
<file path=[Content_Types].xml><?xml version="1.0" encoding="utf-8"?>
<Types xmlns="http://schemas.openxmlformats.org/package/2006/content-types">
  <Default Extension="bin" ContentType="application/vnd.ms-office.vbaProject"/>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codeName="{4D1C537B-E38A-612A-F078-A93A15B4B7F4}"/>
  <workbookPr showInkAnnotation="0" updateLinks="never" codeName="AquestLlibreDeTreball" autoCompressPictures="0"/>
  <mc:AlternateContent xmlns:mc="http://schemas.openxmlformats.org/markup-compatibility/2006">
    <mc:Choice Requires="x15">
      <x15ac:absPath xmlns:x15ac="http://schemas.microsoft.com/office/spreadsheetml/2010/11/ac" url="C:\Users\usuario\OneDrive - Universitat Autònoma de Barcelona (1)\Escritorio\Mèrits rellevants 2021\"/>
    </mc:Choice>
  </mc:AlternateContent>
  <xr:revisionPtr revIDLastSave="0" documentId="13_ncr:1_{60E288DB-0005-4076-8CEE-836B6D8FB561}" xr6:coauthVersionLast="46" xr6:coauthVersionMax="47" xr10:uidLastSave="{00000000-0000-0000-0000-000000000000}"/>
  <bookViews>
    <workbookView xWindow="-120" yWindow="-120" windowWidth="20730" windowHeight="11160" firstSheet="1" activeTab="2" xr2:uid="{00000000-000D-0000-FFFF-FFFF00000000}"/>
  </bookViews>
  <sheets>
    <sheet name="Extracte de la normativa" sheetId="1" r:id="rId1"/>
    <sheet name="Instruccions" sheetId="20" r:id="rId2"/>
    <sheet name="Valoració " sheetId="2" r:id="rId3"/>
    <sheet name="RESUM" sheetId="12" state="hidden" r:id="rId4"/>
    <sheet name="AGR INT" sheetId="27" state="hidden" r:id="rId5"/>
    <sheet name="N AQU" sheetId="21" state="hidden" r:id="rId6"/>
    <sheet name="ERC Grant" sheetId="25" r:id="rId7"/>
    <sheet name="1.1.a.Projectes Internacionals" sheetId="4" r:id="rId8"/>
    <sheet name="1.1.b.Xarxes Internacionals" sheetId="6" r:id="rId9"/>
    <sheet name="1.1.c.Projectes I+D+i" sheetId="7" r:id="rId10"/>
    <sheet name="1.1.d.SGR" sheetId="23" r:id="rId11"/>
    <sheet name="1.1.e.Publicacions" sheetId="8" r:id="rId12"/>
    <sheet name="1.1.f.Transferència" sheetId="9" r:id="rId13"/>
    <sheet name="1.1.g. Institucions acadèmiques" sheetId="17" r:id="rId14"/>
    <sheet name="1.1.h.Direcció" sheetId="13" r:id="rId15"/>
    <sheet name="2.ii.Projectes Innovació Docent" sheetId="10" r:id="rId16"/>
    <sheet name="2.iv.Tesis" sheetId="11" r:id="rId17"/>
    <sheet name="2.v.2. Experiència Docent" sheetId="28" r:id="rId18"/>
    <sheet name="2.vi. Comissions docència" sheetId="18" r:id="rId19"/>
    <sheet name="2.vii altres mèrits docents" sheetId="30" r:id="rId20"/>
    <sheet name="AM. Altres Mèrits" sheetId="16" r:id="rId21"/>
  </sheets>
  <externalReferences>
    <externalReference r:id="rId22"/>
  </externalReferences>
  <definedNames>
    <definedName name="_xlnm._FilterDatabase" localSheetId="4" hidden="1">'AGR INT'!#REF!</definedName>
    <definedName name="_xlnm.Print_Titles" localSheetId="2">'Valoració '!$1:$11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H19" i="8" l="1"/>
  <c r="H20" i="8"/>
  <c r="H21" i="8"/>
  <c r="H22" i="8"/>
  <c r="H23" i="8"/>
  <c r="H24" i="8"/>
  <c r="H25" i="8"/>
  <c r="H26" i="8"/>
  <c r="H27" i="8"/>
  <c r="H28" i="8"/>
  <c r="H29" i="8"/>
  <c r="H30" i="8"/>
  <c r="H31" i="8"/>
  <c r="H32" i="8"/>
  <c r="H33" i="8"/>
  <c r="H34" i="8"/>
  <c r="H35" i="8"/>
  <c r="H36" i="8"/>
  <c r="H37" i="8"/>
  <c r="H38" i="8"/>
  <c r="H39" i="8"/>
  <c r="H40" i="8"/>
  <c r="H41" i="8"/>
  <c r="H42" i="8"/>
  <c r="H43" i="8"/>
  <c r="H44" i="8"/>
  <c r="H45" i="8"/>
  <c r="H46" i="8"/>
  <c r="H47" i="8"/>
  <c r="H48" i="8"/>
  <c r="H49" i="8"/>
  <c r="H50" i="8"/>
  <c r="H51" i="8"/>
  <c r="H52" i="8"/>
  <c r="H53" i="8"/>
  <c r="H54" i="8"/>
  <c r="H55" i="8"/>
  <c r="H56" i="8"/>
  <c r="H57" i="8"/>
  <c r="H58" i="8"/>
  <c r="H59" i="8"/>
  <c r="H60" i="8"/>
  <c r="H61" i="8"/>
  <c r="H62" i="8"/>
  <c r="H63" i="8"/>
  <c r="H64" i="8"/>
  <c r="H65" i="8"/>
  <c r="H66" i="8"/>
  <c r="H67" i="8"/>
  <c r="H68" i="8"/>
  <c r="H69" i="8"/>
  <c r="H70" i="8"/>
  <c r="H71" i="8"/>
  <c r="H72" i="8"/>
  <c r="H73" i="8"/>
  <c r="H74" i="8"/>
  <c r="H75" i="8"/>
  <c r="H76" i="8"/>
  <c r="H77" i="8"/>
  <c r="H78" i="8"/>
  <c r="H79" i="8"/>
  <c r="H80" i="8"/>
  <c r="H81" i="8"/>
  <c r="H82" i="8"/>
  <c r="H83" i="8"/>
  <c r="H84" i="8"/>
  <c r="H85" i="8"/>
  <c r="H86" i="8"/>
  <c r="H87" i="8"/>
  <c r="H88" i="8"/>
  <c r="H89" i="8"/>
  <c r="H90" i="8"/>
  <c r="H91" i="8"/>
  <c r="H92" i="8"/>
  <c r="H93" i="8"/>
  <c r="H94" i="8"/>
  <c r="H95" i="8"/>
  <c r="H96" i="8"/>
  <c r="H97" i="8"/>
  <c r="H98" i="8"/>
  <c r="H99" i="8"/>
  <c r="H100" i="8"/>
  <c r="H101" i="8"/>
  <c r="H102" i="8"/>
  <c r="H103" i="8"/>
  <c r="H104" i="8"/>
  <c r="H105" i="8"/>
  <c r="H106" i="8"/>
  <c r="H107" i="8"/>
  <c r="H108" i="8"/>
  <c r="H109" i="8"/>
  <c r="H110" i="8"/>
  <c r="H111" i="8"/>
  <c r="H112" i="8"/>
  <c r="H113" i="8"/>
  <c r="H114" i="8"/>
  <c r="H115" i="8"/>
  <c r="H116" i="8"/>
  <c r="H117" i="8"/>
  <c r="H118" i="8"/>
  <c r="H119" i="8"/>
  <c r="H120" i="8"/>
  <c r="H121" i="8"/>
  <c r="H122" i="8"/>
  <c r="H123" i="8"/>
  <c r="H124" i="8"/>
  <c r="H125" i="8"/>
  <c r="H126" i="8"/>
  <c r="H127" i="8"/>
  <c r="H128" i="8"/>
  <c r="H129" i="8"/>
  <c r="H130" i="8"/>
  <c r="H131" i="8"/>
  <c r="H132" i="8"/>
  <c r="H133" i="8"/>
  <c r="H134" i="8"/>
  <c r="H135" i="8"/>
  <c r="H136" i="8"/>
  <c r="H137" i="8"/>
  <c r="H138" i="8"/>
  <c r="H139" i="8"/>
  <c r="H140" i="8"/>
  <c r="H141" i="8"/>
  <c r="H142" i="8"/>
  <c r="H143" i="8"/>
  <c r="H144" i="8"/>
  <c r="H145" i="8"/>
  <c r="H146" i="8"/>
  <c r="H147" i="8"/>
  <c r="H148" i="8"/>
  <c r="H149" i="8"/>
  <c r="H150" i="8"/>
  <c r="H151" i="8"/>
  <c r="H152" i="8"/>
  <c r="H153" i="8"/>
  <c r="H154" i="8"/>
  <c r="H155" i="8"/>
  <c r="H156" i="8"/>
  <c r="H157" i="8"/>
  <c r="H158" i="8"/>
  <c r="H159" i="8"/>
  <c r="H160" i="8"/>
  <c r="H161" i="8"/>
  <c r="H162" i="8"/>
  <c r="H163" i="8"/>
  <c r="H164" i="8"/>
  <c r="H165" i="8"/>
  <c r="H166" i="8"/>
  <c r="H167" i="8"/>
  <c r="H168" i="8"/>
  <c r="H169" i="8"/>
  <c r="H170" i="8"/>
  <c r="H171" i="8"/>
  <c r="H172" i="8"/>
  <c r="H173" i="8"/>
  <c r="H174" i="8"/>
  <c r="H175" i="8"/>
  <c r="H176" i="8"/>
  <c r="H177" i="8"/>
  <c r="H178" i="8"/>
  <c r="H179" i="8"/>
  <c r="H180" i="8"/>
  <c r="H181" i="8"/>
  <c r="H182" i="8"/>
  <c r="H183" i="8"/>
  <c r="H184" i="8"/>
  <c r="H185" i="8"/>
  <c r="H186" i="8"/>
  <c r="H187" i="8"/>
  <c r="H188" i="8"/>
  <c r="H189" i="8"/>
  <c r="H190" i="8"/>
  <c r="H191" i="8"/>
  <c r="H192" i="8"/>
  <c r="H193" i="8"/>
  <c r="H194" i="8"/>
  <c r="H195" i="8"/>
  <c r="H196" i="8"/>
  <c r="H197" i="8"/>
  <c r="H198" i="8"/>
  <c r="H199" i="8"/>
  <c r="H200" i="8"/>
  <c r="H201" i="8"/>
  <c r="H202" i="8"/>
  <c r="H203" i="8"/>
  <c r="H204" i="8"/>
  <c r="H205" i="8"/>
  <c r="H206" i="8"/>
  <c r="H207" i="8"/>
  <c r="H208" i="8"/>
  <c r="H209" i="8"/>
  <c r="H210" i="8"/>
  <c r="H211" i="8"/>
  <c r="H212" i="8"/>
  <c r="H213" i="8"/>
  <c r="H214" i="8"/>
  <c r="H215" i="8"/>
  <c r="H216" i="8"/>
  <c r="H217" i="8"/>
  <c r="H218" i="8"/>
  <c r="H219" i="8"/>
  <c r="H220" i="8"/>
  <c r="H221" i="8"/>
  <c r="L19" i="8"/>
  <c r="L20" i="8"/>
  <c r="C5" i="8" s="1"/>
  <c r="C4" i="8" s="1"/>
  <c r="L21" i="8"/>
  <c r="L22" i="8"/>
  <c r="L23" i="8"/>
  <c r="L24" i="8"/>
  <c r="L25" i="8"/>
  <c r="L26" i="8"/>
  <c r="L27" i="8"/>
  <c r="L28" i="8"/>
  <c r="L29" i="8"/>
  <c r="L30" i="8"/>
  <c r="L31" i="8"/>
  <c r="L32" i="8"/>
  <c r="L33" i="8"/>
  <c r="L34" i="8"/>
  <c r="L35" i="8"/>
  <c r="L36" i="8"/>
  <c r="L37" i="8"/>
  <c r="L38" i="8"/>
  <c r="L39" i="8"/>
  <c r="L40" i="8"/>
  <c r="L41" i="8"/>
  <c r="L42" i="8"/>
  <c r="L43" i="8"/>
  <c r="L44" i="8"/>
  <c r="L45" i="8"/>
  <c r="L46" i="8"/>
  <c r="L47" i="8"/>
  <c r="L48" i="8"/>
  <c r="L49" i="8"/>
  <c r="L50" i="8"/>
  <c r="L51" i="8"/>
  <c r="L52" i="8"/>
  <c r="L53" i="8"/>
  <c r="L54" i="8"/>
  <c r="L55" i="8"/>
  <c r="L56" i="8"/>
  <c r="L57" i="8"/>
  <c r="L58" i="8"/>
  <c r="L59" i="8"/>
  <c r="L60" i="8"/>
  <c r="L61" i="8"/>
  <c r="L62" i="8"/>
  <c r="L63" i="8"/>
  <c r="L64" i="8"/>
  <c r="L65" i="8"/>
  <c r="L66" i="8"/>
  <c r="L67" i="8"/>
  <c r="L68" i="8"/>
  <c r="L69" i="8"/>
  <c r="L70" i="8"/>
  <c r="L71" i="8"/>
  <c r="L72" i="8"/>
  <c r="L73" i="8"/>
  <c r="L74" i="8"/>
  <c r="L75" i="8"/>
  <c r="L76" i="8"/>
  <c r="L77" i="8"/>
  <c r="L78" i="8"/>
  <c r="L79" i="8"/>
  <c r="L80" i="8"/>
  <c r="L81" i="8"/>
  <c r="L82" i="8"/>
  <c r="L83" i="8"/>
  <c r="L84" i="8"/>
  <c r="L85" i="8"/>
  <c r="L86" i="8"/>
  <c r="L87" i="8"/>
  <c r="L88" i="8"/>
  <c r="L89" i="8"/>
  <c r="L90" i="8"/>
  <c r="L91" i="8"/>
  <c r="L92" i="8"/>
  <c r="L93" i="8"/>
  <c r="L94" i="8"/>
  <c r="L95" i="8"/>
  <c r="L96" i="8"/>
  <c r="L97" i="8"/>
  <c r="L98" i="8"/>
  <c r="L99" i="8"/>
  <c r="L100" i="8"/>
  <c r="L101" i="8"/>
  <c r="L102" i="8"/>
  <c r="L103" i="8"/>
  <c r="L104" i="8"/>
  <c r="L105" i="8"/>
  <c r="L106" i="8"/>
  <c r="L107" i="8"/>
  <c r="L108" i="8"/>
  <c r="L109" i="8"/>
  <c r="L110" i="8"/>
  <c r="L111" i="8"/>
  <c r="L112" i="8"/>
  <c r="L113" i="8"/>
  <c r="L114" i="8"/>
  <c r="L115" i="8"/>
  <c r="L116" i="8"/>
  <c r="L117" i="8"/>
  <c r="L118" i="8"/>
  <c r="L119" i="8"/>
  <c r="L120" i="8"/>
  <c r="L121" i="8"/>
  <c r="L122" i="8"/>
  <c r="L123" i="8"/>
  <c r="L124" i="8"/>
  <c r="L125" i="8"/>
  <c r="L126" i="8"/>
  <c r="L127" i="8"/>
  <c r="L128" i="8"/>
  <c r="L129" i="8"/>
  <c r="L130" i="8"/>
  <c r="L131" i="8"/>
  <c r="L132" i="8"/>
  <c r="L133" i="8"/>
  <c r="L134" i="8"/>
  <c r="L135" i="8"/>
  <c r="L136" i="8"/>
  <c r="L137" i="8"/>
  <c r="L138" i="8"/>
  <c r="L139" i="8"/>
  <c r="L140" i="8"/>
  <c r="L141" i="8"/>
  <c r="L142" i="8"/>
  <c r="L143" i="8"/>
  <c r="L144" i="8"/>
  <c r="L145" i="8"/>
  <c r="L146" i="8"/>
  <c r="L147" i="8"/>
  <c r="L148" i="8"/>
  <c r="L149" i="8"/>
  <c r="L150" i="8"/>
  <c r="L151" i="8"/>
  <c r="L152" i="8"/>
  <c r="L153" i="8"/>
  <c r="L154" i="8"/>
  <c r="L155" i="8"/>
  <c r="L156" i="8"/>
  <c r="L157" i="8"/>
  <c r="L158" i="8"/>
  <c r="L159" i="8"/>
  <c r="L160" i="8"/>
  <c r="L161" i="8"/>
  <c r="L162" i="8"/>
  <c r="L163" i="8"/>
  <c r="L164" i="8"/>
  <c r="L165" i="8"/>
  <c r="L166" i="8"/>
  <c r="L167" i="8"/>
  <c r="L168" i="8"/>
  <c r="L169" i="8"/>
  <c r="L170" i="8"/>
  <c r="L171" i="8"/>
  <c r="L172" i="8"/>
  <c r="L173" i="8"/>
  <c r="L174" i="8"/>
  <c r="L175" i="8"/>
  <c r="L176" i="8"/>
  <c r="L177" i="8"/>
  <c r="L178" i="8"/>
  <c r="L179" i="8"/>
  <c r="L180" i="8"/>
  <c r="L181" i="8"/>
  <c r="L182" i="8"/>
  <c r="L183" i="8"/>
  <c r="L184" i="8"/>
  <c r="L185" i="8"/>
  <c r="L186" i="8"/>
  <c r="L187" i="8"/>
  <c r="L188" i="8"/>
  <c r="L189" i="8"/>
  <c r="L190" i="8"/>
  <c r="L191" i="8"/>
  <c r="L192" i="8"/>
  <c r="L193" i="8"/>
  <c r="L194" i="8"/>
  <c r="L195" i="8"/>
  <c r="L196" i="8"/>
  <c r="L197" i="8"/>
  <c r="L198" i="8"/>
  <c r="L199" i="8"/>
  <c r="L200" i="8"/>
  <c r="L201" i="8"/>
  <c r="L202" i="8"/>
  <c r="L203" i="8"/>
  <c r="L204" i="8"/>
  <c r="L205" i="8"/>
  <c r="L206" i="8"/>
  <c r="L207" i="8"/>
  <c r="L208" i="8"/>
  <c r="L209" i="8"/>
  <c r="L210" i="8"/>
  <c r="L211" i="8"/>
  <c r="L212" i="8"/>
  <c r="L213" i="8"/>
  <c r="L214" i="8"/>
  <c r="L215" i="8"/>
  <c r="L216" i="8"/>
  <c r="L217" i="8"/>
  <c r="L218" i="8"/>
  <c r="L219" i="8"/>
  <c r="L220" i="8"/>
  <c r="L221" i="8"/>
  <c r="I19" i="8"/>
  <c r="J19" i="8"/>
  <c r="K19" i="8"/>
  <c r="I20" i="8"/>
  <c r="J20" i="8"/>
  <c r="K20" i="8"/>
  <c r="I21" i="8"/>
  <c r="J21" i="8"/>
  <c r="K21" i="8"/>
  <c r="I22" i="8"/>
  <c r="J22" i="8"/>
  <c r="K22" i="8"/>
  <c r="I23" i="8"/>
  <c r="J23" i="8"/>
  <c r="K23" i="8"/>
  <c r="I24" i="8"/>
  <c r="J24" i="8"/>
  <c r="K24" i="8"/>
  <c r="I25" i="8"/>
  <c r="J25" i="8"/>
  <c r="K25" i="8"/>
  <c r="I26" i="8"/>
  <c r="J26" i="8"/>
  <c r="K26" i="8"/>
  <c r="I27" i="8"/>
  <c r="J27" i="8"/>
  <c r="K27" i="8"/>
  <c r="I28" i="8"/>
  <c r="J28" i="8"/>
  <c r="K28" i="8"/>
  <c r="I29" i="8"/>
  <c r="J29" i="8"/>
  <c r="K29" i="8"/>
  <c r="I30" i="8"/>
  <c r="J30" i="8"/>
  <c r="K30" i="8"/>
  <c r="I31" i="8"/>
  <c r="J31" i="8"/>
  <c r="K31" i="8"/>
  <c r="I32" i="8"/>
  <c r="J32" i="8"/>
  <c r="K32" i="8"/>
  <c r="I33" i="8"/>
  <c r="J33" i="8"/>
  <c r="K33" i="8"/>
  <c r="I34" i="8"/>
  <c r="J34" i="8"/>
  <c r="K34" i="8"/>
  <c r="I35" i="8"/>
  <c r="J35" i="8"/>
  <c r="K35" i="8"/>
  <c r="D9" i="2"/>
  <c r="Z3" i="2"/>
  <c r="F8" i="2" s="1"/>
  <c r="H71" i="2"/>
  <c r="G71" i="2"/>
  <c r="J2" i="27"/>
  <c r="J3" i="27"/>
  <c r="J4" i="27"/>
  <c r="F7" i="2"/>
  <c r="H507" i="30" l="1"/>
  <c r="G507" i="30" a="1"/>
  <c r="G507" i="30" s="1"/>
  <c r="H506" i="30"/>
  <c r="G506" i="30" a="1"/>
  <c r="G506" i="30" s="1"/>
  <c r="H505" i="30"/>
  <c r="G505" i="30" a="1"/>
  <c r="G505" i="30" s="1"/>
  <c r="H504" i="30"/>
  <c r="G504" i="30" a="1"/>
  <c r="G504" i="30" s="1"/>
  <c r="H503" i="30"/>
  <c r="G503" i="30" a="1"/>
  <c r="G503" i="30" s="1"/>
  <c r="H502" i="30"/>
  <c r="G502" i="30" a="1"/>
  <c r="G502" i="30" s="1"/>
  <c r="H501" i="30"/>
  <c r="G501" i="30" a="1"/>
  <c r="G501" i="30" s="1"/>
  <c r="H500" i="30"/>
  <c r="G500" i="30"/>
  <c r="G500" i="30" a="1"/>
  <c r="H499" i="30"/>
  <c r="G499" i="30" a="1"/>
  <c r="G499" i="30" s="1"/>
  <c r="H498" i="30"/>
  <c r="G498" i="30" a="1"/>
  <c r="G498" i="30" s="1"/>
  <c r="H497" i="30"/>
  <c r="G497" i="30" a="1"/>
  <c r="G497" i="30" s="1"/>
  <c r="H496" i="30"/>
  <c r="G496" i="30" a="1"/>
  <c r="G496" i="30" s="1"/>
  <c r="H495" i="30"/>
  <c r="G495" i="30" a="1"/>
  <c r="G495" i="30" s="1"/>
  <c r="H494" i="30"/>
  <c r="G494" i="30" a="1"/>
  <c r="G494" i="30" s="1"/>
  <c r="H493" i="30"/>
  <c r="G493" i="30" a="1"/>
  <c r="G493" i="30" s="1"/>
  <c r="H492" i="30"/>
  <c r="G492" i="30" a="1"/>
  <c r="G492" i="30" s="1"/>
  <c r="H491" i="30"/>
  <c r="G491" i="30" a="1"/>
  <c r="G491" i="30" s="1"/>
  <c r="H490" i="30"/>
  <c r="G490" i="30" a="1"/>
  <c r="G490" i="30" s="1"/>
  <c r="H489" i="30"/>
  <c r="G489" i="30" a="1"/>
  <c r="G489" i="30" s="1"/>
  <c r="H488" i="30"/>
  <c r="G488" i="30" a="1"/>
  <c r="G488" i="30" s="1"/>
  <c r="H487" i="30"/>
  <c r="G487" i="30" a="1"/>
  <c r="G487" i="30" s="1"/>
  <c r="H486" i="30"/>
  <c r="G486" i="30" a="1"/>
  <c r="G486" i="30" s="1"/>
  <c r="H485" i="30"/>
  <c r="G485" i="30" a="1"/>
  <c r="G485" i="30" s="1"/>
  <c r="H484" i="30"/>
  <c r="G484" i="30" a="1"/>
  <c r="G484" i="30" s="1"/>
  <c r="H483" i="30"/>
  <c r="G483" i="30" a="1"/>
  <c r="G483" i="30" s="1"/>
  <c r="H482" i="30"/>
  <c r="G482" i="30" a="1"/>
  <c r="G482" i="30" s="1"/>
  <c r="H481" i="30"/>
  <c r="G481" i="30" a="1"/>
  <c r="G481" i="30" s="1"/>
  <c r="H480" i="30"/>
  <c r="G480" i="30" a="1"/>
  <c r="G480" i="30" s="1"/>
  <c r="H479" i="30"/>
  <c r="G479" i="30" a="1"/>
  <c r="G479" i="30" s="1"/>
  <c r="H478" i="30"/>
  <c r="G478" i="30" a="1"/>
  <c r="G478" i="30" s="1"/>
  <c r="H477" i="30"/>
  <c r="G477" i="30" a="1"/>
  <c r="G477" i="30" s="1"/>
  <c r="H476" i="30"/>
  <c r="G476" i="30" a="1"/>
  <c r="G476" i="30" s="1"/>
  <c r="H475" i="30"/>
  <c r="G475" i="30" a="1"/>
  <c r="G475" i="30" s="1"/>
  <c r="H474" i="30"/>
  <c r="G474" i="30" a="1"/>
  <c r="G474" i="30" s="1"/>
  <c r="H473" i="30"/>
  <c r="G473" i="30" a="1"/>
  <c r="G473" i="30" s="1"/>
  <c r="H472" i="30"/>
  <c r="G472" i="30" a="1"/>
  <c r="G472" i="30" s="1"/>
  <c r="H471" i="30"/>
  <c r="G471" i="30" a="1"/>
  <c r="G471" i="30" s="1"/>
  <c r="H470" i="30"/>
  <c r="G470" i="30" a="1"/>
  <c r="G470" i="30" s="1"/>
  <c r="H469" i="30"/>
  <c r="G469" i="30" a="1"/>
  <c r="G469" i="30" s="1"/>
  <c r="H468" i="30"/>
  <c r="G468" i="30" a="1"/>
  <c r="G468" i="30" s="1"/>
  <c r="H467" i="30"/>
  <c r="G467" i="30" a="1"/>
  <c r="G467" i="30" s="1"/>
  <c r="H466" i="30"/>
  <c r="G466" i="30" a="1"/>
  <c r="G466" i="30" s="1"/>
  <c r="H465" i="30"/>
  <c r="G465" i="30" a="1"/>
  <c r="G465" i="30" s="1"/>
  <c r="H464" i="30"/>
  <c r="G464" i="30" a="1"/>
  <c r="G464" i="30" s="1"/>
  <c r="H463" i="30"/>
  <c r="G463" i="30" a="1"/>
  <c r="G463" i="30" s="1"/>
  <c r="H462" i="30"/>
  <c r="G462" i="30" a="1"/>
  <c r="G462" i="30" s="1"/>
  <c r="H461" i="30"/>
  <c r="G461" i="30" a="1"/>
  <c r="G461" i="30" s="1"/>
  <c r="H460" i="30"/>
  <c r="G460" i="30" a="1"/>
  <c r="G460" i="30" s="1"/>
  <c r="H459" i="30"/>
  <c r="G459" i="30" a="1"/>
  <c r="G459" i="30" s="1"/>
  <c r="H458" i="30"/>
  <c r="G458" i="30" a="1"/>
  <c r="G458" i="30" s="1"/>
  <c r="H457" i="30"/>
  <c r="G457" i="30" a="1"/>
  <c r="G457" i="30" s="1"/>
  <c r="H456" i="30"/>
  <c r="G456" i="30" a="1"/>
  <c r="G456" i="30" s="1"/>
  <c r="H455" i="30"/>
  <c r="G455" i="30" a="1"/>
  <c r="G455" i="30" s="1"/>
  <c r="H454" i="30"/>
  <c r="G454" i="30" a="1"/>
  <c r="G454" i="30" s="1"/>
  <c r="H453" i="30"/>
  <c r="G453" i="30" a="1"/>
  <c r="G453" i="30" s="1"/>
  <c r="H452" i="30"/>
  <c r="G452" i="30"/>
  <c r="G452" i="30" a="1"/>
  <c r="H451" i="30"/>
  <c r="G451" i="30" a="1"/>
  <c r="G451" i="30" s="1"/>
  <c r="H450" i="30"/>
  <c r="G450" i="30" a="1"/>
  <c r="G450" i="30" s="1"/>
  <c r="H449" i="30"/>
  <c r="G449" i="30" a="1"/>
  <c r="G449" i="30" s="1"/>
  <c r="H448" i="30"/>
  <c r="G448" i="30" a="1"/>
  <c r="G448" i="30" s="1"/>
  <c r="H447" i="30"/>
  <c r="G447" i="30" a="1"/>
  <c r="G447" i="30" s="1"/>
  <c r="H446" i="30"/>
  <c r="G446" i="30" a="1"/>
  <c r="G446" i="30" s="1"/>
  <c r="H445" i="30"/>
  <c r="G445" i="30" a="1"/>
  <c r="G445" i="30" s="1"/>
  <c r="H444" i="30"/>
  <c r="G444" i="30" a="1"/>
  <c r="G444" i="30" s="1"/>
  <c r="H443" i="30"/>
  <c r="G443" i="30" a="1"/>
  <c r="G443" i="30" s="1"/>
  <c r="H442" i="30"/>
  <c r="G442" i="30" a="1"/>
  <c r="G442" i="30" s="1"/>
  <c r="H441" i="30"/>
  <c r="G441" i="30" a="1"/>
  <c r="G441" i="30" s="1"/>
  <c r="H440" i="30"/>
  <c r="G440" i="30" a="1"/>
  <c r="G440" i="30" s="1"/>
  <c r="H439" i="30"/>
  <c r="G439" i="30" a="1"/>
  <c r="G439" i="30" s="1"/>
  <c r="H438" i="30"/>
  <c r="G438" i="30" a="1"/>
  <c r="G438" i="30" s="1"/>
  <c r="H437" i="30"/>
  <c r="G437" i="30" a="1"/>
  <c r="G437" i="30" s="1"/>
  <c r="H436" i="30"/>
  <c r="G436" i="30" a="1"/>
  <c r="G436" i="30" s="1"/>
  <c r="H435" i="30"/>
  <c r="G435" i="30" a="1"/>
  <c r="G435" i="30" s="1"/>
  <c r="H434" i="30"/>
  <c r="G434" i="30" a="1"/>
  <c r="G434" i="30" s="1"/>
  <c r="H433" i="30"/>
  <c r="G433" i="30" a="1"/>
  <c r="G433" i="30" s="1"/>
  <c r="H432" i="30"/>
  <c r="G432" i="30" a="1"/>
  <c r="G432" i="30" s="1"/>
  <c r="H431" i="30"/>
  <c r="G431" i="30" a="1"/>
  <c r="G431" i="30" s="1"/>
  <c r="H430" i="30"/>
  <c r="G430" i="30" a="1"/>
  <c r="G430" i="30" s="1"/>
  <c r="H429" i="30"/>
  <c r="G429" i="30" a="1"/>
  <c r="G429" i="30" s="1"/>
  <c r="H428" i="30"/>
  <c r="G428" i="30" a="1"/>
  <c r="G428" i="30" s="1"/>
  <c r="H427" i="30"/>
  <c r="G427" i="30" a="1"/>
  <c r="G427" i="30" s="1"/>
  <c r="H426" i="30"/>
  <c r="G426" i="30" a="1"/>
  <c r="G426" i="30" s="1"/>
  <c r="H425" i="30"/>
  <c r="G425" i="30" a="1"/>
  <c r="G425" i="30" s="1"/>
  <c r="H424" i="30"/>
  <c r="G424" i="30" a="1"/>
  <c r="G424" i="30" s="1"/>
  <c r="H423" i="30"/>
  <c r="G423" i="30" a="1"/>
  <c r="G423" i="30" s="1"/>
  <c r="H422" i="30"/>
  <c r="G422" i="30" a="1"/>
  <c r="G422" i="30" s="1"/>
  <c r="H421" i="30"/>
  <c r="G421" i="30" a="1"/>
  <c r="G421" i="30" s="1"/>
  <c r="H420" i="30"/>
  <c r="G420" i="30" a="1"/>
  <c r="G420" i="30" s="1"/>
  <c r="H419" i="30"/>
  <c r="G419" i="30" a="1"/>
  <c r="G419" i="30" s="1"/>
  <c r="H418" i="30"/>
  <c r="G418" i="30" a="1"/>
  <c r="G418" i="30" s="1"/>
  <c r="H417" i="30"/>
  <c r="G417" i="30" a="1"/>
  <c r="G417" i="30" s="1"/>
  <c r="H416" i="30"/>
  <c r="G416" i="30" a="1"/>
  <c r="G416" i="30" s="1"/>
  <c r="H415" i="30"/>
  <c r="G415" i="30" a="1"/>
  <c r="G415" i="30" s="1"/>
  <c r="H414" i="30"/>
  <c r="G414" i="30" a="1"/>
  <c r="G414" i="30" s="1"/>
  <c r="H413" i="30"/>
  <c r="G413" i="30" a="1"/>
  <c r="G413" i="30" s="1"/>
  <c r="H412" i="30"/>
  <c r="G412" i="30" a="1"/>
  <c r="G412" i="30" s="1"/>
  <c r="H411" i="30"/>
  <c r="G411" i="30" a="1"/>
  <c r="G411" i="30" s="1"/>
  <c r="H410" i="30"/>
  <c r="G410" i="30" a="1"/>
  <c r="G410" i="30" s="1"/>
  <c r="H409" i="30"/>
  <c r="G409" i="30" a="1"/>
  <c r="G409" i="30" s="1"/>
  <c r="H408" i="30"/>
  <c r="G408" i="30" a="1"/>
  <c r="G408" i="30" s="1"/>
  <c r="H407" i="30"/>
  <c r="G407" i="30" a="1"/>
  <c r="G407" i="30" s="1"/>
  <c r="H406" i="30"/>
  <c r="G406" i="30" a="1"/>
  <c r="G406" i="30" s="1"/>
  <c r="H405" i="30"/>
  <c r="G405" i="30" a="1"/>
  <c r="G405" i="30" s="1"/>
  <c r="H404" i="30"/>
  <c r="G404" i="30" a="1"/>
  <c r="G404" i="30" s="1"/>
  <c r="H403" i="30"/>
  <c r="G403" i="30" a="1"/>
  <c r="G403" i="30" s="1"/>
  <c r="H402" i="30"/>
  <c r="G402" i="30" a="1"/>
  <c r="G402" i="30" s="1"/>
  <c r="H401" i="30"/>
  <c r="G401" i="30" a="1"/>
  <c r="G401" i="30" s="1"/>
  <c r="H400" i="30"/>
  <c r="G400" i="30" a="1"/>
  <c r="G400" i="30" s="1"/>
  <c r="H399" i="30"/>
  <c r="G399" i="30" a="1"/>
  <c r="G399" i="30" s="1"/>
  <c r="H398" i="30"/>
  <c r="G398" i="30" a="1"/>
  <c r="G398" i="30" s="1"/>
  <c r="H397" i="30"/>
  <c r="G397" i="30" a="1"/>
  <c r="G397" i="30" s="1"/>
  <c r="H396" i="30"/>
  <c r="G396" i="30" a="1"/>
  <c r="G396" i="30" s="1"/>
  <c r="H395" i="30"/>
  <c r="G395" i="30" a="1"/>
  <c r="G395" i="30" s="1"/>
  <c r="H394" i="30"/>
  <c r="G394" i="30" a="1"/>
  <c r="G394" i="30" s="1"/>
  <c r="H393" i="30"/>
  <c r="G393" i="30" a="1"/>
  <c r="G393" i="30" s="1"/>
  <c r="H392" i="30"/>
  <c r="G392" i="30" a="1"/>
  <c r="G392" i="30" s="1"/>
  <c r="H391" i="30"/>
  <c r="G391" i="30" a="1"/>
  <c r="G391" i="30" s="1"/>
  <c r="H390" i="30"/>
  <c r="G390" i="30" a="1"/>
  <c r="G390" i="30" s="1"/>
  <c r="H389" i="30"/>
  <c r="G389" i="30" a="1"/>
  <c r="G389" i="30" s="1"/>
  <c r="H388" i="30"/>
  <c r="G388" i="30" a="1"/>
  <c r="G388" i="30" s="1"/>
  <c r="H387" i="30"/>
  <c r="G387" i="30" a="1"/>
  <c r="G387" i="30" s="1"/>
  <c r="H386" i="30"/>
  <c r="G386" i="30" a="1"/>
  <c r="G386" i="30" s="1"/>
  <c r="H385" i="30"/>
  <c r="G385" i="30" a="1"/>
  <c r="G385" i="30" s="1"/>
  <c r="H384" i="30"/>
  <c r="G384" i="30" a="1"/>
  <c r="G384" i="30" s="1"/>
  <c r="H383" i="30"/>
  <c r="G383" i="30" a="1"/>
  <c r="G383" i="30" s="1"/>
  <c r="H382" i="30"/>
  <c r="G382" i="30" a="1"/>
  <c r="G382" i="30" s="1"/>
  <c r="H381" i="30"/>
  <c r="G381" i="30" a="1"/>
  <c r="G381" i="30" s="1"/>
  <c r="H380" i="30"/>
  <c r="G380" i="30" a="1"/>
  <c r="G380" i="30" s="1"/>
  <c r="H379" i="30"/>
  <c r="G379" i="30" a="1"/>
  <c r="G379" i="30" s="1"/>
  <c r="H378" i="30"/>
  <c r="G378" i="30" a="1"/>
  <c r="G378" i="30" s="1"/>
  <c r="H377" i="30"/>
  <c r="G377" i="30" a="1"/>
  <c r="G377" i="30" s="1"/>
  <c r="H376" i="30"/>
  <c r="G376" i="30" a="1"/>
  <c r="G376" i="30" s="1"/>
  <c r="H375" i="30"/>
  <c r="G375" i="30" a="1"/>
  <c r="G375" i="30" s="1"/>
  <c r="H374" i="30"/>
  <c r="G374" i="30" a="1"/>
  <c r="G374" i="30" s="1"/>
  <c r="H373" i="30"/>
  <c r="G373" i="30" a="1"/>
  <c r="G373" i="30" s="1"/>
  <c r="H372" i="30"/>
  <c r="G372" i="30" a="1"/>
  <c r="G372" i="30" s="1"/>
  <c r="H371" i="30"/>
  <c r="G371" i="30" a="1"/>
  <c r="G371" i="30" s="1"/>
  <c r="H370" i="30"/>
  <c r="G370" i="30" a="1"/>
  <c r="G370" i="30" s="1"/>
  <c r="H369" i="30"/>
  <c r="G369" i="30" a="1"/>
  <c r="G369" i="30" s="1"/>
  <c r="H368" i="30"/>
  <c r="G368" i="30" a="1"/>
  <c r="G368" i="30" s="1"/>
  <c r="H367" i="30"/>
  <c r="G367" i="30" a="1"/>
  <c r="G367" i="30" s="1"/>
  <c r="H366" i="30"/>
  <c r="G366" i="30" a="1"/>
  <c r="G366" i="30" s="1"/>
  <c r="H365" i="30"/>
  <c r="G365" i="30" a="1"/>
  <c r="G365" i="30" s="1"/>
  <c r="H364" i="30"/>
  <c r="G364" i="30" a="1"/>
  <c r="G364" i="30" s="1"/>
  <c r="H363" i="30"/>
  <c r="G363" i="30" a="1"/>
  <c r="G363" i="30" s="1"/>
  <c r="H362" i="30"/>
  <c r="G362" i="30" a="1"/>
  <c r="G362" i="30" s="1"/>
  <c r="H361" i="30"/>
  <c r="G361" i="30" a="1"/>
  <c r="G361" i="30" s="1"/>
  <c r="H360" i="30"/>
  <c r="G360" i="30" a="1"/>
  <c r="G360" i="30" s="1"/>
  <c r="H359" i="30"/>
  <c r="G359" i="30" a="1"/>
  <c r="G359" i="30" s="1"/>
  <c r="H358" i="30"/>
  <c r="G358" i="30" a="1"/>
  <c r="G358" i="30" s="1"/>
  <c r="H357" i="30"/>
  <c r="G357" i="30" a="1"/>
  <c r="G357" i="30" s="1"/>
  <c r="H356" i="30"/>
  <c r="G356" i="30" a="1"/>
  <c r="G356" i="30" s="1"/>
  <c r="H355" i="30"/>
  <c r="G355" i="30" a="1"/>
  <c r="G355" i="30" s="1"/>
  <c r="H354" i="30"/>
  <c r="G354" i="30" a="1"/>
  <c r="G354" i="30" s="1"/>
  <c r="H353" i="30"/>
  <c r="G353" i="30" a="1"/>
  <c r="G353" i="30" s="1"/>
  <c r="H352" i="30"/>
  <c r="G352" i="30" a="1"/>
  <c r="G352" i="30" s="1"/>
  <c r="H351" i="30"/>
  <c r="G351" i="30" a="1"/>
  <c r="G351" i="30" s="1"/>
  <c r="H350" i="30"/>
  <c r="G350" i="30" a="1"/>
  <c r="G350" i="30" s="1"/>
  <c r="H349" i="30"/>
  <c r="G349" i="30" a="1"/>
  <c r="G349" i="30" s="1"/>
  <c r="H348" i="30"/>
  <c r="G348" i="30" a="1"/>
  <c r="G348" i="30" s="1"/>
  <c r="H347" i="30"/>
  <c r="G347" i="30" a="1"/>
  <c r="G347" i="30" s="1"/>
  <c r="H346" i="30"/>
  <c r="G346" i="30" a="1"/>
  <c r="G346" i="30" s="1"/>
  <c r="H345" i="30"/>
  <c r="G345" i="30" a="1"/>
  <c r="G345" i="30" s="1"/>
  <c r="H344" i="30"/>
  <c r="G344" i="30" a="1"/>
  <c r="G344" i="30" s="1"/>
  <c r="H343" i="30"/>
  <c r="G343" i="30" a="1"/>
  <c r="G343" i="30" s="1"/>
  <c r="H342" i="30"/>
  <c r="G342" i="30" a="1"/>
  <c r="G342" i="30" s="1"/>
  <c r="H341" i="30"/>
  <c r="G341" i="30" a="1"/>
  <c r="G341" i="30" s="1"/>
  <c r="H340" i="30"/>
  <c r="G340" i="30" a="1"/>
  <c r="G340" i="30" s="1"/>
  <c r="H339" i="30"/>
  <c r="G339" i="30" a="1"/>
  <c r="G339" i="30" s="1"/>
  <c r="H338" i="30"/>
  <c r="G338" i="30" a="1"/>
  <c r="G338" i="30" s="1"/>
  <c r="H337" i="30"/>
  <c r="G337" i="30" a="1"/>
  <c r="G337" i="30" s="1"/>
  <c r="H336" i="30"/>
  <c r="G336" i="30" a="1"/>
  <c r="G336" i="30" s="1"/>
  <c r="H335" i="30"/>
  <c r="G335" i="30" a="1"/>
  <c r="G335" i="30" s="1"/>
  <c r="H334" i="30"/>
  <c r="G334" i="30" a="1"/>
  <c r="G334" i="30" s="1"/>
  <c r="H333" i="30"/>
  <c r="G333" i="30" a="1"/>
  <c r="G333" i="30" s="1"/>
  <c r="H332" i="30"/>
  <c r="G332" i="30" a="1"/>
  <c r="G332" i="30" s="1"/>
  <c r="H331" i="30"/>
  <c r="G331" i="30" a="1"/>
  <c r="G331" i="30" s="1"/>
  <c r="H330" i="30"/>
  <c r="G330" i="30" a="1"/>
  <c r="G330" i="30" s="1"/>
  <c r="H329" i="30"/>
  <c r="G329" i="30" a="1"/>
  <c r="G329" i="30" s="1"/>
  <c r="H328" i="30"/>
  <c r="G328" i="30" a="1"/>
  <c r="G328" i="30" s="1"/>
  <c r="H327" i="30"/>
  <c r="G327" i="30" a="1"/>
  <c r="G327" i="30" s="1"/>
  <c r="H326" i="30"/>
  <c r="G326" i="30" a="1"/>
  <c r="G326" i="30" s="1"/>
  <c r="H325" i="30"/>
  <c r="G325" i="30" a="1"/>
  <c r="G325" i="30" s="1"/>
  <c r="H324" i="30"/>
  <c r="G324" i="30" a="1"/>
  <c r="G324" i="30" s="1"/>
  <c r="H323" i="30"/>
  <c r="G323" i="30" a="1"/>
  <c r="G323" i="30" s="1"/>
  <c r="H322" i="30"/>
  <c r="G322" i="30" a="1"/>
  <c r="G322" i="30" s="1"/>
  <c r="H321" i="30"/>
  <c r="G321" i="30" a="1"/>
  <c r="G321" i="30" s="1"/>
  <c r="H320" i="30"/>
  <c r="G320" i="30" a="1"/>
  <c r="G320" i="30" s="1"/>
  <c r="H319" i="30"/>
  <c r="G319" i="30" a="1"/>
  <c r="G319" i="30" s="1"/>
  <c r="H318" i="30"/>
  <c r="G318" i="30" a="1"/>
  <c r="G318" i="30" s="1"/>
  <c r="H317" i="30"/>
  <c r="G317" i="30" a="1"/>
  <c r="G317" i="30" s="1"/>
  <c r="H316" i="30"/>
  <c r="G316" i="30" a="1"/>
  <c r="G316" i="30" s="1"/>
  <c r="H315" i="30"/>
  <c r="G315" i="30" a="1"/>
  <c r="G315" i="30" s="1"/>
  <c r="H314" i="30"/>
  <c r="G314" i="30" a="1"/>
  <c r="G314" i="30" s="1"/>
  <c r="H313" i="30"/>
  <c r="G313" i="30" a="1"/>
  <c r="G313" i="30" s="1"/>
  <c r="H312" i="30"/>
  <c r="G312" i="30" a="1"/>
  <c r="G312" i="30" s="1"/>
  <c r="H311" i="30"/>
  <c r="G311" i="30" a="1"/>
  <c r="G311" i="30" s="1"/>
  <c r="H310" i="30"/>
  <c r="G310" i="30" a="1"/>
  <c r="G310" i="30" s="1"/>
  <c r="H309" i="30"/>
  <c r="G309" i="30" a="1"/>
  <c r="G309" i="30" s="1"/>
  <c r="H308" i="30"/>
  <c r="G308" i="30" a="1"/>
  <c r="G308" i="30" s="1"/>
  <c r="H307" i="30"/>
  <c r="G307" i="30" a="1"/>
  <c r="G307" i="30" s="1"/>
  <c r="H306" i="30"/>
  <c r="G306" i="30" a="1"/>
  <c r="G306" i="30" s="1"/>
  <c r="H305" i="30"/>
  <c r="G305" i="30" a="1"/>
  <c r="G305" i="30" s="1"/>
  <c r="H304" i="30"/>
  <c r="G304" i="30" a="1"/>
  <c r="G304" i="30" s="1"/>
  <c r="H303" i="30"/>
  <c r="G303" i="30" a="1"/>
  <c r="G303" i="30" s="1"/>
  <c r="H302" i="30"/>
  <c r="G302" i="30" a="1"/>
  <c r="G302" i="30" s="1"/>
  <c r="H301" i="30"/>
  <c r="G301" i="30" a="1"/>
  <c r="G301" i="30" s="1"/>
  <c r="H300" i="30"/>
  <c r="G300" i="30" a="1"/>
  <c r="G300" i="30" s="1"/>
  <c r="H299" i="30"/>
  <c r="G299" i="30" a="1"/>
  <c r="G299" i="30" s="1"/>
  <c r="H298" i="30"/>
  <c r="G298" i="30" a="1"/>
  <c r="G298" i="30" s="1"/>
  <c r="H297" i="30"/>
  <c r="G297" i="30" a="1"/>
  <c r="G297" i="30" s="1"/>
  <c r="H296" i="30"/>
  <c r="G296" i="30" a="1"/>
  <c r="G296" i="30" s="1"/>
  <c r="H295" i="30"/>
  <c r="G295" i="30" a="1"/>
  <c r="G295" i="30" s="1"/>
  <c r="H294" i="30"/>
  <c r="G294" i="30" a="1"/>
  <c r="G294" i="30" s="1"/>
  <c r="H293" i="30"/>
  <c r="G293" i="30" a="1"/>
  <c r="G293" i="30" s="1"/>
  <c r="H292" i="30"/>
  <c r="G292" i="30" a="1"/>
  <c r="G292" i="30" s="1"/>
  <c r="H291" i="30"/>
  <c r="G291" i="30" a="1"/>
  <c r="G291" i="30" s="1"/>
  <c r="H290" i="30"/>
  <c r="G290" i="30" a="1"/>
  <c r="G290" i="30" s="1"/>
  <c r="H289" i="30"/>
  <c r="G289" i="30" a="1"/>
  <c r="G289" i="30" s="1"/>
  <c r="H288" i="30"/>
  <c r="G288" i="30" a="1"/>
  <c r="G288" i="30" s="1"/>
  <c r="H287" i="30"/>
  <c r="G287" i="30" a="1"/>
  <c r="G287" i="30" s="1"/>
  <c r="H286" i="30"/>
  <c r="G286" i="30" a="1"/>
  <c r="G286" i="30" s="1"/>
  <c r="H285" i="30"/>
  <c r="G285" i="30" a="1"/>
  <c r="G285" i="30" s="1"/>
  <c r="H284" i="30"/>
  <c r="G284" i="30" a="1"/>
  <c r="G284" i="30" s="1"/>
  <c r="H283" i="30"/>
  <c r="G283" i="30" a="1"/>
  <c r="G283" i="30" s="1"/>
  <c r="H282" i="30"/>
  <c r="G282" i="30" a="1"/>
  <c r="G282" i="30" s="1"/>
  <c r="H281" i="30"/>
  <c r="G281" i="30" a="1"/>
  <c r="G281" i="30" s="1"/>
  <c r="H280" i="30"/>
  <c r="G280" i="30" a="1"/>
  <c r="G280" i="30" s="1"/>
  <c r="H279" i="30"/>
  <c r="G279" i="30" a="1"/>
  <c r="G279" i="30" s="1"/>
  <c r="H278" i="30"/>
  <c r="G278" i="30" a="1"/>
  <c r="G278" i="30" s="1"/>
  <c r="H277" i="30"/>
  <c r="G277" i="30" a="1"/>
  <c r="G277" i="30" s="1"/>
  <c r="H276" i="30"/>
  <c r="G276" i="30" a="1"/>
  <c r="G276" i="30" s="1"/>
  <c r="H275" i="30"/>
  <c r="G275" i="30" a="1"/>
  <c r="G275" i="30" s="1"/>
  <c r="H274" i="30"/>
  <c r="G274" i="30" a="1"/>
  <c r="G274" i="30" s="1"/>
  <c r="H273" i="30"/>
  <c r="G273" i="30" a="1"/>
  <c r="G273" i="30" s="1"/>
  <c r="H272" i="30"/>
  <c r="G272" i="30" a="1"/>
  <c r="G272" i="30" s="1"/>
  <c r="H271" i="30"/>
  <c r="G271" i="30" a="1"/>
  <c r="G271" i="30" s="1"/>
  <c r="H270" i="30"/>
  <c r="G270" i="30" a="1"/>
  <c r="G270" i="30" s="1"/>
  <c r="H269" i="30"/>
  <c r="G269" i="30" a="1"/>
  <c r="G269" i="30" s="1"/>
  <c r="H268" i="30"/>
  <c r="G268" i="30" a="1"/>
  <c r="G268" i="30" s="1"/>
  <c r="H267" i="30"/>
  <c r="G267" i="30" a="1"/>
  <c r="G267" i="30" s="1"/>
  <c r="H266" i="30"/>
  <c r="G266" i="30" a="1"/>
  <c r="G266" i="30" s="1"/>
  <c r="H265" i="30"/>
  <c r="G265" i="30" a="1"/>
  <c r="G265" i="30" s="1"/>
  <c r="H264" i="30"/>
  <c r="G264" i="30" a="1"/>
  <c r="G264" i="30" s="1"/>
  <c r="H263" i="30"/>
  <c r="G263" i="30" a="1"/>
  <c r="G263" i="30" s="1"/>
  <c r="H262" i="30"/>
  <c r="G262" i="30" a="1"/>
  <c r="G262" i="30" s="1"/>
  <c r="H261" i="30"/>
  <c r="G261" i="30" a="1"/>
  <c r="G261" i="30" s="1"/>
  <c r="H260" i="30"/>
  <c r="G260" i="30" a="1"/>
  <c r="G260" i="30" s="1"/>
  <c r="H259" i="30"/>
  <c r="G259" i="30" a="1"/>
  <c r="G259" i="30" s="1"/>
  <c r="H258" i="30"/>
  <c r="G258" i="30" a="1"/>
  <c r="G258" i="30" s="1"/>
  <c r="H257" i="30"/>
  <c r="G257" i="30" a="1"/>
  <c r="G257" i="30" s="1"/>
  <c r="H256" i="30"/>
  <c r="G256" i="30" a="1"/>
  <c r="G256" i="30" s="1"/>
  <c r="H255" i="30"/>
  <c r="G255" i="30" a="1"/>
  <c r="G255" i="30" s="1"/>
  <c r="H254" i="30"/>
  <c r="G254" i="30" a="1"/>
  <c r="G254" i="30" s="1"/>
  <c r="H253" i="30"/>
  <c r="G253" i="30" a="1"/>
  <c r="G253" i="30" s="1"/>
  <c r="H252" i="30"/>
  <c r="G252" i="30" a="1"/>
  <c r="G252" i="30" s="1"/>
  <c r="H251" i="30"/>
  <c r="G251" i="30" a="1"/>
  <c r="G251" i="30" s="1"/>
  <c r="H250" i="30"/>
  <c r="G250" i="30" a="1"/>
  <c r="G250" i="30" s="1"/>
  <c r="H249" i="30"/>
  <c r="G249" i="30" a="1"/>
  <c r="G249" i="30" s="1"/>
  <c r="H248" i="30"/>
  <c r="G248" i="30" a="1"/>
  <c r="G248" i="30" s="1"/>
  <c r="H247" i="30"/>
  <c r="G247" i="30" a="1"/>
  <c r="G247" i="30" s="1"/>
  <c r="H246" i="30"/>
  <c r="G246" i="30" a="1"/>
  <c r="G246" i="30" s="1"/>
  <c r="H245" i="30"/>
  <c r="G245" i="30" a="1"/>
  <c r="G245" i="30" s="1"/>
  <c r="H244" i="30"/>
  <c r="G244" i="30" a="1"/>
  <c r="G244" i="30" s="1"/>
  <c r="H243" i="30"/>
  <c r="G243" i="30" a="1"/>
  <c r="G243" i="30" s="1"/>
  <c r="H242" i="30"/>
  <c r="G242" i="30" a="1"/>
  <c r="G242" i="30" s="1"/>
  <c r="H241" i="30"/>
  <c r="G241" i="30" a="1"/>
  <c r="G241" i="30" s="1"/>
  <c r="H240" i="30"/>
  <c r="G240" i="30" a="1"/>
  <c r="G240" i="30" s="1"/>
  <c r="H239" i="30"/>
  <c r="G239" i="30" a="1"/>
  <c r="G239" i="30" s="1"/>
  <c r="H238" i="30"/>
  <c r="G238" i="30" a="1"/>
  <c r="G238" i="30" s="1"/>
  <c r="H237" i="30"/>
  <c r="G237" i="30" a="1"/>
  <c r="G237" i="30" s="1"/>
  <c r="H236" i="30"/>
  <c r="G236" i="30" a="1"/>
  <c r="G236" i="30" s="1"/>
  <c r="H235" i="30"/>
  <c r="G235" i="30" a="1"/>
  <c r="G235" i="30" s="1"/>
  <c r="H234" i="30"/>
  <c r="G234" i="30" a="1"/>
  <c r="G234" i="30" s="1"/>
  <c r="H233" i="30"/>
  <c r="G233" i="30" a="1"/>
  <c r="G233" i="30" s="1"/>
  <c r="H232" i="30"/>
  <c r="G232" i="30" a="1"/>
  <c r="G232" i="30" s="1"/>
  <c r="H231" i="30"/>
  <c r="G231" i="30" a="1"/>
  <c r="G231" i="30" s="1"/>
  <c r="H230" i="30"/>
  <c r="G230" i="30" a="1"/>
  <c r="G230" i="30" s="1"/>
  <c r="H229" i="30"/>
  <c r="G229" i="30" a="1"/>
  <c r="G229" i="30" s="1"/>
  <c r="H228" i="30"/>
  <c r="G228" i="30" a="1"/>
  <c r="G228" i="30" s="1"/>
  <c r="H227" i="30"/>
  <c r="G227" i="30" a="1"/>
  <c r="G227" i="30" s="1"/>
  <c r="H226" i="30"/>
  <c r="G226" i="30" a="1"/>
  <c r="G226" i="30" s="1"/>
  <c r="H225" i="30"/>
  <c r="G225" i="30" a="1"/>
  <c r="G225" i="30" s="1"/>
  <c r="H224" i="30"/>
  <c r="G224" i="30" a="1"/>
  <c r="G224" i="30" s="1"/>
  <c r="H223" i="30"/>
  <c r="G223" i="30" a="1"/>
  <c r="G223" i="30" s="1"/>
  <c r="H222" i="30"/>
  <c r="G222" i="30" a="1"/>
  <c r="G222" i="30" s="1"/>
  <c r="H221" i="30"/>
  <c r="G221" i="30" a="1"/>
  <c r="G221" i="30" s="1"/>
  <c r="H220" i="30"/>
  <c r="G220" i="30" a="1"/>
  <c r="G220" i="30" s="1"/>
  <c r="H219" i="30"/>
  <c r="G219" i="30" a="1"/>
  <c r="G219" i="30" s="1"/>
  <c r="H218" i="30"/>
  <c r="G218" i="30" a="1"/>
  <c r="G218" i="30" s="1"/>
  <c r="H217" i="30"/>
  <c r="G217" i="30" a="1"/>
  <c r="G217" i="30" s="1"/>
  <c r="H216" i="30"/>
  <c r="G216" i="30" a="1"/>
  <c r="G216" i="30" s="1"/>
  <c r="H215" i="30"/>
  <c r="G215" i="30" a="1"/>
  <c r="G215" i="30" s="1"/>
  <c r="H214" i="30"/>
  <c r="G214" i="30" a="1"/>
  <c r="G214" i="30" s="1"/>
  <c r="H213" i="30"/>
  <c r="G213" i="30" a="1"/>
  <c r="G213" i="30" s="1"/>
  <c r="H212" i="30"/>
  <c r="G212" i="30" a="1"/>
  <c r="G212" i="30" s="1"/>
  <c r="H211" i="30"/>
  <c r="G211" i="30" a="1"/>
  <c r="G211" i="30" s="1"/>
  <c r="H210" i="30"/>
  <c r="G210" i="30" a="1"/>
  <c r="G210" i="30" s="1"/>
  <c r="H209" i="30"/>
  <c r="G209" i="30" a="1"/>
  <c r="G209" i="30" s="1"/>
  <c r="H208" i="30"/>
  <c r="G208" i="30" a="1"/>
  <c r="G208" i="30" s="1"/>
  <c r="H207" i="30"/>
  <c r="G207" i="30" a="1"/>
  <c r="G207" i="30" s="1"/>
  <c r="H206" i="30"/>
  <c r="G206" i="30" a="1"/>
  <c r="G206" i="30" s="1"/>
  <c r="H205" i="30"/>
  <c r="G205" i="30" a="1"/>
  <c r="G205" i="30" s="1"/>
  <c r="H204" i="30"/>
  <c r="G204" i="30" a="1"/>
  <c r="G204" i="30" s="1"/>
  <c r="H203" i="30"/>
  <c r="G203" i="30" a="1"/>
  <c r="G203" i="30" s="1"/>
  <c r="H202" i="30"/>
  <c r="G202" i="30" a="1"/>
  <c r="G202" i="30" s="1"/>
  <c r="H201" i="30"/>
  <c r="G201" i="30" a="1"/>
  <c r="G201" i="30" s="1"/>
  <c r="H200" i="30"/>
  <c r="G200" i="30" a="1"/>
  <c r="G200" i="30" s="1"/>
  <c r="H199" i="30"/>
  <c r="G199" i="30" a="1"/>
  <c r="G199" i="30" s="1"/>
  <c r="H198" i="30"/>
  <c r="G198" i="30" a="1"/>
  <c r="G198" i="30" s="1"/>
  <c r="H197" i="30"/>
  <c r="G197" i="30" a="1"/>
  <c r="G197" i="30" s="1"/>
  <c r="H196" i="30"/>
  <c r="G196" i="30" a="1"/>
  <c r="G196" i="30" s="1"/>
  <c r="H195" i="30"/>
  <c r="G195" i="30" a="1"/>
  <c r="G195" i="30" s="1"/>
  <c r="H194" i="30"/>
  <c r="G194" i="30" a="1"/>
  <c r="G194" i="30" s="1"/>
  <c r="H193" i="30"/>
  <c r="G193" i="30" a="1"/>
  <c r="G193" i="30" s="1"/>
  <c r="H192" i="30"/>
  <c r="G192" i="30" a="1"/>
  <c r="G192" i="30" s="1"/>
  <c r="H191" i="30"/>
  <c r="G191" i="30" a="1"/>
  <c r="G191" i="30" s="1"/>
  <c r="H190" i="30"/>
  <c r="G190" i="30" a="1"/>
  <c r="G190" i="30" s="1"/>
  <c r="H189" i="30"/>
  <c r="G189" i="30" a="1"/>
  <c r="G189" i="30" s="1"/>
  <c r="H188" i="30"/>
  <c r="G188" i="30" a="1"/>
  <c r="G188" i="30" s="1"/>
  <c r="H187" i="30"/>
  <c r="G187" i="30" a="1"/>
  <c r="G187" i="30" s="1"/>
  <c r="H186" i="30"/>
  <c r="G186" i="30" a="1"/>
  <c r="G186" i="30" s="1"/>
  <c r="H185" i="30"/>
  <c r="G185" i="30" a="1"/>
  <c r="G185" i="30" s="1"/>
  <c r="H184" i="30"/>
  <c r="G184" i="30" a="1"/>
  <c r="G184" i="30" s="1"/>
  <c r="H183" i="30"/>
  <c r="G183" i="30" a="1"/>
  <c r="G183" i="30" s="1"/>
  <c r="H182" i="30"/>
  <c r="G182" i="30" a="1"/>
  <c r="G182" i="30" s="1"/>
  <c r="H181" i="30"/>
  <c r="G181" i="30" a="1"/>
  <c r="G181" i="30" s="1"/>
  <c r="H180" i="30"/>
  <c r="G180" i="30" a="1"/>
  <c r="G180" i="30" s="1"/>
  <c r="H179" i="30"/>
  <c r="G179" i="30" a="1"/>
  <c r="G179" i="30" s="1"/>
  <c r="H178" i="30"/>
  <c r="G178" i="30" a="1"/>
  <c r="G178" i="30" s="1"/>
  <c r="H177" i="30"/>
  <c r="G177" i="30" a="1"/>
  <c r="G177" i="30" s="1"/>
  <c r="H176" i="30"/>
  <c r="G176" i="30" a="1"/>
  <c r="G176" i="30" s="1"/>
  <c r="H175" i="30"/>
  <c r="G175" i="30" a="1"/>
  <c r="G175" i="30" s="1"/>
  <c r="H174" i="30"/>
  <c r="G174" i="30" a="1"/>
  <c r="G174" i="30" s="1"/>
  <c r="H173" i="30"/>
  <c r="G173" i="30" a="1"/>
  <c r="G173" i="30" s="1"/>
  <c r="H172" i="30"/>
  <c r="G172" i="30" a="1"/>
  <c r="G172" i="30" s="1"/>
  <c r="H171" i="30"/>
  <c r="G171" i="30" a="1"/>
  <c r="G171" i="30" s="1"/>
  <c r="H170" i="30"/>
  <c r="G170" i="30" a="1"/>
  <c r="G170" i="30" s="1"/>
  <c r="H169" i="30"/>
  <c r="G169" i="30" a="1"/>
  <c r="G169" i="30" s="1"/>
  <c r="H168" i="30"/>
  <c r="G168" i="30" a="1"/>
  <c r="G168" i="30" s="1"/>
  <c r="H167" i="30"/>
  <c r="G167" i="30" a="1"/>
  <c r="G167" i="30" s="1"/>
  <c r="H166" i="30"/>
  <c r="G166" i="30" a="1"/>
  <c r="G166" i="30" s="1"/>
  <c r="H165" i="30"/>
  <c r="G165" i="30" a="1"/>
  <c r="G165" i="30" s="1"/>
  <c r="H164" i="30"/>
  <c r="G164" i="30" a="1"/>
  <c r="G164" i="30" s="1"/>
  <c r="H163" i="30"/>
  <c r="G163" i="30" a="1"/>
  <c r="G163" i="30" s="1"/>
  <c r="H162" i="30"/>
  <c r="G162" i="30" a="1"/>
  <c r="G162" i="30" s="1"/>
  <c r="H161" i="30"/>
  <c r="G161" i="30" a="1"/>
  <c r="G161" i="30" s="1"/>
  <c r="H160" i="30"/>
  <c r="G160" i="30" a="1"/>
  <c r="G160" i="30" s="1"/>
  <c r="H159" i="30"/>
  <c r="G159" i="30" a="1"/>
  <c r="G159" i="30" s="1"/>
  <c r="H158" i="30"/>
  <c r="G158" i="30" a="1"/>
  <c r="G158" i="30" s="1"/>
  <c r="H157" i="30"/>
  <c r="G157" i="30" a="1"/>
  <c r="G157" i="30" s="1"/>
  <c r="H156" i="30"/>
  <c r="G156" i="30" a="1"/>
  <c r="G156" i="30" s="1"/>
  <c r="H155" i="30"/>
  <c r="G155" i="30" a="1"/>
  <c r="G155" i="30" s="1"/>
  <c r="H154" i="30"/>
  <c r="G154" i="30" a="1"/>
  <c r="G154" i="30" s="1"/>
  <c r="H153" i="30"/>
  <c r="G153" i="30" a="1"/>
  <c r="G153" i="30" s="1"/>
  <c r="H152" i="30"/>
  <c r="G152" i="30" a="1"/>
  <c r="G152" i="30" s="1"/>
  <c r="H151" i="30"/>
  <c r="G151" i="30" a="1"/>
  <c r="G151" i="30" s="1"/>
  <c r="H150" i="30"/>
  <c r="G150" i="30" a="1"/>
  <c r="G150" i="30" s="1"/>
  <c r="H149" i="30"/>
  <c r="G149" i="30" a="1"/>
  <c r="G149" i="30" s="1"/>
  <c r="H148" i="30"/>
  <c r="G148" i="30" a="1"/>
  <c r="G148" i="30" s="1"/>
  <c r="H147" i="30"/>
  <c r="G147" i="30" a="1"/>
  <c r="G147" i="30" s="1"/>
  <c r="H146" i="30"/>
  <c r="G146" i="30" a="1"/>
  <c r="G146" i="30" s="1"/>
  <c r="H145" i="30"/>
  <c r="G145" i="30" a="1"/>
  <c r="G145" i="30" s="1"/>
  <c r="H144" i="30"/>
  <c r="G144" i="30" a="1"/>
  <c r="G144" i="30" s="1"/>
  <c r="H143" i="30"/>
  <c r="G143" i="30" a="1"/>
  <c r="G143" i="30" s="1"/>
  <c r="H142" i="30"/>
  <c r="G142" i="30" a="1"/>
  <c r="G142" i="30" s="1"/>
  <c r="H141" i="30"/>
  <c r="G141" i="30" a="1"/>
  <c r="G141" i="30" s="1"/>
  <c r="H140" i="30"/>
  <c r="G140" i="30" a="1"/>
  <c r="G140" i="30" s="1"/>
  <c r="H139" i="30"/>
  <c r="G139" i="30" a="1"/>
  <c r="G139" i="30" s="1"/>
  <c r="H138" i="30"/>
  <c r="G138" i="30" a="1"/>
  <c r="G138" i="30" s="1"/>
  <c r="H137" i="30"/>
  <c r="G137" i="30" a="1"/>
  <c r="G137" i="30" s="1"/>
  <c r="H136" i="30"/>
  <c r="G136" i="30" a="1"/>
  <c r="G136" i="30" s="1"/>
  <c r="H135" i="30"/>
  <c r="G135" i="30" a="1"/>
  <c r="G135" i="30" s="1"/>
  <c r="H134" i="30"/>
  <c r="G134" i="30" a="1"/>
  <c r="G134" i="30" s="1"/>
  <c r="H133" i="30"/>
  <c r="G133" i="30" a="1"/>
  <c r="G133" i="30" s="1"/>
  <c r="H132" i="30"/>
  <c r="G132" i="30" a="1"/>
  <c r="G132" i="30" s="1"/>
  <c r="H131" i="30"/>
  <c r="G131" i="30" a="1"/>
  <c r="G131" i="30" s="1"/>
  <c r="H130" i="30"/>
  <c r="G130" i="30" a="1"/>
  <c r="G130" i="30" s="1"/>
  <c r="H129" i="30"/>
  <c r="G129" i="30" a="1"/>
  <c r="G129" i="30" s="1"/>
  <c r="H128" i="30"/>
  <c r="G128" i="30" a="1"/>
  <c r="G128" i="30" s="1"/>
  <c r="H127" i="30"/>
  <c r="G127" i="30" a="1"/>
  <c r="G127" i="30" s="1"/>
  <c r="H126" i="30"/>
  <c r="G126" i="30" a="1"/>
  <c r="G126" i="30" s="1"/>
  <c r="H125" i="30"/>
  <c r="G125" i="30" a="1"/>
  <c r="G125" i="30" s="1"/>
  <c r="H124" i="30"/>
  <c r="G124" i="30" a="1"/>
  <c r="G124" i="30" s="1"/>
  <c r="H123" i="30"/>
  <c r="G123" i="30" a="1"/>
  <c r="G123" i="30" s="1"/>
  <c r="H122" i="30"/>
  <c r="G122" i="30" a="1"/>
  <c r="G122" i="30" s="1"/>
  <c r="H121" i="30"/>
  <c r="G121" i="30" a="1"/>
  <c r="G121" i="30" s="1"/>
  <c r="H120" i="30"/>
  <c r="G120" i="30" a="1"/>
  <c r="G120" i="30" s="1"/>
  <c r="H119" i="30"/>
  <c r="G119" i="30" a="1"/>
  <c r="G119" i="30" s="1"/>
  <c r="H118" i="30"/>
  <c r="G118" i="30" a="1"/>
  <c r="G118" i="30" s="1"/>
  <c r="H117" i="30"/>
  <c r="G117" i="30" a="1"/>
  <c r="G117" i="30" s="1"/>
  <c r="H116" i="30"/>
  <c r="G116" i="30" a="1"/>
  <c r="G116" i="30" s="1"/>
  <c r="H115" i="30"/>
  <c r="G115" i="30" a="1"/>
  <c r="G115" i="30" s="1"/>
  <c r="H114" i="30"/>
  <c r="G114" i="30" a="1"/>
  <c r="G114" i="30" s="1"/>
  <c r="H113" i="30"/>
  <c r="G113" i="30" a="1"/>
  <c r="G113" i="30" s="1"/>
  <c r="H112" i="30"/>
  <c r="G112" i="30" a="1"/>
  <c r="G112" i="30" s="1"/>
  <c r="H111" i="30"/>
  <c r="G111" i="30" a="1"/>
  <c r="G111" i="30" s="1"/>
  <c r="H110" i="30"/>
  <c r="G110" i="30" a="1"/>
  <c r="G110" i="30" s="1"/>
  <c r="H109" i="30"/>
  <c r="G109" i="30" a="1"/>
  <c r="G109" i="30" s="1"/>
  <c r="H108" i="30"/>
  <c r="G108" i="30" a="1"/>
  <c r="G108" i="30" s="1"/>
  <c r="H107" i="30"/>
  <c r="G107" i="30" a="1"/>
  <c r="G107" i="30" s="1"/>
  <c r="H106" i="30"/>
  <c r="G106" i="30" a="1"/>
  <c r="G106" i="30" s="1"/>
  <c r="H105" i="30"/>
  <c r="G105" i="30" a="1"/>
  <c r="G105" i="30" s="1"/>
  <c r="H104" i="30"/>
  <c r="G104" i="30" a="1"/>
  <c r="G104" i="30" s="1"/>
  <c r="H103" i="30"/>
  <c r="G103" i="30" a="1"/>
  <c r="G103" i="30" s="1"/>
  <c r="H102" i="30"/>
  <c r="G102" i="30" a="1"/>
  <c r="G102" i="30" s="1"/>
  <c r="H101" i="30"/>
  <c r="G101" i="30" a="1"/>
  <c r="G101" i="30" s="1"/>
  <c r="H100" i="30"/>
  <c r="G100" i="30" a="1"/>
  <c r="G100" i="30" s="1"/>
  <c r="H99" i="30"/>
  <c r="G99" i="30" a="1"/>
  <c r="G99" i="30" s="1"/>
  <c r="H98" i="30"/>
  <c r="G98" i="30" a="1"/>
  <c r="G98" i="30" s="1"/>
  <c r="H97" i="30"/>
  <c r="G97" i="30" a="1"/>
  <c r="G97" i="30" s="1"/>
  <c r="H96" i="30"/>
  <c r="G96" i="30" a="1"/>
  <c r="G96" i="30" s="1"/>
  <c r="H95" i="30"/>
  <c r="G95" i="30" a="1"/>
  <c r="G95" i="30" s="1"/>
  <c r="H94" i="30"/>
  <c r="G94" i="30" a="1"/>
  <c r="G94" i="30" s="1"/>
  <c r="H93" i="30"/>
  <c r="G93" i="30" a="1"/>
  <c r="G93" i="30" s="1"/>
  <c r="H92" i="30"/>
  <c r="G92" i="30" a="1"/>
  <c r="G92" i="30" s="1"/>
  <c r="H91" i="30"/>
  <c r="G91" i="30" a="1"/>
  <c r="G91" i="30" s="1"/>
  <c r="H90" i="30"/>
  <c r="G90" i="30" a="1"/>
  <c r="G90" i="30" s="1"/>
  <c r="H89" i="30"/>
  <c r="G89" i="30" a="1"/>
  <c r="G89" i="30" s="1"/>
  <c r="H88" i="30"/>
  <c r="G88" i="30" a="1"/>
  <c r="G88" i="30" s="1"/>
  <c r="H87" i="30"/>
  <c r="G87" i="30" a="1"/>
  <c r="G87" i="30" s="1"/>
  <c r="H86" i="30"/>
  <c r="G86" i="30" a="1"/>
  <c r="G86" i="30" s="1"/>
  <c r="H85" i="30"/>
  <c r="G85" i="30" a="1"/>
  <c r="G85" i="30" s="1"/>
  <c r="H84" i="30"/>
  <c r="G84" i="30" a="1"/>
  <c r="G84" i="30" s="1"/>
  <c r="H83" i="30"/>
  <c r="G83" i="30" a="1"/>
  <c r="G83" i="30" s="1"/>
  <c r="H82" i="30"/>
  <c r="G82" i="30" a="1"/>
  <c r="G82" i="30" s="1"/>
  <c r="H81" i="30"/>
  <c r="G81" i="30" a="1"/>
  <c r="G81" i="30" s="1"/>
  <c r="H80" i="30"/>
  <c r="G80" i="30" a="1"/>
  <c r="G80" i="30" s="1"/>
  <c r="H79" i="30"/>
  <c r="G79" i="30" a="1"/>
  <c r="G79" i="30" s="1"/>
  <c r="H78" i="30"/>
  <c r="G78" i="30" a="1"/>
  <c r="G78" i="30" s="1"/>
  <c r="H77" i="30"/>
  <c r="G77" i="30" a="1"/>
  <c r="G77" i="30" s="1"/>
  <c r="H76" i="30"/>
  <c r="G76" i="30" a="1"/>
  <c r="G76" i="30" s="1"/>
  <c r="H75" i="30"/>
  <c r="G75" i="30" a="1"/>
  <c r="G75" i="30" s="1"/>
  <c r="H74" i="30"/>
  <c r="G74" i="30" a="1"/>
  <c r="G74" i="30" s="1"/>
  <c r="H73" i="30"/>
  <c r="G73" i="30" a="1"/>
  <c r="G73" i="30" s="1"/>
  <c r="H72" i="30"/>
  <c r="G72" i="30" a="1"/>
  <c r="G72" i="30" s="1"/>
  <c r="H71" i="30"/>
  <c r="G71" i="30" a="1"/>
  <c r="G71" i="30" s="1"/>
  <c r="H70" i="30"/>
  <c r="G70" i="30" a="1"/>
  <c r="G70" i="30" s="1"/>
  <c r="H69" i="30"/>
  <c r="G69" i="30" a="1"/>
  <c r="G69" i="30" s="1"/>
  <c r="H68" i="30"/>
  <c r="G68" i="30" a="1"/>
  <c r="G68" i="30" s="1"/>
  <c r="H67" i="30"/>
  <c r="G67" i="30" a="1"/>
  <c r="G67" i="30" s="1"/>
  <c r="H66" i="30"/>
  <c r="G66" i="30" a="1"/>
  <c r="G66" i="30" s="1"/>
  <c r="H65" i="30"/>
  <c r="G65" i="30" a="1"/>
  <c r="G65" i="30" s="1"/>
  <c r="H64" i="30"/>
  <c r="G64" i="30" a="1"/>
  <c r="G64" i="30" s="1"/>
  <c r="H63" i="30"/>
  <c r="G63" i="30" a="1"/>
  <c r="G63" i="30" s="1"/>
  <c r="H62" i="30"/>
  <c r="G62" i="30" a="1"/>
  <c r="G62" i="30" s="1"/>
  <c r="H61" i="30"/>
  <c r="G61" i="30" a="1"/>
  <c r="G61" i="30" s="1"/>
  <c r="H60" i="30"/>
  <c r="G60" i="30" a="1"/>
  <c r="G60" i="30" s="1"/>
  <c r="H59" i="30"/>
  <c r="G59" i="30" a="1"/>
  <c r="G59" i="30" s="1"/>
  <c r="H58" i="30"/>
  <c r="G58" i="30" a="1"/>
  <c r="G58" i="30" s="1"/>
  <c r="H57" i="30"/>
  <c r="G57" i="30" a="1"/>
  <c r="G57" i="30" s="1"/>
  <c r="H56" i="30"/>
  <c r="G56" i="30" a="1"/>
  <c r="G56" i="30" s="1"/>
  <c r="H55" i="30"/>
  <c r="G55" i="30" a="1"/>
  <c r="G55" i="30" s="1"/>
  <c r="H54" i="30"/>
  <c r="G54" i="30" a="1"/>
  <c r="G54" i="30" s="1"/>
  <c r="H53" i="30"/>
  <c r="G53" i="30" a="1"/>
  <c r="G53" i="30" s="1"/>
  <c r="H52" i="30"/>
  <c r="G52" i="30" a="1"/>
  <c r="G52" i="30" s="1"/>
  <c r="H51" i="30"/>
  <c r="G51" i="30" a="1"/>
  <c r="G51" i="30" s="1"/>
  <c r="H50" i="30"/>
  <c r="G50" i="30" a="1"/>
  <c r="G50" i="30" s="1"/>
  <c r="H49" i="30"/>
  <c r="G49" i="30" a="1"/>
  <c r="G49" i="30" s="1"/>
  <c r="H48" i="30"/>
  <c r="G48" i="30" a="1"/>
  <c r="G48" i="30" s="1"/>
  <c r="H47" i="30"/>
  <c r="G47" i="30" a="1"/>
  <c r="G47" i="30" s="1"/>
  <c r="H46" i="30"/>
  <c r="G46" i="30" a="1"/>
  <c r="G46" i="30" s="1"/>
  <c r="H45" i="30"/>
  <c r="G45" i="30" a="1"/>
  <c r="G45" i="30" s="1"/>
  <c r="H44" i="30"/>
  <c r="G44" i="30" a="1"/>
  <c r="G44" i="30" s="1"/>
  <c r="H43" i="30"/>
  <c r="G43" i="30" a="1"/>
  <c r="G43" i="30" s="1"/>
  <c r="H42" i="30"/>
  <c r="G42" i="30" a="1"/>
  <c r="G42" i="30" s="1"/>
  <c r="H41" i="30"/>
  <c r="G41" i="30" a="1"/>
  <c r="G41" i="30" s="1"/>
  <c r="H40" i="30"/>
  <c r="G40" i="30" a="1"/>
  <c r="G40" i="30" s="1"/>
  <c r="H39" i="30"/>
  <c r="G39" i="30" a="1"/>
  <c r="G39" i="30" s="1"/>
  <c r="H38" i="30"/>
  <c r="G38" i="30" a="1"/>
  <c r="G38" i="30" s="1"/>
  <c r="H37" i="30"/>
  <c r="G37" i="30" a="1"/>
  <c r="G37" i="30" s="1"/>
  <c r="H36" i="30"/>
  <c r="G36" i="30" a="1"/>
  <c r="G36" i="30" s="1"/>
  <c r="H35" i="30"/>
  <c r="G35" i="30" a="1"/>
  <c r="G35" i="30" s="1"/>
  <c r="H34" i="30"/>
  <c r="G34" i="30" a="1"/>
  <c r="G34" i="30" s="1"/>
  <c r="H33" i="30"/>
  <c r="G33" i="30" a="1"/>
  <c r="G33" i="30" s="1"/>
  <c r="H32" i="30"/>
  <c r="G32" i="30" a="1"/>
  <c r="G32" i="30" s="1"/>
  <c r="H31" i="30"/>
  <c r="G31" i="30" a="1"/>
  <c r="G31" i="30" s="1"/>
  <c r="H30" i="30"/>
  <c r="G30" i="30" a="1"/>
  <c r="G30" i="30" s="1"/>
  <c r="H29" i="30"/>
  <c r="G29" i="30" a="1"/>
  <c r="G29" i="30" s="1"/>
  <c r="H28" i="30"/>
  <c r="G28" i="30" a="1"/>
  <c r="G28" i="30" s="1"/>
  <c r="H27" i="30"/>
  <c r="G27" i="30" a="1"/>
  <c r="G27" i="30" s="1"/>
  <c r="H26" i="30"/>
  <c r="G26" i="30" a="1"/>
  <c r="G26" i="30" s="1"/>
  <c r="H25" i="30"/>
  <c r="G25" i="30" a="1"/>
  <c r="G25" i="30" s="1"/>
  <c r="H24" i="30"/>
  <c r="G24" i="30" a="1"/>
  <c r="G24" i="30" s="1"/>
  <c r="H23" i="30"/>
  <c r="G23" i="30" a="1"/>
  <c r="G23" i="30" s="1"/>
  <c r="H22" i="30"/>
  <c r="G22" i="30" a="1"/>
  <c r="G22" i="30" s="1"/>
  <c r="H21" i="30"/>
  <c r="G21" i="30" a="1"/>
  <c r="G21" i="30" s="1"/>
  <c r="H20" i="30"/>
  <c r="G20" i="30" a="1"/>
  <c r="G20" i="30" s="1"/>
  <c r="H19" i="30"/>
  <c r="G19" i="30" a="1"/>
  <c r="G19" i="30" s="1"/>
  <c r="H18" i="30"/>
  <c r="G18" i="30" a="1"/>
  <c r="G18" i="30" s="1"/>
  <c r="H17" i="30"/>
  <c r="G17" i="30" a="1"/>
  <c r="G17" i="30" s="1"/>
  <c r="H16" i="30"/>
  <c r="G16" i="30" a="1"/>
  <c r="G16" i="30" s="1"/>
  <c r="H15" i="30"/>
  <c r="G15" i="30" a="1"/>
  <c r="G15" i="30" s="1"/>
  <c r="H14" i="30"/>
  <c r="G14" i="30" a="1"/>
  <c r="G14" i="30" s="1"/>
  <c r="H13" i="30"/>
  <c r="G13" i="30" a="1"/>
  <c r="G13" i="30" s="1"/>
  <c r="H12" i="30"/>
  <c r="G12" i="30" a="1"/>
  <c r="G12" i="30" s="1"/>
  <c r="H11" i="30"/>
  <c r="G11" i="30" a="1"/>
  <c r="G11" i="30" s="1"/>
  <c r="H10" i="30"/>
  <c r="G10" i="30" a="1"/>
  <c r="G10" i="30" s="1"/>
  <c r="H9" i="30"/>
  <c r="G9" i="30" a="1"/>
  <c r="G9" i="30" s="1"/>
  <c r="H8" i="30"/>
  <c r="G8" i="30" a="1"/>
  <c r="G8" i="30" s="1"/>
  <c r="G106" i="11"/>
  <c r="G105" i="11"/>
  <c r="G104" i="11"/>
  <c r="G103" i="11"/>
  <c r="G102" i="11"/>
  <c r="G101" i="11"/>
  <c r="G100" i="11"/>
  <c r="G99" i="11"/>
  <c r="G98" i="11"/>
  <c r="G97" i="11"/>
  <c r="G96" i="11"/>
  <c r="G95" i="11"/>
  <c r="G94" i="11"/>
  <c r="G93" i="11"/>
  <c r="G92" i="11"/>
  <c r="G91" i="11"/>
  <c r="G90" i="11"/>
  <c r="G89" i="11"/>
  <c r="G88" i="11"/>
  <c r="G87" i="11"/>
  <c r="G86" i="11"/>
  <c r="G85" i="11"/>
  <c r="G84" i="11"/>
  <c r="G83" i="11"/>
  <c r="G82" i="11"/>
  <c r="G81" i="11"/>
  <c r="G80" i="11"/>
  <c r="G79" i="11"/>
  <c r="G78" i="11"/>
  <c r="G77" i="11"/>
  <c r="G76" i="11"/>
  <c r="G75" i="11"/>
  <c r="G74" i="11"/>
  <c r="G73" i="11"/>
  <c r="G72" i="11"/>
  <c r="G71" i="11"/>
  <c r="G70" i="11"/>
  <c r="G69" i="11"/>
  <c r="G68" i="11"/>
  <c r="G67" i="11"/>
  <c r="G66" i="11"/>
  <c r="G65" i="11"/>
  <c r="G64" i="11"/>
  <c r="G63" i="11"/>
  <c r="G62" i="11"/>
  <c r="G61" i="11"/>
  <c r="G60" i="11"/>
  <c r="G59" i="11"/>
  <c r="G58" i="11"/>
  <c r="G57" i="11"/>
  <c r="G56" i="11"/>
  <c r="G55" i="11"/>
  <c r="G54" i="11"/>
  <c r="G53" i="11"/>
  <c r="G52" i="11"/>
  <c r="G51" i="11"/>
  <c r="G50" i="11"/>
  <c r="G49" i="11"/>
  <c r="G48" i="11"/>
  <c r="G47" i="11"/>
  <c r="G46" i="11"/>
  <c r="G45" i="11"/>
  <c r="G44" i="11"/>
  <c r="G43" i="11"/>
  <c r="G42" i="11"/>
  <c r="G41" i="11"/>
  <c r="G40" i="11"/>
  <c r="G39" i="11"/>
  <c r="G38" i="11"/>
  <c r="G37" i="11"/>
  <c r="G36" i="11"/>
  <c r="G35" i="11"/>
  <c r="G34" i="11"/>
  <c r="G33" i="11"/>
  <c r="G32" i="11"/>
  <c r="G31" i="11"/>
  <c r="G30" i="11"/>
  <c r="G29" i="11"/>
  <c r="G28" i="11"/>
  <c r="G27" i="11"/>
  <c r="G26" i="11"/>
  <c r="G25" i="11"/>
  <c r="G24" i="11"/>
  <c r="G23" i="11"/>
  <c r="G22" i="11"/>
  <c r="G21" i="11"/>
  <c r="G20" i="11"/>
  <c r="G19" i="11"/>
  <c r="G18" i="11"/>
  <c r="G17" i="11"/>
  <c r="G16" i="11"/>
  <c r="G15" i="11"/>
  <c r="G14" i="11"/>
  <c r="G13" i="11"/>
  <c r="G12" i="11"/>
  <c r="G11" i="11"/>
  <c r="G10" i="11"/>
  <c r="G9" i="11"/>
  <c r="G8" i="11"/>
  <c r="G7" i="11"/>
  <c r="D4" i="30" l="1"/>
  <c r="G76" i="2" s="1"/>
  <c r="D106" i="16"/>
  <c r="D105" i="16"/>
  <c r="D104" i="16"/>
  <c r="D103" i="16"/>
  <c r="D102" i="16"/>
  <c r="D101" i="16"/>
  <c r="D100" i="16"/>
  <c r="D99" i="16"/>
  <c r="D98" i="16"/>
  <c r="D97" i="16"/>
  <c r="D96" i="16"/>
  <c r="D95" i="16"/>
  <c r="D94" i="16"/>
  <c r="D93" i="16"/>
  <c r="D92" i="16"/>
  <c r="D91" i="16"/>
  <c r="D90" i="16"/>
  <c r="D89" i="16"/>
  <c r="D88" i="16"/>
  <c r="D87" i="16"/>
  <c r="D86" i="16"/>
  <c r="D85" i="16"/>
  <c r="D84" i="16"/>
  <c r="D83" i="16"/>
  <c r="D82" i="16"/>
  <c r="D81" i="16"/>
  <c r="D80" i="16"/>
  <c r="D79" i="16"/>
  <c r="D78" i="16"/>
  <c r="D77" i="16"/>
  <c r="D76" i="16"/>
  <c r="D75" i="16"/>
  <c r="D74" i="16"/>
  <c r="D73" i="16"/>
  <c r="D72" i="16"/>
  <c r="D71" i="16"/>
  <c r="D70" i="16"/>
  <c r="D69" i="16"/>
  <c r="D68" i="16"/>
  <c r="D67" i="16"/>
  <c r="D66" i="16"/>
  <c r="D65" i="16"/>
  <c r="D64" i="16"/>
  <c r="D63" i="16"/>
  <c r="D62" i="16"/>
  <c r="D61" i="16"/>
  <c r="D60" i="16"/>
  <c r="D59" i="16"/>
  <c r="D58" i="16"/>
  <c r="D57" i="16"/>
  <c r="D56" i="16"/>
  <c r="D55" i="16"/>
  <c r="D54" i="16"/>
  <c r="D53" i="16"/>
  <c r="D52" i="16"/>
  <c r="D51" i="16"/>
  <c r="D50" i="16"/>
  <c r="D49" i="16"/>
  <c r="D48" i="16"/>
  <c r="D47" i="16"/>
  <c r="D46" i="16"/>
  <c r="D45" i="16"/>
  <c r="D44" i="16"/>
  <c r="D43" i="16"/>
  <c r="D42" i="16"/>
  <c r="D41" i="16"/>
  <c r="D40" i="16"/>
  <c r="D39" i="16"/>
  <c r="D38" i="16"/>
  <c r="D37" i="16"/>
  <c r="D36" i="16"/>
  <c r="D35" i="16"/>
  <c r="D34" i="16"/>
  <c r="D33" i="16"/>
  <c r="D32" i="16"/>
  <c r="D31" i="16"/>
  <c r="D30" i="16"/>
  <c r="D29" i="16"/>
  <c r="D28" i="16"/>
  <c r="D27" i="16"/>
  <c r="D26" i="16"/>
  <c r="D25" i="16"/>
  <c r="D24" i="16"/>
  <c r="D23" i="16"/>
  <c r="D22" i="16"/>
  <c r="D21" i="16"/>
  <c r="D20" i="16"/>
  <c r="D19" i="16"/>
  <c r="D18" i="16"/>
  <c r="D17" i="16"/>
  <c r="D16" i="16"/>
  <c r="D15" i="16"/>
  <c r="D14" i="16"/>
  <c r="D13" i="16"/>
  <c r="D12" i="16"/>
  <c r="D11" i="16"/>
  <c r="D10" i="16"/>
  <c r="D9" i="16"/>
  <c r="D8" i="16"/>
  <c r="G15" i="28"/>
  <c r="G14" i="28"/>
  <c r="G13" i="28"/>
  <c r="G12" i="28"/>
  <c r="G11" i="28"/>
  <c r="G10" i="28"/>
  <c r="G9" i="28"/>
  <c r="K8" i="9"/>
  <c r="J8" i="9"/>
  <c r="I8" i="9"/>
  <c r="H8" i="9"/>
  <c r="G8" i="9"/>
  <c r="L10" i="23"/>
  <c r="L9" i="23"/>
  <c r="L8" i="23"/>
  <c r="J10" i="23"/>
  <c r="J9" i="23"/>
  <c r="J8" i="23"/>
  <c r="Q23" i="7"/>
  <c r="Q22" i="7"/>
  <c r="Q21" i="7"/>
  <c r="Q20" i="7"/>
  <c r="Q19" i="7"/>
  <c r="N23" i="7"/>
  <c r="M23" i="7"/>
  <c r="N22" i="7"/>
  <c r="M22" i="7"/>
  <c r="N21" i="7"/>
  <c r="M21" i="7"/>
  <c r="N20" i="7"/>
  <c r="M20" i="7"/>
  <c r="O20" i="7" s="1"/>
  <c r="N19" i="7"/>
  <c r="M19" i="7"/>
  <c r="T12" i="4"/>
  <c r="T11" i="4"/>
  <c r="T10" i="4"/>
  <c r="T9" i="4"/>
  <c r="T8" i="4"/>
  <c r="Q12" i="4"/>
  <c r="P12" i="4"/>
  <c r="Q11" i="4"/>
  <c r="P11" i="4"/>
  <c r="Q10" i="4"/>
  <c r="P10" i="4"/>
  <c r="Q9" i="4"/>
  <c r="P9" i="4"/>
  <c r="Q8" i="4"/>
  <c r="P8" i="4"/>
  <c r="O19" i="7" l="1"/>
  <c r="O23" i="7"/>
  <c r="O21" i="7"/>
  <c r="R11" i="4"/>
  <c r="R8" i="4"/>
  <c r="O22" i="7"/>
  <c r="R9" i="4"/>
  <c r="R12" i="4"/>
  <c r="R10" i="4"/>
  <c r="J36" i="8"/>
  <c r="J37" i="8"/>
  <c r="J38" i="8"/>
  <c r="J39" i="8"/>
  <c r="J40" i="8"/>
  <c r="J41" i="8"/>
  <c r="J42" i="8"/>
  <c r="J43" i="8"/>
  <c r="J44" i="8"/>
  <c r="J45" i="8"/>
  <c r="J46" i="8"/>
  <c r="J47" i="8"/>
  <c r="J48" i="8"/>
  <c r="J49" i="8"/>
  <c r="J50" i="8"/>
  <c r="J51" i="8"/>
  <c r="J52" i="8"/>
  <c r="J53" i="8"/>
  <c r="J54" i="8"/>
  <c r="J55" i="8"/>
  <c r="J56" i="8"/>
  <c r="J57" i="8"/>
  <c r="J58" i="8"/>
  <c r="J59" i="8"/>
  <c r="J60" i="8"/>
  <c r="J61" i="8"/>
  <c r="J62" i="8"/>
  <c r="J63" i="8"/>
  <c r="J64" i="8"/>
  <c r="J65" i="8"/>
  <c r="J66" i="8"/>
  <c r="J67" i="8"/>
  <c r="J68" i="8"/>
  <c r="J69" i="8"/>
  <c r="J70" i="8"/>
  <c r="J71" i="8"/>
  <c r="J72" i="8"/>
  <c r="J73" i="8"/>
  <c r="J74" i="8"/>
  <c r="J75" i="8"/>
  <c r="J76" i="8"/>
  <c r="J77" i="8"/>
  <c r="J78" i="8"/>
  <c r="J79" i="8"/>
  <c r="J80" i="8"/>
  <c r="J81" i="8"/>
  <c r="J82" i="8"/>
  <c r="J83" i="8"/>
  <c r="J84" i="8"/>
  <c r="J85" i="8"/>
  <c r="J86" i="8"/>
  <c r="J87" i="8"/>
  <c r="J88" i="8"/>
  <c r="J89" i="8"/>
  <c r="J90" i="8"/>
  <c r="J91" i="8"/>
  <c r="J92" i="8"/>
  <c r="J93" i="8"/>
  <c r="J94" i="8"/>
  <c r="J95" i="8"/>
  <c r="J96" i="8"/>
  <c r="J97" i="8"/>
  <c r="J98" i="8"/>
  <c r="J99" i="8"/>
  <c r="J100" i="8"/>
  <c r="J101" i="8"/>
  <c r="J102" i="8"/>
  <c r="J103" i="8"/>
  <c r="J104" i="8"/>
  <c r="J105" i="8"/>
  <c r="J106" i="8"/>
  <c r="J107" i="8"/>
  <c r="J108" i="8"/>
  <c r="J109" i="8"/>
  <c r="J110" i="8"/>
  <c r="J111" i="8"/>
  <c r="J112" i="8"/>
  <c r="J113" i="8"/>
  <c r="J114" i="8"/>
  <c r="J115" i="8"/>
  <c r="J116" i="8"/>
  <c r="J117" i="8"/>
  <c r="J118" i="8"/>
  <c r="J119" i="8"/>
  <c r="J120" i="8"/>
  <c r="J121" i="8"/>
  <c r="J122" i="8"/>
  <c r="J123" i="8"/>
  <c r="J124" i="8"/>
  <c r="J125" i="8"/>
  <c r="J126" i="8"/>
  <c r="J127" i="8"/>
  <c r="J128" i="8"/>
  <c r="J129" i="8"/>
  <c r="J130" i="8"/>
  <c r="J131" i="8"/>
  <c r="J132" i="8"/>
  <c r="J133" i="8"/>
  <c r="J134" i="8"/>
  <c r="J135" i="8"/>
  <c r="J136" i="8"/>
  <c r="J137" i="8"/>
  <c r="J138" i="8"/>
  <c r="J139" i="8"/>
  <c r="J140" i="8"/>
  <c r="J141" i="8"/>
  <c r="J142" i="8"/>
  <c r="J143" i="8"/>
  <c r="J144" i="8"/>
  <c r="J145" i="8"/>
  <c r="J146" i="8"/>
  <c r="J147" i="8"/>
  <c r="J148" i="8"/>
  <c r="J149" i="8"/>
  <c r="J150" i="8"/>
  <c r="J151" i="8"/>
  <c r="J152" i="8"/>
  <c r="J153" i="8"/>
  <c r="J154" i="8"/>
  <c r="J155" i="8"/>
  <c r="J156" i="8"/>
  <c r="J157" i="8"/>
  <c r="J158" i="8"/>
  <c r="J159" i="8"/>
  <c r="J160" i="8"/>
  <c r="J161" i="8"/>
  <c r="J162" i="8"/>
  <c r="J163" i="8"/>
  <c r="J164" i="8"/>
  <c r="J165" i="8"/>
  <c r="J166" i="8"/>
  <c r="J167" i="8"/>
  <c r="J168" i="8"/>
  <c r="J169" i="8"/>
  <c r="J170" i="8"/>
  <c r="J171" i="8"/>
  <c r="J172" i="8"/>
  <c r="J173" i="8"/>
  <c r="J174" i="8"/>
  <c r="J175" i="8"/>
  <c r="J176" i="8"/>
  <c r="J177" i="8"/>
  <c r="J178" i="8"/>
  <c r="J179" i="8"/>
  <c r="J180" i="8"/>
  <c r="J181" i="8"/>
  <c r="J182" i="8"/>
  <c r="J183" i="8"/>
  <c r="J184" i="8"/>
  <c r="J185" i="8"/>
  <c r="J186" i="8"/>
  <c r="J187" i="8"/>
  <c r="J188" i="8"/>
  <c r="J189" i="8"/>
  <c r="J190" i="8"/>
  <c r="J191" i="8"/>
  <c r="J192" i="8"/>
  <c r="J193" i="8"/>
  <c r="J194" i="8"/>
  <c r="J195" i="8"/>
  <c r="J196" i="8"/>
  <c r="J197" i="8"/>
  <c r="J198" i="8"/>
  <c r="J199" i="8"/>
  <c r="J200" i="8"/>
  <c r="J201" i="8"/>
  <c r="J202" i="8"/>
  <c r="J203" i="8"/>
  <c r="J204" i="8"/>
  <c r="J205" i="8"/>
  <c r="J206" i="8"/>
  <c r="J207" i="8"/>
  <c r="J208" i="8"/>
  <c r="J209" i="8"/>
  <c r="J210" i="8"/>
  <c r="J211" i="8"/>
  <c r="J212" i="8"/>
  <c r="J213" i="8"/>
  <c r="J214" i="8"/>
  <c r="J215" i="8"/>
  <c r="J216" i="8"/>
  <c r="J217" i="8"/>
  <c r="J218" i="8"/>
  <c r="J219" i="8"/>
  <c r="J220" i="8"/>
  <c r="J221" i="8"/>
  <c r="K8" i="10"/>
  <c r="K9" i="10"/>
  <c r="K10" i="10"/>
  <c r="K11" i="10"/>
  <c r="K12" i="10"/>
  <c r="K13" i="10"/>
  <c r="K14" i="10"/>
  <c r="K15" i="10"/>
  <c r="K16" i="10"/>
  <c r="K17" i="10"/>
  <c r="K18" i="10"/>
  <c r="K19" i="10"/>
  <c r="K20" i="10"/>
  <c r="K21" i="10"/>
  <c r="K22" i="10"/>
  <c r="K23" i="10"/>
  <c r="K24" i="10"/>
  <c r="K25" i="10"/>
  <c r="K26" i="10"/>
  <c r="K27" i="10"/>
  <c r="K28" i="10"/>
  <c r="K29" i="10"/>
  <c r="K30" i="10"/>
  <c r="K31" i="10"/>
  <c r="K32" i="10"/>
  <c r="K33" i="10"/>
  <c r="K34" i="10"/>
  <c r="K35" i="10"/>
  <c r="K36" i="10"/>
  <c r="K37" i="10"/>
  <c r="K38" i="10"/>
  <c r="K39" i="10"/>
  <c r="K40" i="10"/>
  <c r="K41" i="10"/>
  <c r="K42" i="10"/>
  <c r="K43" i="10"/>
  <c r="K44" i="10"/>
  <c r="K45" i="10"/>
  <c r="K46" i="10"/>
  <c r="K47" i="10"/>
  <c r="K48" i="10"/>
  <c r="K49" i="10"/>
  <c r="K50" i="10"/>
  <c r="K51" i="10"/>
  <c r="K52" i="10"/>
  <c r="K53" i="10"/>
  <c r="K54" i="10"/>
  <c r="K55" i="10"/>
  <c r="K56" i="10"/>
  <c r="K57" i="10"/>
  <c r="K58" i="10"/>
  <c r="K59" i="10"/>
  <c r="K60" i="10"/>
  <c r="K61" i="10"/>
  <c r="K62" i="10"/>
  <c r="K63" i="10"/>
  <c r="K64" i="10"/>
  <c r="K65" i="10"/>
  <c r="K66" i="10"/>
  <c r="K67" i="10"/>
  <c r="K68" i="10"/>
  <c r="K69" i="10"/>
  <c r="K70" i="10"/>
  <c r="K71" i="10"/>
  <c r="K72" i="10"/>
  <c r="K73" i="10"/>
  <c r="K74" i="10"/>
  <c r="K75" i="10"/>
  <c r="K76" i="10"/>
  <c r="K77" i="10"/>
  <c r="K78" i="10"/>
  <c r="K79" i="10"/>
  <c r="K80" i="10"/>
  <c r="K81" i="10"/>
  <c r="K82" i="10"/>
  <c r="K83" i="10"/>
  <c r="K84" i="10"/>
  <c r="K85" i="10"/>
  <c r="K86" i="10"/>
  <c r="K87" i="10"/>
  <c r="K88" i="10"/>
  <c r="K89" i="10"/>
  <c r="K90" i="10"/>
  <c r="K91" i="10"/>
  <c r="K92" i="10"/>
  <c r="K93" i="10"/>
  <c r="K94" i="10"/>
  <c r="K95" i="10"/>
  <c r="K96" i="10"/>
  <c r="K97" i="10"/>
  <c r="K98" i="10"/>
  <c r="K99" i="10"/>
  <c r="K100" i="10"/>
  <c r="K101" i="10"/>
  <c r="K102" i="10"/>
  <c r="K103" i="10"/>
  <c r="K104" i="10"/>
  <c r="K105" i="10"/>
  <c r="K106" i="10"/>
  <c r="K107" i="10"/>
  <c r="F68" i="2"/>
  <c r="G68" i="2" s="1"/>
  <c r="F69" i="2"/>
  <c r="G69" i="2" s="1"/>
  <c r="C4" i="18"/>
  <c r="F75" i="2" s="1"/>
  <c r="G75" i="2" s="1"/>
  <c r="C4" i="28"/>
  <c r="D4" i="28" s="1"/>
  <c r="C5" i="28"/>
  <c r="D5" i="28" s="1"/>
  <c r="I36" i="8"/>
  <c r="I37" i="8"/>
  <c r="I38" i="8"/>
  <c r="I39" i="8"/>
  <c r="I40" i="8"/>
  <c r="I41" i="8"/>
  <c r="I42" i="8"/>
  <c r="I43" i="8"/>
  <c r="I44" i="8"/>
  <c r="I45" i="8"/>
  <c r="I46" i="8"/>
  <c r="I47" i="8"/>
  <c r="I48" i="8"/>
  <c r="I49" i="8"/>
  <c r="I50" i="8"/>
  <c r="I51" i="8"/>
  <c r="I52" i="8"/>
  <c r="I53" i="8"/>
  <c r="I54" i="8"/>
  <c r="I55" i="8"/>
  <c r="I56" i="8"/>
  <c r="I57" i="8"/>
  <c r="I58" i="8"/>
  <c r="I59" i="8"/>
  <c r="I60" i="8"/>
  <c r="I61" i="8"/>
  <c r="I62" i="8"/>
  <c r="I63" i="8"/>
  <c r="I64" i="8"/>
  <c r="I65" i="8"/>
  <c r="I66" i="8"/>
  <c r="I67" i="8"/>
  <c r="I68" i="8"/>
  <c r="I69" i="8"/>
  <c r="I70" i="8"/>
  <c r="I71" i="8"/>
  <c r="I72" i="8"/>
  <c r="I73" i="8"/>
  <c r="I74" i="8"/>
  <c r="I75" i="8"/>
  <c r="I76" i="8"/>
  <c r="I77" i="8"/>
  <c r="I78" i="8"/>
  <c r="I79" i="8"/>
  <c r="I80" i="8"/>
  <c r="I81" i="8"/>
  <c r="I82" i="8"/>
  <c r="I83" i="8"/>
  <c r="I84" i="8"/>
  <c r="I85" i="8"/>
  <c r="I86" i="8"/>
  <c r="I87" i="8"/>
  <c r="I88" i="8"/>
  <c r="I89" i="8"/>
  <c r="I90" i="8"/>
  <c r="I91" i="8"/>
  <c r="I92" i="8"/>
  <c r="I93" i="8"/>
  <c r="I94" i="8"/>
  <c r="I95" i="8"/>
  <c r="I96" i="8"/>
  <c r="I97" i="8"/>
  <c r="I98" i="8"/>
  <c r="I99" i="8"/>
  <c r="I100" i="8"/>
  <c r="I101" i="8"/>
  <c r="I102" i="8"/>
  <c r="I103" i="8"/>
  <c r="I104" i="8"/>
  <c r="I105" i="8"/>
  <c r="I106" i="8"/>
  <c r="I107" i="8"/>
  <c r="I108" i="8"/>
  <c r="I109" i="8"/>
  <c r="I110" i="8"/>
  <c r="I111" i="8"/>
  <c r="I112" i="8"/>
  <c r="I113" i="8"/>
  <c r="I114" i="8"/>
  <c r="I115" i="8"/>
  <c r="I116" i="8"/>
  <c r="I117" i="8"/>
  <c r="I118" i="8"/>
  <c r="I119" i="8"/>
  <c r="I120" i="8"/>
  <c r="I121" i="8"/>
  <c r="I122" i="8"/>
  <c r="I123" i="8"/>
  <c r="I124" i="8"/>
  <c r="I125" i="8"/>
  <c r="I126" i="8"/>
  <c r="I127" i="8"/>
  <c r="I128" i="8"/>
  <c r="I129" i="8"/>
  <c r="I130" i="8"/>
  <c r="I131" i="8"/>
  <c r="I132" i="8"/>
  <c r="I133" i="8"/>
  <c r="I134" i="8"/>
  <c r="I135" i="8"/>
  <c r="I136" i="8"/>
  <c r="I137" i="8"/>
  <c r="I138" i="8"/>
  <c r="I139" i="8"/>
  <c r="I140" i="8"/>
  <c r="I141" i="8"/>
  <c r="I142" i="8"/>
  <c r="I143" i="8"/>
  <c r="I144" i="8"/>
  <c r="I145" i="8"/>
  <c r="I146" i="8"/>
  <c r="I147" i="8"/>
  <c r="I148" i="8"/>
  <c r="I149" i="8"/>
  <c r="I150" i="8"/>
  <c r="I151" i="8"/>
  <c r="I152" i="8"/>
  <c r="I153" i="8"/>
  <c r="I154" i="8"/>
  <c r="I155" i="8"/>
  <c r="I156" i="8"/>
  <c r="I157" i="8"/>
  <c r="I158" i="8"/>
  <c r="I159" i="8"/>
  <c r="I160" i="8"/>
  <c r="I161" i="8"/>
  <c r="I162" i="8"/>
  <c r="I163" i="8"/>
  <c r="I164" i="8"/>
  <c r="I165" i="8"/>
  <c r="I166" i="8"/>
  <c r="I167" i="8"/>
  <c r="I168" i="8"/>
  <c r="I169" i="8"/>
  <c r="I170" i="8"/>
  <c r="I171" i="8"/>
  <c r="I172" i="8"/>
  <c r="I173" i="8"/>
  <c r="I174" i="8"/>
  <c r="I175" i="8"/>
  <c r="I176" i="8"/>
  <c r="I177" i="8"/>
  <c r="I178" i="8"/>
  <c r="I179" i="8"/>
  <c r="I180" i="8"/>
  <c r="I181" i="8"/>
  <c r="I182" i="8"/>
  <c r="I183" i="8"/>
  <c r="I184" i="8"/>
  <c r="I185" i="8"/>
  <c r="I186" i="8"/>
  <c r="I187" i="8"/>
  <c r="I188" i="8"/>
  <c r="I189" i="8"/>
  <c r="I190" i="8"/>
  <c r="I191" i="8"/>
  <c r="I192" i="8"/>
  <c r="I193" i="8"/>
  <c r="I194" i="8"/>
  <c r="I195" i="8"/>
  <c r="I196" i="8"/>
  <c r="I197" i="8"/>
  <c r="I198" i="8"/>
  <c r="I199" i="8"/>
  <c r="I200" i="8"/>
  <c r="I201" i="8"/>
  <c r="I202" i="8"/>
  <c r="I203" i="8"/>
  <c r="I204" i="8"/>
  <c r="I205" i="8"/>
  <c r="I206" i="8"/>
  <c r="I207" i="8"/>
  <c r="I208" i="8"/>
  <c r="I209" i="8"/>
  <c r="I210" i="8"/>
  <c r="I211" i="8"/>
  <c r="I212" i="8"/>
  <c r="I213" i="8"/>
  <c r="I214" i="8"/>
  <c r="I215" i="8"/>
  <c r="I216" i="8"/>
  <c r="I217" i="8"/>
  <c r="I218" i="8"/>
  <c r="I219" i="8"/>
  <c r="I220" i="8"/>
  <c r="I221" i="8"/>
  <c r="E9" i="18"/>
  <c r="E10" i="18"/>
  <c r="E11" i="18"/>
  <c r="E12" i="18"/>
  <c r="E13" i="18"/>
  <c r="E14" i="18"/>
  <c r="E15" i="18"/>
  <c r="E16" i="18"/>
  <c r="E17" i="18"/>
  <c r="E18" i="18"/>
  <c r="E19" i="18"/>
  <c r="E20" i="18"/>
  <c r="E21" i="18"/>
  <c r="E22" i="18"/>
  <c r="E23" i="18"/>
  <c r="E24" i="18"/>
  <c r="E25" i="18"/>
  <c r="E26" i="18"/>
  <c r="E27" i="18"/>
  <c r="E28" i="18"/>
  <c r="E29" i="18"/>
  <c r="E30" i="18"/>
  <c r="E31" i="18"/>
  <c r="E32" i="18"/>
  <c r="E33" i="18"/>
  <c r="E34" i="18"/>
  <c r="E35" i="18"/>
  <c r="E36" i="18"/>
  <c r="E37" i="18"/>
  <c r="E38" i="18"/>
  <c r="E39" i="18"/>
  <c r="E40" i="18"/>
  <c r="E41" i="18"/>
  <c r="E42" i="18"/>
  <c r="E43" i="18"/>
  <c r="E44" i="18"/>
  <c r="E45" i="18"/>
  <c r="E46" i="18"/>
  <c r="E47" i="18"/>
  <c r="E48" i="18"/>
  <c r="E49" i="18"/>
  <c r="E50" i="18"/>
  <c r="E51" i="18"/>
  <c r="E52" i="18"/>
  <c r="E53" i="18"/>
  <c r="E54" i="18"/>
  <c r="E55" i="18"/>
  <c r="E56" i="18"/>
  <c r="E57" i="18"/>
  <c r="E58" i="18"/>
  <c r="E59" i="18"/>
  <c r="E60" i="18"/>
  <c r="E61" i="18"/>
  <c r="E62" i="18"/>
  <c r="E63" i="18"/>
  <c r="E64" i="18"/>
  <c r="E65" i="18"/>
  <c r="E66" i="18"/>
  <c r="E67" i="18"/>
  <c r="E68" i="18"/>
  <c r="E69" i="18"/>
  <c r="E70" i="18"/>
  <c r="E71" i="18"/>
  <c r="E72" i="18"/>
  <c r="E73" i="18"/>
  <c r="E74" i="18"/>
  <c r="E75" i="18"/>
  <c r="E76" i="18"/>
  <c r="E77" i="18"/>
  <c r="E78" i="18"/>
  <c r="E79" i="18"/>
  <c r="E80" i="18"/>
  <c r="E81" i="18"/>
  <c r="E82" i="18"/>
  <c r="E83" i="18"/>
  <c r="E84" i="18"/>
  <c r="E85" i="18"/>
  <c r="E86" i="18"/>
  <c r="E87" i="18"/>
  <c r="E88" i="18"/>
  <c r="E89" i="18"/>
  <c r="E90" i="18"/>
  <c r="E91" i="18"/>
  <c r="E92" i="18"/>
  <c r="E93" i="18"/>
  <c r="E94" i="18"/>
  <c r="E95" i="18"/>
  <c r="E96" i="18"/>
  <c r="E97" i="18"/>
  <c r="E98" i="18"/>
  <c r="E99" i="18"/>
  <c r="E100" i="18"/>
  <c r="E101" i="18"/>
  <c r="E102" i="18"/>
  <c r="E103" i="18"/>
  <c r="E104" i="18"/>
  <c r="E105" i="18"/>
  <c r="E106" i="18"/>
  <c r="E107" i="18"/>
  <c r="E8" i="18"/>
  <c r="G16" i="28"/>
  <c r="G17" i="28"/>
  <c r="G18" i="28"/>
  <c r="G19" i="28"/>
  <c r="G20" i="28"/>
  <c r="G21" i="28"/>
  <c r="G22" i="28"/>
  <c r="G23" i="28"/>
  <c r="G24" i="28"/>
  <c r="G25" i="28"/>
  <c r="G26" i="28"/>
  <c r="G27" i="28"/>
  <c r="G28" i="28"/>
  <c r="G29" i="28"/>
  <c r="G30" i="28"/>
  <c r="G31" i="28"/>
  <c r="G32" i="28"/>
  <c r="G33" i="28"/>
  <c r="G34" i="28"/>
  <c r="G35" i="28"/>
  <c r="G36" i="28"/>
  <c r="G37" i="28"/>
  <c r="G38" i="28"/>
  <c r="G39" i="28"/>
  <c r="G40" i="28"/>
  <c r="G41" i="28"/>
  <c r="G42" i="28"/>
  <c r="G43" i="28"/>
  <c r="G44" i="28"/>
  <c r="G45" i="28"/>
  <c r="G46" i="28"/>
  <c r="G47" i="28"/>
  <c r="G48" i="28"/>
  <c r="G49" i="28"/>
  <c r="G50" i="28"/>
  <c r="G51" i="28"/>
  <c r="G52" i="28"/>
  <c r="G53" i="28"/>
  <c r="G54" i="28"/>
  <c r="G55" i="28"/>
  <c r="G56" i="28"/>
  <c r="G57" i="28"/>
  <c r="G58" i="28"/>
  <c r="G59" i="28"/>
  <c r="G60" i="28"/>
  <c r="G61" i="28"/>
  <c r="G62" i="28"/>
  <c r="G63" i="28"/>
  <c r="G64" i="28"/>
  <c r="G65" i="28"/>
  <c r="G66" i="28"/>
  <c r="G67" i="28"/>
  <c r="G68" i="28"/>
  <c r="G69" i="28"/>
  <c r="G70" i="28"/>
  <c r="G71" i="28"/>
  <c r="G72" i="28"/>
  <c r="G73" i="28"/>
  <c r="G74" i="28"/>
  <c r="G75" i="28"/>
  <c r="G76" i="28"/>
  <c r="G77" i="28"/>
  <c r="G78" i="28"/>
  <c r="G79" i="28"/>
  <c r="G80" i="28"/>
  <c r="G81" i="28"/>
  <c r="G82" i="28"/>
  <c r="G83" i="28"/>
  <c r="G84" i="28"/>
  <c r="G85" i="28"/>
  <c r="G86" i="28"/>
  <c r="G87" i="28"/>
  <c r="G88" i="28"/>
  <c r="G89" i="28"/>
  <c r="G90" i="28"/>
  <c r="G91" i="28"/>
  <c r="G92" i="28"/>
  <c r="G93" i="28"/>
  <c r="G94" i="28"/>
  <c r="G95" i="28"/>
  <c r="G96" i="28"/>
  <c r="G97" i="28"/>
  <c r="G98" i="28"/>
  <c r="G99" i="28"/>
  <c r="G100" i="28"/>
  <c r="G101" i="28"/>
  <c r="G102" i="28"/>
  <c r="G103" i="28"/>
  <c r="G104" i="28"/>
  <c r="G105" i="28"/>
  <c r="G106" i="28"/>
  <c r="G107" i="28"/>
  <c r="G108" i="28"/>
  <c r="H8" i="11"/>
  <c r="H9" i="11"/>
  <c r="H10" i="11"/>
  <c r="H11" i="11"/>
  <c r="H12" i="11"/>
  <c r="H13" i="11"/>
  <c r="H14" i="11"/>
  <c r="H15" i="11"/>
  <c r="H16" i="11"/>
  <c r="H17" i="11"/>
  <c r="H18" i="11"/>
  <c r="H19" i="11"/>
  <c r="H20" i="11"/>
  <c r="H21" i="11"/>
  <c r="H22" i="11"/>
  <c r="H23" i="11"/>
  <c r="H24" i="11"/>
  <c r="H25" i="11"/>
  <c r="H26" i="11"/>
  <c r="H27" i="11"/>
  <c r="H28" i="11"/>
  <c r="H29" i="11"/>
  <c r="H30" i="11"/>
  <c r="H31" i="11"/>
  <c r="H32" i="11"/>
  <c r="H33" i="11"/>
  <c r="H34" i="11"/>
  <c r="H35" i="11"/>
  <c r="H36" i="11"/>
  <c r="H37" i="11"/>
  <c r="H38" i="11"/>
  <c r="H39" i="11"/>
  <c r="H40" i="11"/>
  <c r="H41" i="11"/>
  <c r="H42" i="11"/>
  <c r="H43" i="11"/>
  <c r="H44" i="11"/>
  <c r="H45" i="11"/>
  <c r="H46" i="11"/>
  <c r="H47" i="11"/>
  <c r="H48" i="11"/>
  <c r="H49" i="11"/>
  <c r="H50" i="11"/>
  <c r="H51" i="11"/>
  <c r="H52" i="11"/>
  <c r="H53" i="11"/>
  <c r="H54" i="11"/>
  <c r="H55" i="11"/>
  <c r="H56" i="11"/>
  <c r="H57" i="11"/>
  <c r="H58" i="11"/>
  <c r="H59" i="11"/>
  <c r="H60" i="11"/>
  <c r="H61" i="11"/>
  <c r="H62" i="11"/>
  <c r="H63" i="11"/>
  <c r="H64" i="11"/>
  <c r="H65" i="11"/>
  <c r="H66" i="11"/>
  <c r="H67" i="11"/>
  <c r="H68" i="11"/>
  <c r="H69" i="11"/>
  <c r="H70" i="11"/>
  <c r="H71" i="11"/>
  <c r="H72" i="11"/>
  <c r="H73" i="11"/>
  <c r="H74" i="11"/>
  <c r="H75" i="11"/>
  <c r="H76" i="11"/>
  <c r="H77" i="11"/>
  <c r="H78" i="11"/>
  <c r="H79" i="11"/>
  <c r="H80" i="11"/>
  <c r="H81" i="11"/>
  <c r="H82" i="11"/>
  <c r="H83" i="11"/>
  <c r="H84" i="11"/>
  <c r="H85" i="11"/>
  <c r="H86" i="11"/>
  <c r="H87" i="11"/>
  <c r="H88" i="11"/>
  <c r="H89" i="11"/>
  <c r="H90" i="11"/>
  <c r="H91" i="11"/>
  <c r="H92" i="11"/>
  <c r="H93" i="11"/>
  <c r="H94" i="11"/>
  <c r="H95" i="11"/>
  <c r="H96" i="11"/>
  <c r="H97" i="11"/>
  <c r="H98" i="11"/>
  <c r="H99" i="11"/>
  <c r="H100" i="11"/>
  <c r="H101" i="11"/>
  <c r="H102" i="11"/>
  <c r="H103" i="11"/>
  <c r="H104" i="11"/>
  <c r="H105" i="11"/>
  <c r="H106" i="11"/>
  <c r="H7" i="11"/>
  <c r="M9" i="10"/>
  <c r="M10" i="10"/>
  <c r="M11" i="10"/>
  <c r="M12" i="10"/>
  <c r="M13" i="10"/>
  <c r="M14" i="10"/>
  <c r="M15" i="10"/>
  <c r="M16" i="10"/>
  <c r="M17" i="10"/>
  <c r="M18" i="10"/>
  <c r="M19" i="10"/>
  <c r="M20" i="10"/>
  <c r="M21" i="10"/>
  <c r="M22" i="10"/>
  <c r="M23" i="10"/>
  <c r="M24" i="10"/>
  <c r="M25" i="10"/>
  <c r="M26" i="10"/>
  <c r="M27" i="10"/>
  <c r="M28" i="10"/>
  <c r="M29" i="10"/>
  <c r="M30" i="10"/>
  <c r="M31" i="10"/>
  <c r="M32" i="10"/>
  <c r="M33" i="10"/>
  <c r="M34" i="10"/>
  <c r="M35" i="10"/>
  <c r="M36" i="10"/>
  <c r="M37" i="10"/>
  <c r="M38" i="10"/>
  <c r="M39" i="10"/>
  <c r="M40" i="10"/>
  <c r="M41" i="10"/>
  <c r="M42" i="10"/>
  <c r="M43" i="10"/>
  <c r="M44" i="10"/>
  <c r="M45" i="10"/>
  <c r="M46" i="10"/>
  <c r="M47" i="10"/>
  <c r="M48" i="10"/>
  <c r="M49" i="10"/>
  <c r="M50" i="10"/>
  <c r="M51" i="10"/>
  <c r="M52" i="10"/>
  <c r="M53" i="10"/>
  <c r="M54" i="10"/>
  <c r="M55" i="10"/>
  <c r="M56" i="10"/>
  <c r="M57" i="10"/>
  <c r="M58" i="10"/>
  <c r="M59" i="10"/>
  <c r="M60" i="10"/>
  <c r="M61" i="10"/>
  <c r="M62" i="10"/>
  <c r="M63" i="10"/>
  <c r="M64" i="10"/>
  <c r="M65" i="10"/>
  <c r="M66" i="10"/>
  <c r="M67" i="10"/>
  <c r="M68" i="10"/>
  <c r="M69" i="10"/>
  <c r="M70" i="10"/>
  <c r="M71" i="10"/>
  <c r="M72" i="10"/>
  <c r="M73" i="10"/>
  <c r="M74" i="10"/>
  <c r="M75" i="10"/>
  <c r="M76" i="10"/>
  <c r="M77" i="10"/>
  <c r="M78" i="10"/>
  <c r="M79" i="10"/>
  <c r="M80" i="10"/>
  <c r="M81" i="10"/>
  <c r="M82" i="10"/>
  <c r="M83" i="10"/>
  <c r="M84" i="10"/>
  <c r="M85" i="10"/>
  <c r="M86" i="10"/>
  <c r="M87" i="10"/>
  <c r="M88" i="10"/>
  <c r="M89" i="10"/>
  <c r="M90" i="10"/>
  <c r="M91" i="10"/>
  <c r="M92" i="10"/>
  <c r="M93" i="10"/>
  <c r="M94" i="10"/>
  <c r="M95" i="10"/>
  <c r="M96" i="10"/>
  <c r="M97" i="10"/>
  <c r="M98" i="10"/>
  <c r="M99" i="10"/>
  <c r="M100" i="10"/>
  <c r="M101" i="10"/>
  <c r="M102" i="10"/>
  <c r="M103" i="10"/>
  <c r="M104" i="10"/>
  <c r="M105" i="10"/>
  <c r="M106" i="10"/>
  <c r="M107" i="10"/>
  <c r="M8" i="10"/>
  <c r="E106" i="13"/>
  <c r="E105" i="13"/>
  <c r="E104" i="13"/>
  <c r="E103" i="13"/>
  <c r="E102" i="13"/>
  <c r="E101" i="13"/>
  <c r="E100" i="13"/>
  <c r="E99" i="13"/>
  <c r="E98" i="13"/>
  <c r="E97" i="13"/>
  <c r="E96" i="13"/>
  <c r="E95" i="13"/>
  <c r="E94" i="13"/>
  <c r="E93" i="13"/>
  <c r="E92" i="13"/>
  <c r="E91" i="13"/>
  <c r="E90" i="13"/>
  <c r="E89" i="13"/>
  <c r="E88" i="13"/>
  <c r="E87" i="13"/>
  <c r="E86" i="13"/>
  <c r="E85" i="13"/>
  <c r="E84" i="13"/>
  <c r="E83" i="13"/>
  <c r="E82" i="13"/>
  <c r="E81" i="13"/>
  <c r="E80" i="13"/>
  <c r="E79" i="13"/>
  <c r="E78" i="13"/>
  <c r="E77" i="13"/>
  <c r="E76" i="13"/>
  <c r="E75" i="13"/>
  <c r="E74" i="13"/>
  <c r="E73" i="13"/>
  <c r="E72" i="13"/>
  <c r="E71" i="13"/>
  <c r="E70" i="13"/>
  <c r="E69" i="13"/>
  <c r="E68" i="13"/>
  <c r="E67" i="13"/>
  <c r="E66" i="13"/>
  <c r="E65" i="13"/>
  <c r="E64" i="13"/>
  <c r="E63" i="13"/>
  <c r="E62" i="13"/>
  <c r="E61" i="13"/>
  <c r="E60" i="13"/>
  <c r="E59" i="13"/>
  <c r="E58" i="13"/>
  <c r="E57" i="13"/>
  <c r="E56" i="13"/>
  <c r="E55" i="13"/>
  <c r="E54" i="13"/>
  <c r="E53" i="13"/>
  <c r="E52" i="13"/>
  <c r="E51" i="13"/>
  <c r="E50" i="13"/>
  <c r="E49" i="13"/>
  <c r="E48" i="13"/>
  <c r="E47" i="13"/>
  <c r="E46" i="13"/>
  <c r="E45" i="13"/>
  <c r="E44" i="13"/>
  <c r="E43" i="13"/>
  <c r="E42" i="13"/>
  <c r="E41" i="13"/>
  <c r="E40" i="13"/>
  <c r="E39" i="13"/>
  <c r="E38" i="13"/>
  <c r="E37" i="13"/>
  <c r="E36" i="13"/>
  <c r="E35" i="13"/>
  <c r="E34" i="13"/>
  <c r="E33" i="13"/>
  <c r="E32" i="13"/>
  <c r="E31" i="13"/>
  <c r="E30" i="13"/>
  <c r="E29" i="13"/>
  <c r="E28" i="13"/>
  <c r="E27" i="13"/>
  <c r="E26" i="13"/>
  <c r="E25" i="13"/>
  <c r="E24" i="13"/>
  <c r="E23" i="13"/>
  <c r="E22" i="13"/>
  <c r="E21" i="13"/>
  <c r="E20" i="13"/>
  <c r="E19" i="13"/>
  <c r="E18" i="13"/>
  <c r="E17" i="13"/>
  <c r="E16" i="13"/>
  <c r="E15" i="13"/>
  <c r="E14" i="13"/>
  <c r="E13" i="13"/>
  <c r="E12" i="13"/>
  <c r="E11" i="13"/>
  <c r="E10" i="13"/>
  <c r="E9" i="13"/>
  <c r="E8" i="13"/>
  <c r="E7" i="13"/>
  <c r="E9" i="17"/>
  <c r="E10" i="17"/>
  <c r="E11" i="17"/>
  <c r="E12" i="17"/>
  <c r="E13" i="17"/>
  <c r="E14" i="17"/>
  <c r="E15" i="17"/>
  <c r="E16" i="17"/>
  <c r="E17" i="17"/>
  <c r="E18" i="17"/>
  <c r="E19" i="17"/>
  <c r="E20" i="17"/>
  <c r="E21" i="17"/>
  <c r="E22" i="17"/>
  <c r="E23" i="17"/>
  <c r="E24" i="17"/>
  <c r="E25" i="17"/>
  <c r="E26" i="17"/>
  <c r="E27" i="17"/>
  <c r="E28" i="17"/>
  <c r="E29" i="17"/>
  <c r="E30" i="17"/>
  <c r="E31" i="17"/>
  <c r="E32" i="17"/>
  <c r="E33" i="17"/>
  <c r="E34" i="17"/>
  <c r="E35" i="17"/>
  <c r="E36" i="17"/>
  <c r="E37" i="17"/>
  <c r="E38" i="17"/>
  <c r="E39" i="17"/>
  <c r="E40" i="17"/>
  <c r="E41" i="17"/>
  <c r="E42" i="17"/>
  <c r="E43" i="17"/>
  <c r="E44" i="17"/>
  <c r="E45" i="17"/>
  <c r="E46" i="17"/>
  <c r="E47" i="17"/>
  <c r="E48" i="17"/>
  <c r="E49" i="17"/>
  <c r="E50" i="17"/>
  <c r="E51" i="17"/>
  <c r="E52" i="17"/>
  <c r="E53" i="17"/>
  <c r="E54" i="17"/>
  <c r="E55" i="17"/>
  <c r="E56" i="17"/>
  <c r="E57" i="17"/>
  <c r="E58" i="17"/>
  <c r="E59" i="17"/>
  <c r="E60" i="17"/>
  <c r="E61" i="17"/>
  <c r="E62" i="17"/>
  <c r="E63" i="17"/>
  <c r="E64" i="17"/>
  <c r="E65" i="17"/>
  <c r="E66" i="17"/>
  <c r="E67" i="17"/>
  <c r="E68" i="17"/>
  <c r="E69" i="17"/>
  <c r="E70" i="17"/>
  <c r="E71" i="17"/>
  <c r="E72" i="17"/>
  <c r="E73" i="17"/>
  <c r="E74" i="17"/>
  <c r="E75" i="17"/>
  <c r="E76" i="17"/>
  <c r="E77" i="17"/>
  <c r="E78" i="17"/>
  <c r="E79" i="17"/>
  <c r="E80" i="17"/>
  <c r="E81" i="17"/>
  <c r="E82" i="17"/>
  <c r="E83" i="17"/>
  <c r="E84" i="17"/>
  <c r="E85" i="17"/>
  <c r="E86" i="17"/>
  <c r="E87" i="17"/>
  <c r="E88" i="17"/>
  <c r="E89" i="17"/>
  <c r="E90" i="17"/>
  <c r="E91" i="17"/>
  <c r="E92" i="17"/>
  <c r="E93" i="17"/>
  <c r="E94" i="17"/>
  <c r="E95" i="17"/>
  <c r="E96" i="17"/>
  <c r="E97" i="17"/>
  <c r="E98" i="17"/>
  <c r="E99" i="17"/>
  <c r="E100" i="17"/>
  <c r="E101" i="17"/>
  <c r="E102" i="17"/>
  <c r="E103" i="17"/>
  <c r="E104" i="17"/>
  <c r="E105" i="17"/>
  <c r="E106" i="17"/>
  <c r="E107" i="17"/>
  <c r="E8" i="17"/>
  <c r="K9" i="9"/>
  <c r="K10" i="9"/>
  <c r="K11" i="9"/>
  <c r="K12" i="9"/>
  <c r="K13" i="9"/>
  <c r="K14" i="9"/>
  <c r="K15" i="9"/>
  <c r="K16" i="9"/>
  <c r="K17" i="9"/>
  <c r="K18" i="9"/>
  <c r="K19" i="9"/>
  <c r="K20" i="9"/>
  <c r="K21" i="9"/>
  <c r="K22" i="9"/>
  <c r="K23" i="9"/>
  <c r="K24" i="9"/>
  <c r="K25" i="9"/>
  <c r="K26" i="9"/>
  <c r="K27" i="9"/>
  <c r="K28" i="9"/>
  <c r="K29" i="9"/>
  <c r="K30" i="9"/>
  <c r="K31" i="9"/>
  <c r="K32" i="9"/>
  <c r="K33" i="9"/>
  <c r="K34" i="9"/>
  <c r="K35" i="9"/>
  <c r="K36" i="9"/>
  <c r="K37" i="9"/>
  <c r="K38" i="9"/>
  <c r="K39" i="9"/>
  <c r="K40" i="9"/>
  <c r="K41" i="9"/>
  <c r="K42" i="9"/>
  <c r="K43" i="9"/>
  <c r="K44" i="9"/>
  <c r="K45" i="9"/>
  <c r="K46" i="9"/>
  <c r="K47" i="9"/>
  <c r="K48" i="9"/>
  <c r="K49" i="9"/>
  <c r="K50" i="9"/>
  <c r="K51" i="9"/>
  <c r="K52" i="9"/>
  <c r="K53" i="9"/>
  <c r="K54" i="9"/>
  <c r="K55" i="9"/>
  <c r="K56" i="9"/>
  <c r="K57" i="9"/>
  <c r="D10" i="2"/>
  <c r="D2" i="12" s="1"/>
  <c r="K221" i="8"/>
  <c r="K220" i="8"/>
  <c r="K219" i="8"/>
  <c r="K218" i="8"/>
  <c r="K217" i="8"/>
  <c r="K216" i="8"/>
  <c r="K215" i="8"/>
  <c r="K214" i="8"/>
  <c r="K213" i="8"/>
  <c r="K212" i="8"/>
  <c r="K211" i="8"/>
  <c r="K210" i="8"/>
  <c r="K209" i="8"/>
  <c r="K208" i="8"/>
  <c r="K207" i="8"/>
  <c r="K206" i="8"/>
  <c r="K205" i="8"/>
  <c r="K204" i="8"/>
  <c r="K203" i="8"/>
  <c r="K202" i="8"/>
  <c r="K201" i="8"/>
  <c r="K200" i="8"/>
  <c r="K199" i="8"/>
  <c r="K198" i="8"/>
  <c r="K197" i="8"/>
  <c r="K196" i="8"/>
  <c r="K195" i="8"/>
  <c r="K194" i="8"/>
  <c r="K193" i="8"/>
  <c r="K192" i="8"/>
  <c r="K191" i="8"/>
  <c r="K190" i="8"/>
  <c r="K189" i="8"/>
  <c r="K188" i="8"/>
  <c r="K187" i="8"/>
  <c r="K186" i="8"/>
  <c r="K185" i="8"/>
  <c r="K184" i="8"/>
  <c r="K183" i="8"/>
  <c r="K182" i="8"/>
  <c r="K181" i="8"/>
  <c r="K180" i="8"/>
  <c r="K179" i="8"/>
  <c r="K178" i="8"/>
  <c r="K177" i="8"/>
  <c r="K176" i="8"/>
  <c r="K175" i="8"/>
  <c r="K174" i="8"/>
  <c r="K173" i="8"/>
  <c r="K172" i="8"/>
  <c r="K171" i="8"/>
  <c r="K170" i="8"/>
  <c r="K169" i="8"/>
  <c r="K168" i="8"/>
  <c r="K167" i="8"/>
  <c r="K166" i="8"/>
  <c r="K165" i="8"/>
  <c r="K164" i="8"/>
  <c r="K163" i="8"/>
  <c r="K162" i="8"/>
  <c r="K161" i="8"/>
  <c r="K160" i="8"/>
  <c r="K159" i="8"/>
  <c r="K158" i="8"/>
  <c r="K157" i="8"/>
  <c r="K156" i="8"/>
  <c r="K155" i="8"/>
  <c r="K154" i="8"/>
  <c r="K153" i="8"/>
  <c r="K152" i="8"/>
  <c r="K151" i="8"/>
  <c r="K150" i="8"/>
  <c r="K149" i="8"/>
  <c r="K148" i="8"/>
  <c r="K147" i="8"/>
  <c r="K146" i="8"/>
  <c r="K145" i="8"/>
  <c r="K144" i="8"/>
  <c r="K143" i="8"/>
  <c r="K142" i="8"/>
  <c r="K141" i="8"/>
  <c r="K140" i="8"/>
  <c r="K139" i="8"/>
  <c r="K138" i="8"/>
  <c r="K137" i="8"/>
  <c r="K136" i="8"/>
  <c r="K135" i="8"/>
  <c r="K134" i="8"/>
  <c r="K133" i="8"/>
  <c r="K132" i="8"/>
  <c r="K131" i="8"/>
  <c r="K130" i="8"/>
  <c r="K129" i="8"/>
  <c r="K128" i="8"/>
  <c r="K127" i="8"/>
  <c r="K126" i="8"/>
  <c r="K125" i="8"/>
  <c r="K124" i="8"/>
  <c r="K123" i="8"/>
  <c r="K122" i="8"/>
  <c r="K121" i="8"/>
  <c r="K120" i="8"/>
  <c r="K119" i="8"/>
  <c r="K118" i="8"/>
  <c r="K117" i="8"/>
  <c r="K116" i="8"/>
  <c r="K115" i="8"/>
  <c r="K114" i="8"/>
  <c r="K113" i="8"/>
  <c r="K112" i="8"/>
  <c r="K111" i="8"/>
  <c r="K110" i="8"/>
  <c r="K109" i="8"/>
  <c r="K108" i="8"/>
  <c r="K107" i="8"/>
  <c r="K106" i="8"/>
  <c r="K105" i="8"/>
  <c r="K104" i="8"/>
  <c r="K103" i="8"/>
  <c r="K102" i="8"/>
  <c r="K101" i="8"/>
  <c r="K100" i="8"/>
  <c r="K99" i="8"/>
  <c r="K98" i="8"/>
  <c r="K97" i="8"/>
  <c r="K96" i="8"/>
  <c r="K95" i="8"/>
  <c r="K94" i="8"/>
  <c r="K93" i="8"/>
  <c r="K92" i="8"/>
  <c r="K91" i="8"/>
  <c r="K90" i="8"/>
  <c r="K89" i="8"/>
  <c r="K88" i="8"/>
  <c r="K87" i="8"/>
  <c r="K86" i="8"/>
  <c r="K85" i="8"/>
  <c r="K84" i="8"/>
  <c r="K83" i="8"/>
  <c r="K82" i="8"/>
  <c r="K81" i="8"/>
  <c r="K80" i="8"/>
  <c r="K79" i="8"/>
  <c r="K78" i="8"/>
  <c r="K77" i="8"/>
  <c r="K76" i="8"/>
  <c r="K75" i="8"/>
  <c r="K74" i="8"/>
  <c r="K73" i="8"/>
  <c r="K72" i="8"/>
  <c r="K71" i="8"/>
  <c r="K70" i="8"/>
  <c r="K69" i="8"/>
  <c r="K68" i="8"/>
  <c r="K67" i="8"/>
  <c r="K66" i="8"/>
  <c r="K65" i="8"/>
  <c r="K64" i="8"/>
  <c r="K63" i="8"/>
  <c r="K62" i="8"/>
  <c r="K61" i="8"/>
  <c r="K60" i="8"/>
  <c r="K59" i="8"/>
  <c r="K58" i="8"/>
  <c r="K57" i="8"/>
  <c r="K56" i="8"/>
  <c r="K55" i="8"/>
  <c r="K54" i="8"/>
  <c r="K53" i="8"/>
  <c r="K52" i="8"/>
  <c r="K51" i="8"/>
  <c r="K50" i="8"/>
  <c r="K49" i="8"/>
  <c r="K48" i="8"/>
  <c r="K47" i="8"/>
  <c r="K46" i="8"/>
  <c r="K45" i="8"/>
  <c r="K44" i="8"/>
  <c r="K43" i="8"/>
  <c r="K42" i="8"/>
  <c r="K41" i="8"/>
  <c r="K40" i="8"/>
  <c r="K39" i="8"/>
  <c r="K38" i="8"/>
  <c r="K37" i="8"/>
  <c r="K36" i="8"/>
  <c r="L11" i="23"/>
  <c r="L12" i="23"/>
  <c r="L13" i="23"/>
  <c r="L14" i="23"/>
  <c r="L15" i="23"/>
  <c r="L16" i="23"/>
  <c r="L17" i="23"/>
  <c r="L18" i="23"/>
  <c r="L19" i="23"/>
  <c r="L20" i="23"/>
  <c r="L21" i="23"/>
  <c r="L22" i="23"/>
  <c r="L23" i="23"/>
  <c r="L24" i="23"/>
  <c r="L25" i="23"/>
  <c r="L26" i="23"/>
  <c r="L27" i="23"/>
  <c r="L28" i="23"/>
  <c r="L29" i="23"/>
  <c r="L30" i="23"/>
  <c r="L31" i="23"/>
  <c r="L32" i="23"/>
  <c r="L33" i="23"/>
  <c r="L34" i="23"/>
  <c r="L35" i="23"/>
  <c r="L36" i="23"/>
  <c r="L37" i="23"/>
  <c r="L38" i="23"/>
  <c r="L39" i="23"/>
  <c r="L40" i="23"/>
  <c r="L41" i="23"/>
  <c r="L42" i="23"/>
  <c r="L43" i="23"/>
  <c r="L44" i="23"/>
  <c r="L45" i="23"/>
  <c r="L46" i="23"/>
  <c r="L47" i="23"/>
  <c r="L48" i="23"/>
  <c r="L49" i="23"/>
  <c r="L50" i="23"/>
  <c r="L51" i="23"/>
  <c r="L52" i="23"/>
  <c r="L53" i="23"/>
  <c r="L54" i="23"/>
  <c r="L55" i="23"/>
  <c r="L56" i="23"/>
  <c r="L57" i="23"/>
  <c r="L58" i="23"/>
  <c r="L59" i="23"/>
  <c r="L60" i="23"/>
  <c r="L61" i="23"/>
  <c r="L62" i="23"/>
  <c r="L63" i="23"/>
  <c r="L64" i="23"/>
  <c r="L65" i="23"/>
  <c r="L66" i="23"/>
  <c r="L67" i="23"/>
  <c r="L68" i="23"/>
  <c r="L69" i="23"/>
  <c r="L70" i="23"/>
  <c r="L71" i="23"/>
  <c r="L72" i="23"/>
  <c r="L73" i="23"/>
  <c r="L74" i="23"/>
  <c r="L75" i="23"/>
  <c r="L76" i="23"/>
  <c r="L77" i="23"/>
  <c r="L78" i="23"/>
  <c r="L79" i="23"/>
  <c r="L80" i="23"/>
  <c r="L81" i="23"/>
  <c r="L82" i="23"/>
  <c r="L83" i="23"/>
  <c r="L84" i="23"/>
  <c r="L85" i="23"/>
  <c r="L86" i="23"/>
  <c r="L87" i="23"/>
  <c r="L88" i="23"/>
  <c r="L89" i="23"/>
  <c r="L90" i="23"/>
  <c r="L91" i="23"/>
  <c r="L92" i="23"/>
  <c r="L93" i="23"/>
  <c r="L94" i="23"/>
  <c r="L95" i="23"/>
  <c r="L96" i="23"/>
  <c r="L97" i="23"/>
  <c r="L98" i="23"/>
  <c r="L99" i="23"/>
  <c r="L100" i="23"/>
  <c r="L101" i="23"/>
  <c r="L102" i="23"/>
  <c r="L103" i="23"/>
  <c r="L104" i="23"/>
  <c r="L105" i="23"/>
  <c r="L106" i="23"/>
  <c r="L107" i="23"/>
  <c r="N9" i="7"/>
  <c r="Q9" i="7"/>
  <c r="N10" i="7"/>
  <c r="Q10" i="7" s="1"/>
  <c r="N11" i="7"/>
  <c r="Q11" i="7" s="1"/>
  <c r="N12" i="7"/>
  <c r="Q12" i="7" s="1"/>
  <c r="Q13" i="7"/>
  <c r="N14" i="7"/>
  <c r="Q14" i="7" s="1"/>
  <c r="N15" i="7"/>
  <c r="Q15" i="7"/>
  <c r="N16" i="7"/>
  <c r="Q16" i="7"/>
  <c r="N17" i="7"/>
  <c r="Q17" i="7" s="1"/>
  <c r="Q18" i="7"/>
  <c r="Q24" i="7"/>
  <c r="Q25" i="7"/>
  <c r="Q26" i="7"/>
  <c r="Q27" i="7"/>
  <c r="Q28" i="7"/>
  <c r="Q29" i="7"/>
  <c r="Q30" i="7"/>
  <c r="Q31" i="7"/>
  <c r="Q32" i="7"/>
  <c r="Q33" i="7"/>
  <c r="Q34" i="7"/>
  <c r="Q35" i="7"/>
  <c r="Q36" i="7"/>
  <c r="Q37" i="7"/>
  <c r="Q38" i="7"/>
  <c r="Q39" i="7"/>
  <c r="Q40" i="7"/>
  <c r="Q41" i="7"/>
  <c r="Q42" i="7"/>
  <c r="Q43" i="7"/>
  <c r="Q44" i="7"/>
  <c r="Q45" i="7"/>
  <c r="Q46" i="7"/>
  <c r="Q47" i="7"/>
  <c r="Q48" i="7"/>
  <c r="Q49" i="7"/>
  <c r="Q50" i="7"/>
  <c r="Q51" i="7"/>
  <c r="Q52" i="7"/>
  <c r="Q53" i="7"/>
  <c r="Q54" i="7"/>
  <c r="Q55" i="7"/>
  <c r="Q56" i="7"/>
  <c r="Q57" i="7"/>
  <c r="Q58" i="7"/>
  <c r="Q59" i="7"/>
  <c r="Q60" i="7"/>
  <c r="Q61" i="7"/>
  <c r="Q62" i="7"/>
  <c r="Q63" i="7"/>
  <c r="Q64" i="7"/>
  <c r="Q65" i="7"/>
  <c r="Q66" i="7"/>
  <c r="Q67" i="7"/>
  <c r="Q68" i="7"/>
  <c r="Q69" i="7"/>
  <c r="Q70" i="7"/>
  <c r="Q71" i="7"/>
  <c r="Q72" i="7"/>
  <c r="Q73" i="7"/>
  <c r="Q74" i="7"/>
  <c r="Q75" i="7"/>
  <c r="Q76" i="7"/>
  <c r="Q77" i="7"/>
  <c r="Q78" i="7"/>
  <c r="Q79" i="7"/>
  <c r="Q80" i="7"/>
  <c r="Q81" i="7"/>
  <c r="Q82" i="7"/>
  <c r="Q83" i="7"/>
  <c r="Q84" i="7"/>
  <c r="Q85" i="7"/>
  <c r="Q86" i="7"/>
  <c r="Q87" i="7"/>
  <c r="Q88" i="7"/>
  <c r="Q89" i="7"/>
  <c r="Q90" i="7"/>
  <c r="Q91" i="7"/>
  <c r="Q92" i="7"/>
  <c r="Q93" i="7"/>
  <c r="Q94" i="7"/>
  <c r="Q95" i="7"/>
  <c r="Q96" i="7"/>
  <c r="Q97" i="7"/>
  <c r="Q98" i="7"/>
  <c r="Q99" i="7"/>
  <c r="Q100" i="7"/>
  <c r="Q101" i="7"/>
  <c r="Q102" i="7"/>
  <c r="Q103" i="7"/>
  <c r="Q104" i="7"/>
  <c r="Q105" i="7"/>
  <c r="Q106" i="7"/>
  <c r="Q107" i="7"/>
  <c r="N8" i="7"/>
  <c r="Q8" i="7"/>
  <c r="J9" i="6"/>
  <c r="J10" i="6"/>
  <c r="J11" i="6"/>
  <c r="J12" i="6"/>
  <c r="J13" i="6"/>
  <c r="J14" i="6"/>
  <c r="J15" i="6"/>
  <c r="J16" i="6"/>
  <c r="J17" i="6"/>
  <c r="J18" i="6"/>
  <c r="J19" i="6"/>
  <c r="J20" i="6"/>
  <c r="J21" i="6"/>
  <c r="J22" i="6"/>
  <c r="J23" i="6"/>
  <c r="J24" i="6"/>
  <c r="J25" i="6"/>
  <c r="J26" i="6"/>
  <c r="J27" i="6"/>
  <c r="J28" i="6"/>
  <c r="J29" i="6"/>
  <c r="J30" i="6"/>
  <c r="J31" i="6"/>
  <c r="J32" i="6"/>
  <c r="J33" i="6"/>
  <c r="J34"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88" i="6"/>
  <c r="J89" i="6"/>
  <c r="J90" i="6"/>
  <c r="J91" i="6"/>
  <c r="J92" i="6"/>
  <c r="J93" i="6"/>
  <c r="J94" i="6"/>
  <c r="J95" i="6"/>
  <c r="J96" i="6"/>
  <c r="J97" i="6"/>
  <c r="J98" i="6"/>
  <c r="J99" i="6"/>
  <c r="J100" i="6"/>
  <c r="J101" i="6"/>
  <c r="J102" i="6"/>
  <c r="J103" i="6"/>
  <c r="J104" i="6"/>
  <c r="J105" i="6"/>
  <c r="J106" i="6"/>
  <c r="J107" i="6"/>
  <c r="J8" i="6"/>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65" i="4"/>
  <c r="T66" i="4"/>
  <c r="T67" i="4"/>
  <c r="T68" i="4"/>
  <c r="T69" i="4"/>
  <c r="T70" i="4"/>
  <c r="T71" i="4"/>
  <c r="T72" i="4"/>
  <c r="T73" i="4"/>
  <c r="T74" i="4"/>
  <c r="T75" i="4"/>
  <c r="T76" i="4"/>
  <c r="T77" i="4"/>
  <c r="T78" i="4"/>
  <c r="T79" i="4"/>
  <c r="T80" i="4"/>
  <c r="T81" i="4"/>
  <c r="T82" i="4"/>
  <c r="T83" i="4"/>
  <c r="T84" i="4"/>
  <c r="T85" i="4"/>
  <c r="T86" i="4"/>
  <c r="T87" i="4"/>
  <c r="T88" i="4"/>
  <c r="T89" i="4"/>
  <c r="T90" i="4"/>
  <c r="T91" i="4"/>
  <c r="T92" i="4"/>
  <c r="T93" i="4"/>
  <c r="T94" i="4"/>
  <c r="T95" i="4"/>
  <c r="T96" i="4"/>
  <c r="T97" i="4"/>
  <c r="T98" i="4"/>
  <c r="T99" i="4"/>
  <c r="T100" i="4"/>
  <c r="T101" i="4"/>
  <c r="T102" i="4"/>
  <c r="T103" i="4"/>
  <c r="T104" i="4"/>
  <c r="T105" i="4"/>
  <c r="T106" i="4"/>
  <c r="T107" i="4"/>
  <c r="F8" i="25"/>
  <c r="F9" i="25"/>
  <c r="F10" i="25"/>
  <c r="F11" i="25"/>
  <c r="F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52" i="25"/>
  <c r="F53" i="25"/>
  <c r="F54" i="25"/>
  <c r="F55" i="25"/>
  <c r="F56" i="25"/>
  <c r="F57" i="25"/>
  <c r="F58" i="25"/>
  <c r="F59" i="25"/>
  <c r="F60" i="25"/>
  <c r="F61" i="25"/>
  <c r="F62" i="25"/>
  <c r="F63" i="25"/>
  <c r="F64" i="25"/>
  <c r="F65" i="25"/>
  <c r="F66" i="25"/>
  <c r="F67" i="25"/>
  <c r="F68" i="25"/>
  <c r="F69" i="25"/>
  <c r="F70" i="25"/>
  <c r="F71" i="25"/>
  <c r="F72" i="25"/>
  <c r="F73" i="25"/>
  <c r="F74" i="25"/>
  <c r="F75" i="25"/>
  <c r="F76" i="25"/>
  <c r="F77" i="25"/>
  <c r="F78" i="25"/>
  <c r="F79" i="25"/>
  <c r="F80" i="25"/>
  <c r="F81" i="25"/>
  <c r="F82" i="25"/>
  <c r="F83" i="25"/>
  <c r="F84" i="25"/>
  <c r="F85" i="25"/>
  <c r="F86" i="25"/>
  <c r="F87" i="25"/>
  <c r="F88" i="25"/>
  <c r="F89" i="25"/>
  <c r="F90" i="25"/>
  <c r="F91" i="25"/>
  <c r="F92" i="25"/>
  <c r="F93" i="25"/>
  <c r="F94" i="25"/>
  <c r="F95" i="25"/>
  <c r="F96" i="25"/>
  <c r="F97" i="25"/>
  <c r="F98" i="25"/>
  <c r="F99" i="25"/>
  <c r="F100" i="25"/>
  <c r="F101" i="25"/>
  <c r="F102" i="25"/>
  <c r="F103" i="25"/>
  <c r="F104" i="25"/>
  <c r="F105" i="25"/>
  <c r="F106" i="25"/>
  <c r="F7" i="25"/>
  <c r="J11" i="23"/>
  <c r="J12" i="23"/>
  <c r="J13" i="23"/>
  <c r="J14" i="23"/>
  <c r="J15" i="23"/>
  <c r="J16" i="23"/>
  <c r="J17" i="23"/>
  <c r="J18" i="23"/>
  <c r="J19" i="23"/>
  <c r="J20" i="23"/>
  <c r="J21" i="23"/>
  <c r="J22" i="23"/>
  <c r="J23" i="23"/>
  <c r="J24" i="23"/>
  <c r="J25" i="23"/>
  <c r="J26" i="23"/>
  <c r="J27" i="23"/>
  <c r="J28" i="23"/>
  <c r="J29" i="23"/>
  <c r="J30" i="23"/>
  <c r="J31" i="23"/>
  <c r="J32" i="23"/>
  <c r="J33" i="23"/>
  <c r="J34" i="23"/>
  <c r="J35" i="23"/>
  <c r="J36" i="23"/>
  <c r="J37" i="23"/>
  <c r="J38" i="23"/>
  <c r="J39" i="23"/>
  <c r="J40" i="23"/>
  <c r="J41" i="23"/>
  <c r="J42" i="23"/>
  <c r="J43" i="23"/>
  <c r="J44" i="23"/>
  <c r="J45" i="23"/>
  <c r="J46" i="23"/>
  <c r="J47" i="23"/>
  <c r="J48" i="23"/>
  <c r="J49" i="23"/>
  <c r="J50" i="23"/>
  <c r="J51" i="23"/>
  <c r="J52" i="23"/>
  <c r="J53" i="23"/>
  <c r="J54" i="23"/>
  <c r="J55" i="23"/>
  <c r="J56" i="23"/>
  <c r="J57" i="23"/>
  <c r="J58" i="23"/>
  <c r="J59" i="23"/>
  <c r="J60" i="23"/>
  <c r="J61" i="23"/>
  <c r="J62" i="23"/>
  <c r="J63" i="23"/>
  <c r="J64" i="23"/>
  <c r="J65" i="23"/>
  <c r="J66" i="23"/>
  <c r="J67" i="23"/>
  <c r="J68" i="23"/>
  <c r="J69" i="23"/>
  <c r="J70" i="23"/>
  <c r="J71" i="23"/>
  <c r="J72" i="23"/>
  <c r="J73" i="23"/>
  <c r="J74" i="23"/>
  <c r="J75" i="23"/>
  <c r="J76" i="23"/>
  <c r="J77" i="23"/>
  <c r="J78" i="23"/>
  <c r="J79" i="23"/>
  <c r="J80" i="23"/>
  <c r="J81" i="23"/>
  <c r="J82" i="23"/>
  <c r="J83" i="23"/>
  <c r="J84" i="23"/>
  <c r="J85" i="23"/>
  <c r="J86" i="23"/>
  <c r="J87" i="23"/>
  <c r="J88" i="23"/>
  <c r="J89" i="23"/>
  <c r="J90" i="23"/>
  <c r="J91" i="23"/>
  <c r="J92" i="23"/>
  <c r="J93" i="23"/>
  <c r="J94" i="23"/>
  <c r="J95" i="23"/>
  <c r="J96" i="23"/>
  <c r="J97" i="23"/>
  <c r="J98" i="23"/>
  <c r="J99" i="23"/>
  <c r="J100" i="23"/>
  <c r="J101" i="23"/>
  <c r="J102" i="23"/>
  <c r="J103" i="23"/>
  <c r="J104" i="23"/>
  <c r="J105" i="23"/>
  <c r="J106" i="23"/>
  <c r="J107" i="23"/>
  <c r="A2" i="12"/>
  <c r="D7" i="16"/>
  <c r="F58" i="2"/>
  <c r="G58" i="2" s="1"/>
  <c r="F57" i="2"/>
  <c r="G57" i="2" s="1"/>
  <c r="G17" i="2"/>
  <c r="D11" i="2"/>
  <c r="E2" i="12" s="1"/>
  <c r="G46" i="2"/>
  <c r="G19" i="2"/>
  <c r="G18" i="2"/>
  <c r="Q13" i="4"/>
  <c r="Q14" i="4"/>
  <c r="Q15" i="4"/>
  <c r="Q16" i="4"/>
  <c r="Q17" i="4"/>
  <c r="Q18" i="4"/>
  <c r="Q19" i="4"/>
  <c r="Q20" i="4"/>
  <c r="Q21" i="4"/>
  <c r="Q22" i="4"/>
  <c r="Q23" i="4"/>
  <c r="Q24" i="4"/>
  <c r="Q25" i="4"/>
  <c r="Q26" i="4"/>
  <c r="Q27" i="4"/>
  <c r="Q28" i="4"/>
  <c r="Q29" i="4"/>
  <c r="Q30" i="4"/>
  <c r="Q31" i="4"/>
  <c r="Q32" i="4"/>
  <c r="Q33" i="4"/>
  <c r="Q34" i="4"/>
  <c r="Q35" i="4"/>
  <c r="Q36" i="4"/>
  <c r="Q37" i="4"/>
  <c r="Q38" i="4"/>
  <c r="Q39" i="4"/>
  <c r="Q40" i="4"/>
  <c r="Q41" i="4"/>
  <c r="Q42" i="4"/>
  <c r="Q43" i="4"/>
  <c r="Q44" i="4"/>
  <c r="Q45" i="4"/>
  <c r="Q46" i="4"/>
  <c r="Q47" i="4"/>
  <c r="Q48" i="4"/>
  <c r="Q49" i="4"/>
  <c r="Q50" i="4"/>
  <c r="Q51" i="4"/>
  <c r="Q52" i="4"/>
  <c r="Q53" i="4"/>
  <c r="Q54" i="4"/>
  <c r="Q55" i="4"/>
  <c r="Q56" i="4"/>
  <c r="Q57" i="4"/>
  <c r="Q58" i="4"/>
  <c r="Q59" i="4"/>
  <c r="Q60" i="4"/>
  <c r="Q61" i="4"/>
  <c r="Q62" i="4"/>
  <c r="Q63" i="4"/>
  <c r="Q64" i="4"/>
  <c r="Q65" i="4"/>
  <c r="Q66" i="4"/>
  <c r="Q67" i="4"/>
  <c r="Q68" i="4"/>
  <c r="Q69" i="4"/>
  <c r="Q70" i="4"/>
  <c r="Q71" i="4"/>
  <c r="Q72" i="4"/>
  <c r="Q73" i="4"/>
  <c r="Q74" i="4"/>
  <c r="Q75" i="4"/>
  <c r="Q76" i="4"/>
  <c r="Q77" i="4"/>
  <c r="Q78" i="4"/>
  <c r="Q79" i="4"/>
  <c r="Q80" i="4"/>
  <c r="Q81" i="4"/>
  <c r="Q82" i="4"/>
  <c r="Q83" i="4"/>
  <c r="Q84" i="4"/>
  <c r="Q85" i="4"/>
  <c r="Q86" i="4"/>
  <c r="Q87" i="4"/>
  <c r="Q88" i="4"/>
  <c r="Q89" i="4"/>
  <c r="Q90" i="4"/>
  <c r="Q91" i="4"/>
  <c r="Q92" i="4"/>
  <c r="Q93" i="4"/>
  <c r="Q94" i="4"/>
  <c r="Q95" i="4"/>
  <c r="Q96" i="4"/>
  <c r="Q97" i="4"/>
  <c r="Q98" i="4"/>
  <c r="Q99" i="4"/>
  <c r="Q100" i="4"/>
  <c r="Q101" i="4"/>
  <c r="Q102" i="4"/>
  <c r="Q103" i="4"/>
  <c r="Q104" i="4"/>
  <c r="Q105" i="4"/>
  <c r="Q106" i="4"/>
  <c r="Q107" i="4"/>
  <c r="J57" i="9"/>
  <c r="I57" i="9"/>
  <c r="H57" i="9"/>
  <c r="G57" i="9"/>
  <c r="J56" i="9"/>
  <c r="I56" i="9"/>
  <c r="H56" i="9"/>
  <c r="G56" i="9"/>
  <c r="J55" i="9"/>
  <c r="I55" i="9"/>
  <c r="H55" i="9"/>
  <c r="G55" i="9"/>
  <c r="J54" i="9"/>
  <c r="I54" i="9"/>
  <c r="H54" i="9"/>
  <c r="G54" i="9"/>
  <c r="J53" i="9"/>
  <c r="I53" i="9"/>
  <c r="H53" i="9"/>
  <c r="G53" i="9"/>
  <c r="J52" i="9"/>
  <c r="I52" i="9"/>
  <c r="H52" i="9"/>
  <c r="G52" i="9"/>
  <c r="J51" i="9"/>
  <c r="I51" i="9"/>
  <c r="H51" i="9"/>
  <c r="G51" i="9"/>
  <c r="J50" i="9"/>
  <c r="I50" i="9"/>
  <c r="H50" i="9"/>
  <c r="G50" i="9"/>
  <c r="J49" i="9"/>
  <c r="I49" i="9"/>
  <c r="H49" i="9"/>
  <c r="G49" i="9"/>
  <c r="J48" i="9"/>
  <c r="I48" i="9"/>
  <c r="H48" i="9"/>
  <c r="G48" i="9"/>
  <c r="J47" i="9"/>
  <c r="I47" i="9"/>
  <c r="H47" i="9"/>
  <c r="G47" i="9"/>
  <c r="J46" i="9"/>
  <c r="I46" i="9"/>
  <c r="H46" i="9"/>
  <c r="G46" i="9"/>
  <c r="J45" i="9"/>
  <c r="I45" i="9"/>
  <c r="H45" i="9"/>
  <c r="G45" i="9"/>
  <c r="J44" i="9"/>
  <c r="I44" i="9"/>
  <c r="H44" i="9"/>
  <c r="G44" i="9"/>
  <c r="J43" i="9"/>
  <c r="I43" i="9"/>
  <c r="H43" i="9"/>
  <c r="G43" i="9"/>
  <c r="J42" i="9"/>
  <c r="I42" i="9"/>
  <c r="H42" i="9"/>
  <c r="G42" i="9"/>
  <c r="J41" i="9"/>
  <c r="I41" i="9"/>
  <c r="H41" i="9"/>
  <c r="G41" i="9"/>
  <c r="J40" i="9"/>
  <c r="I40" i="9"/>
  <c r="H40" i="9"/>
  <c r="G40" i="9"/>
  <c r="J39" i="9"/>
  <c r="I39" i="9"/>
  <c r="H39" i="9"/>
  <c r="G39" i="9"/>
  <c r="J38" i="9"/>
  <c r="I38" i="9"/>
  <c r="H38" i="9"/>
  <c r="G38" i="9"/>
  <c r="J37" i="9"/>
  <c r="I37" i="9"/>
  <c r="H37" i="9"/>
  <c r="G37" i="9"/>
  <c r="J36" i="9"/>
  <c r="I36" i="9"/>
  <c r="H36" i="9"/>
  <c r="G36" i="9"/>
  <c r="J35" i="9"/>
  <c r="I35" i="9"/>
  <c r="H35" i="9"/>
  <c r="G35" i="9"/>
  <c r="J34" i="9"/>
  <c r="I34" i="9"/>
  <c r="H34" i="9"/>
  <c r="G34" i="9"/>
  <c r="J33" i="9"/>
  <c r="I33" i="9"/>
  <c r="H33" i="9"/>
  <c r="G33" i="9"/>
  <c r="J32" i="9"/>
  <c r="I32" i="9"/>
  <c r="H32" i="9"/>
  <c r="G32" i="9"/>
  <c r="J31" i="9"/>
  <c r="I31" i="9"/>
  <c r="H31" i="9"/>
  <c r="G31" i="9"/>
  <c r="J30" i="9"/>
  <c r="I30" i="9"/>
  <c r="H30" i="9"/>
  <c r="G30" i="9"/>
  <c r="J29" i="9"/>
  <c r="I29" i="9"/>
  <c r="H29" i="9"/>
  <c r="G29" i="9"/>
  <c r="J28" i="9"/>
  <c r="I28" i="9"/>
  <c r="H28" i="9"/>
  <c r="G28" i="9"/>
  <c r="J27" i="9"/>
  <c r="I27" i="9"/>
  <c r="H27" i="9"/>
  <c r="G27" i="9"/>
  <c r="J26" i="9"/>
  <c r="I26" i="9"/>
  <c r="H26" i="9"/>
  <c r="G26" i="9"/>
  <c r="J25" i="9"/>
  <c r="I25" i="9"/>
  <c r="H25" i="9"/>
  <c r="G25" i="9"/>
  <c r="J24" i="9"/>
  <c r="I24" i="9"/>
  <c r="H24" i="9"/>
  <c r="G24" i="9"/>
  <c r="J23" i="9"/>
  <c r="I23" i="9"/>
  <c r="H23" i="9"/>
  <c r="G23" i="9"/>
  <c r="J22" i="9"/>
  <c r="I22" i="9"/>
  <c r="H22" i="9"/>
  <c r="G22" i="9"/>
  <c r="J21" i="9"/>
  <c r="I21" i="9"/>
  <c r="H21" i="9"/>
  <c r="G21" i="9"/>
  <c r="J20" i="9"/>
  <c r="I20" i="9"/>
  <c r="H20" i="9"/>
  <c r="G20" i="9"/>
  <c r="J19" i="9"/>
  <c r="I19" i="9"/>
  <c r="H19" i="9"/>
  <c r="G19" i="9"/>
  <c r="J18" i="9"/>
  <c r="I18" i="9"/>
  <c r="H18" i="9"/>
  <c r="G18" i="9"/>
  <c r="J17" i="9"/>
  <c r="I17" i="9"/>
  <c r="H17" i="9"/>
  <c r="G17" i="9"/>
  <c r="J16" i="9"/>
  <c r="I16" i="9"/>
  <c r="H16" i="9"/>
  <c r="G16" i="9"/>
  <c r="J15" i="9"/>
  <c r="I15" i="9"/>
  <c r="H15" i="9"/>
  <c r="G15" i="9"/>
  <c r="J14" i="9"/>
  <c r="I14" i="9"/>
  <c r="H14" i="9"/>
  <c r="G14" i="9"/>
  <c r="J13" i="9"/>
  <c r="I13" i="9"/>
  <c r="H13" i="9"/>
  <c r="G13" i="9"/>
  <c r="J12" i="9"/>
  <c r="I12" i="9"/>
  <c r="H12" i="9"/>
  <c r="G12" i="9"/>
  <c r="J11" i="9"/>
  <c r="I11" i="9"/>
  <c r="H11" i="9"/>
  <c r="G11" i="9"/>
  <c r="J10" i="9"/>
  <c r="I10" i="9"/>
  <c r="H10" i="9"/>
  <c r="G10" i="9"/>
  <c r="J9" i="9"/>
  <c r="I9" i="9"/>
  <c r="H9" i="9"/>
  <c r="G9" i="9"/>
  <c r="N107" i="7"/>
  <c r="M107" i="7"/>
  <c r="N106" i="7"/>
  <c r="M106" i="7"/>
  <c r="O106" i="7" s="1"/>
  <c r="N105" i="7"/>
  <c r="M105" i="7"/>
  <c r="N104" i="7"/>
  <c r="M104" i="7"/>
  <c r="N103" i="7"/>
  <c r="M103" i="7"/>
  <c r="N102" i="7"/>
  <c r="M102" i="7"/>
  <c r="O102" i="7" s="1"/>
  <c r="N101" i="7"/>
  <c r="M101" i="7"/>
  <c r="N100" i="7"/>
  <c r="M100" i="7"/>
  <c r="N99" i="7"/>
  <c r="M99" i="7"/>
  <c r="N98" i="7"/>
  <c r="M98" i="7"/>
  <c r="O98" i="7" s="1"/>
  <c r="N97" i="7"/>
  <c r="M97" i="7"/>
  <c r="N96" i="7"/>
  <c r="M96" i="7"/>
  <c r="N95" i="7"/>
  <c r="M95" i="7"/>
  <c r="N94" i="7"/>
  <c r="M94" i="7"/>
  <c r="N93" i="7"/>
  <c r="M93" i="7"/>
  <c r="N92" i="7"/>
  <c r="M92" i="7"/>
  <c r="N91" i="7"/>
  <c r="M91" i="7"/>
  <c r="N90" i="7"/>
  <c r="M90" i="7"/>
  <c r="O90" i="7" s="1"/>
  <c r="N89" i="7"/>
  <c r="M89" i="7"/>
  <c r="N88" i="7"/>
  <c r="M88" i="7"/>
  <c r="N87" i="7"/>
  <c r="M87" i="7"/>
  <c r="N86" i="7"/>
  <c r="M86" i="7"/>
  <c r="N85" i="7"/>
  <c r="M85" i="7"/>
  <c r="N84" i="7"/>
  <c r="M84" i="7"/>
  <c r="N83" i="7"/>
  <c r="M83" i="7"/>
  <c r="N82" i="7"/>
  <c r="M82" i="7"/>
  <c r="N81" i="7"/>
  <c r="M81" i="7"/>
  <c r="N80" i="7"/>
  <c r="M80" i="7"/>
  <c r="N79" i="7"/>
  <c r="M79" i="7"/>
  <c r="N78" i="7"/>
  <c r="M78" i="7"/>
  <c r="N77" i="7"/>
  <c r="M77" i="7"/>
  <c r="N76" i="7"/>
  <c r="M76" i="7"/>
  <c r="O76" i="7" s="1"/>
  <c r="N75" i="7"/>
  <c r="M75" i="7"/>
  <c r="N74" i="7"/>
  <c r="M74" i="7"/>
  <c r="N73" i="7"/>
  <c r="M73" i="7"/>
  <c r="N72" i="7"/>
  <c r="M72" i="7"/>
  <c r="O72" i="7" s="1"/>
  <c r="N71" i="7"/>
  <c r="M71" i="7"/>
  <c r="N70" i="7"/>
  <c r="M70" i="7"/>
  <c r="N69" i="7"/>
  <c r="M69" i="7"/>
  <c r="N68" i="7"/>
  <c r="M68" i="7"/>
  <c r="O68" i="7" s="1"/>
  <c r="N67" i="7"/>
  <c r="M67" i="7"/>
  <c r="N66" i="7"/>
  <c r="M66" i="7"/>
  <c r="N65" i="7"/>
  <c r="M65" i="7"/>
  <c r="N64" i="7"/>
  <c r="M64" i="7"/>
  <c r="O64" i="7" s="1"/>
  <c r="N63" i="7"/>
  <c r="M63" i="7"/>
  <c r="N62" i="7"/>
  <c r="M62" i="7"/>
  <c r="N61" i="7"/>
  <c r="M61" i="7"/>
  <c r="N60" i="7"/>
  <c r="M60" i="7"/>
  <c r="N59" i="7"/>
  <c r="M59" i="7"/>
  <c r="N58" i="7"/>
  <c r="M58" i="7"/>
  <c r="N57" i="7"/>
  <c r="M57" i="7"/>
  <c r="N56" i="7"/>
  <c r="M56" i="7"/>
  <c r="O56" i="7" s="1"/>
  <c r="N55" i="7"/>
  <c r="M55" i="7"/>
  <c r="N54" i="7"/>
  <c r="M54" i="7"/>
  <c r="N53" i="7"/>
  <c r="M53" i="7"/>
  <c r="N52" i="7"/>
  <c r="M52" i="7"/>
  <c r="N51" i="7"/>
  <c r="M51" i="7"/>
  <c r="N50" i="7"/>
  <c r="M50" i="7"/>
  <c r="N49" i="7"/>
  <c r="M49" i="7"/>
  <c r="N48" i="7"/>
  <c r="M48" i="7"/>
  <c r="N47" i="7"/>
  <c r="M47" i="7"/>
  <c r="N46" i="7"/>
  <c r="M46" i="7"/>
  <c r="N45" i="7"/>
  <c r="M45" i="7"/>
  <c r="N44" i="7"/>
  <c r="M44" i="7"/>
  <c r="N43" i="7"/>
  <c r="M43" i="7"/>
  <c r="N42" i="7"/>
  <c r="M42" i="7"/>
  <c r="N41" i="7"/>
  <c r="M41" i="7"/>
  <c r="N40" i="7"/>
  <c r="M40" i="7"/>
  <c r="N39" i="7"/>
  <c r="M39" i="7"/>
  <c r="N38" i="7"/>
  <c r="M38" i="7"/>
  <c r="N37" i="7"/>
  <c r="M37" i="7"/>
  <c r="N36" i="7"/>
  <c r="M36" i="7"/>
  <c r="N35" i="7"/>
  <c r="M35" i="7"/>
  <c r="N34" i="7"/>
  <c r="M34" i="7"/>
  <c r="N33" i="7"/>
  <c r="M33" i="7"/>
  <c r="N32" i="7"/>
  <c r="M32" i="7"/>
  <c r="N31" i="7"/>
  <c r="M31" i="7"/>
  <c r="N30" i="7"/>
  <c r="M30" i="7"/>
  <c r="N29" i="7"/>
  <c r="M29" i="7"/>
  <c r="N28" i="7"/>
  <c r="M28" i="7"/>
  <c r="N27" i="7"/>
  <c r="M27" i="7"/>
  <c r="N26" i="7"/>
  <c r="M26" i="7"/>
  <c r="N25" i="7"/>
  <c r="M25" i="7"/>
  <c r="N24" i="7"/>
  <c r="M24" i="7"/>
  <c r="O24" i="7" s="1"/>
  <c r="N18" i="7"/>
  <c r="M18" i="7"/>
  <c r="M17" i="7"/>
  <c r="M16" i="7"/>
  <c r="O16" i="7" s="1"/>
  <c r="M15" i="7"/>
  <c r="O15" i="7" s="1"/>
  <c r="M14" i="7"/>
  <c r="N13" i="7"/>
  <c r="M13" i="7"/>
  <c r="M12" i="7"/>
  <c r="M11" i="7"/>
  <c r="M10" i="7"/>
  <c r="M9" i="7"/>
  <c r="M8" i="7"/>
  <c r="H107" i="6"/>
  <c r="H106" i="6"/>
  <c r="H105" i="6"/>
  <c r="H104" i="6"/>
  <c r="H103" i="6"/>
  <c r="H102" i="6"/>
  <c r="H101" i="6"/>
  <c r="H100" i="6"/>
  <c r="H99" i="6"/>
  <c r="H98" i="6"/>
  <c r="H97" i="6"/>
  <c r="H96" i="6"/>
  <c r="H95" i="6"/>
  <c r="H94" i="6"/>
  <c r="H93" i="6"/>
  <c r="H92" i="6"/>
  <c r="H91" i="6"/>
  <c r="H90" i="6"/>
  <c r="H89" i="6"/>
  <c r="H88" i="6"/>
  <c r="H87" i="6"/>
  <c r="H86" i="6"/>
  <c r="H85" i="6"/>
  <c r="H84" i="6"/>
  <c r="H83" i="6"/>
  <c r="H82" i="6"/>
  <c r="H81" i="6"/>
  <c r="H80" i="6"/>
  <c r="H79" i="6"/>
  <c r="H78" i="6"/>
  <c r="H77" i="6"/>
  <c r="H76" i="6"/>
  <c r="H75" i="6"/>
  <c r="H74" i="6"/>
  <c r="H73" i="6"/>
  <c r="H72" i="6"/>
  <c r="H71" i="6"/>
  <c r="H70" i="6"/>
  <c r="H69" i="6"/>
  <c r="H68" i="6"/>
  <c r="H67" i="6"/>
  <c r="H66" i="6"/>
  <c r="H65" i="6"/>
  <c r="H64" i="6"/>
  <c r="H63" i="6"/>
  <c r="H62" i="6"/>
  <c r="H61" i="6"/>
  <c r="H60" i="6"/>
  <c r="H59" i="6"/>
  <c r="H58" i="6"/>
  <c r="H57" i="6"/>
  <c r="H56" i="6"/>
  <c r="H55" i="6"/>
  <c r="H54" i="6"/>
  <c r="H53" i="6"/>
  <c r="H52" i="6"/>
  <c r="H51" i="6"/>
  <c r="H50" i="6"/>
  <c r="H49" i="6"/>
  <c r="H48" i="6"/>
  <c r="H47" i="6"/>
  <c r="H46" i="6"/>
  <c r="H45" i="6"/>
  <c r="H44" i="6"/>
  <c r="H43" i="6"/>
  <c r="H42" i="6"/>
  <c r="H41" i="6"/>
  <c r="H40" i="6"/>
  <c r="H39" i="6"/>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10" i="6"/>
  <c r="H9" i="6"/>
  <c r="H8" i="6"/>
  <c r="P107" i="4"/>
  <c r="P106" i="4"/>
  <c r="R106" i="4" s="1"/>
  <c r="P105" i="4"/>
  <c r="P104" i="4"/>
  <c r="R104" i="4" s="1"/>
  <c r="P103" i="4"/>
  <c r="P102" i="4"/>
  <c r="P101" i="4"/>
  <c r="P100" i="4"/>
  <c r="P99" i="4"/>
  <c r="P98" i="4"/>
  <c r="P97" i="4"/>
  <c r="P96" i="4"/>
  <c r="R96" i="4" s="1"/>
  <c r="P95" i="4"/>
  <c r="P94" i="4"/>
  <c r="P93" i="4"/>
  <c r="P92" i="4"/>
  <c r="P91" i="4"/>
  <c r="P90" i="4"/>
  <c r="R90" i="4" s="1"/>
  <c r="P89" i="4"/>
  <c r="R89" i="4" s="1"/>
  <c r="P88" i="4"/>
  <c r="R88" i="4" s="1"/>
  <c r="P87" i="4"/>
  <c r="P86" i="4"/>
  <c r="P85" i="4"/>
  <c r="P84" i="4"/>
  <c r="P83" i="4"/>
  <c r="P82" i="4"/>
  <c r="P81" i="4"/>
  <c r="P80" i="4"/>
  <c r="R80" i="4" s="1"/>
  <c r="P79" i="4"/>
  <c r="P78" i="4"/>
  <c r="P77" i="4"/>
  <c r="P76" i="4"/>
  <c r="P75" i="4"/>
  <c r="P74" i="4"/>
  <c r="R74" i="4" s="1"/>
  <c r="P73" i="4"/>
  <c r="P72" i="4"/>
  <c r="R72" i="4" s="1"/>
  <c r="P71" i="4"/>
  <c r="P70" i="4"/>
  <c r="P69" i="4"/>
  <c r="P68" i="4"/>
  <c r="P67" i="4"/>
  <c r="P66" i="4"/>
  <c r="P65" i="4"/>
  <c r="P64" i="4"/>
  <c r="R64" i="4" s="1"/>
  <c r="P63" i="4"/>
  <c r="P62" i="4"/>
  <c r="P61" i="4"/>
  <c r="P60" i="4"/>
  <c r="P59" i="4"/>
  <c r="P58" i="4"/>
  <c r="R58" i="4" s="1"/>
  <c r="P57" i="4"/>
  <c r="P56" i="4"/>
  <c r="R56" i="4" s="1"/>
  <c r="P55" i="4"/>
  <c r="P54" i="4"/>
  <c r="P53" i="4"/>
  <c r="P52" i="4"/>
  <c r="P51" i="4"/>
  <c r="P50" i="4"/>
  <c r="P49" i="4"/>
  <c r="P48" i="4"/>
  <c r="R48" i="4" s="1"/>
  <c r="P47" i="4"/>
  <c r="P46" i="4"/>
  <c r="P45" i="4"/>
  <c r="P44" i="4"/>
  <c r="P43" i="4"/>
  <c r="P42" i="4"/>
  <c r="R42" i="4" s="1"/>
  <c r="P41" i="4"/>
  <c r="P40" i="4"/>
  <c r="R40" i="4" s="1"/>
  <c r="P39" i="4"/>
  <c r="P38" i="4"/>
  <c r="P37" i="4"/>
  <c r="P36" i="4"/>
  <c r="P35" i="4"/>
  <c r="P34" i="4"/>
  <c r="P33" i="4"/>
  <c r="P32" i="4"/>
  <c r="R32" i="4" s="1"/>
  <c r="P31" i="4"/>
  <c r="P30" i="4"/>
  <c r="P29" i="4"/>
  <c r="P28" i="4"/>
  <c r="P27" i="4"/>
  <c r="P26" i="4"/>
  <c r="R26" i="4" s="1"/>
  <c r="P25" i="4"/>
  <c r="P24" i="4"/>
  <c r="R24" i="4" s="1"/>
  <c r="P23" i="4"/>
  <c r="P22" i="4"/>
  <c r="P21" i="4"/>
  <c r="P20" i="4"/>
  <c r="P19" i="4"/>
  <c r="P18" i="4"/>
  <c r="R18" i="4" s="1"/>
  <c r="P17" i="4"/>
  <c r="P16" i="4"/>
  <c r="R16" i="4" s="1"/>
  <c r="P15" i="4"/>
  <c r="P14" i="4"/>
  <c r="P13" i="4"/>
  <c r="G84" i="2"/>
  <c r="J83" i="2" s="1"/>
  <c r="G81" i="2"/>
  <c r="G80" i="2"/>
  <c r="G60" i="2"/>
  <c r="I2" i="12"/>
  <c r="C2" i="12"/>
  <c r="O10" i="7" l="1"/>
  <c r="O8" i="7"/>
  <c r="R20" i="4"/>
  <c r="R28" i="4"/>
  <c r="R36" i="4"/>
  <c r="R44" i="4"/>
  <c r="R52" i="4"/>
  <c r="R60" i="4"/>
  <c r="R68" i="4"/>
  <c r="R76" i="4"/>
  <c r="R84" i="4"/>
  <c r="O31" i="7"/>
  <c r="O39" i="7"/>
  <c r="O47" i="7"/>
  <c r="R21" i="4"/>
  <c r="R29" i="4"/>
  <c r="R92" i="4"/>
  <c r="R100" i="4"/>
  <c r="R101" i="4"/>
  <c r="O80" i="7"/>
  <c r="O33" i="7"/>
  <c r="O85" i="7"/>
  <c r="O66" i="7"/>
  <c r="O63" i="7"/>
  <c r="O87" i="7"/>
  <c r="O95" i="7"/>
  <c r="O88" i="7"/>
  <c r="O89" i="7"/>
  <c r="O83" i="7"/>
  <c r="R17" i="4"/>
  <c r="R95" i="4"/>
  <c r="R25" i="4"/>
  <c r="R33" i="4"/>
  <c r="R41" i="4"/>
  <c r="R49" i="4"/>
  <c r="R57" i="4"/>
  <c r="R65" i="4"/>
  <c r="R73" i="4"/>
  <c r="R81" i="4"/>
  <c r="O14" i="7"/>
  <c r="O53" i="7"/>
  <c r="O61" i="7"/>
  <c r="O91" i="7"/>
  <c r="R97" i="4"/>
  <c r="R105" i="4"/>
  <c r="O9" i="7"/>
  <c r="O26" i="7"/>
  <c r="O34" i="7"/>
  <c r="R15" i="4"/>
  <c r="R103" i="4"/>
  <c r="R23" i="4"/>
  <c r="R37" i="4"/>
  <c r="R45" i="4"/>
  <c r="O25" i="7"/>
  <c r="O48" i="7"/>
  <c r="R31" i="4"/>
  <c r="R22" i="4"/>
  <c r="R39" i="4"/>
  <c r="R47" i="4"/>
  <c r="R55" i="4"/>
  <c r="R63" i="4"/>
  <c r="R71" i="4"/>
  <c r="R79" i="4"/>
  <c r="R86" i="4"/>
  <c r="R93" i="4"/>
  <c r="O38" i="7"/>
  <c r="O42" i="7"/>
  <c r="O46" i="7"/>
  <c r="O50" i="7"/>
  <c r="R87" i="4"/>
  <c r="O13" i="7"/>
  <c r="R13" i="4"/>
  <c r="R70" i="4"/>
  <c r="R77" i="4"/>
  <c r="O29" i="7"/>
  <c r="O36" i="7"/>
  <c r="O40" i="7"/>
  <c r="O44" i="7"/>
  <c r="O82" i="7"/>
  <c r="O96" i="7"/>
  <c r="R14" i="4"/>
  <c r="R78" i="4"/>
  <c r="R85" i="4"/>
  <c r="O71" i="7"/>
  <c r="O79" i="7"/>
  <c r="O93" i="7"/>
  <c r="O100" i="7"/>
  <c r="O104" i="7"/>
  <c r="O97" i="7"/>
  <c r="G49" i="2"/>
  <c r="R38" i="4"/>
  <c r="R102" i="4"/>
  <c r="O57" i="7"/>
  <c r="R94" i="4"/>
  <c r="R46" i="4"/>
  <c r="R53" i="4"/>
  <c r="O65" i="7"/>
  <c r="R107" i="4"/>
  <c r="R99" i="4"/>
  <c r="R91" i="4"/>
  <c r="R83" i="4"/>
  <c r="R75" i="4"/>
  <c r="R67" i="4"/>
  <c r="R59" i="4"/>
  <c r="R51" i="4"/>
  <c r="R43" i="4"/>
  <c r="R35" i="4"/>
  <c r="R27" i="4"/>
  <c r="R19" i="4"/>
  <c r="H16" i="2"/>
  <c r="D4" i="23"/>
  <c r="H37" i="2" s="1"/>
  <c r="R54" i="4"/>
  <c r="R61" i="4"/>
  <c r="O58" i="7"/>
  <c r="R30" i="4"/>
  <c r="R62" i="4"/>
  <c r="R69" i="4"/>
  <c r="O32" i="7"/>
  <c r="O35" i="7"/>
  <c r="O43" i="7"/>
  <c r="O55" i="7"/>
  <c r="O59" i="7"/>
  <c r="O70" i="7"/>
  <c r="O74" i="7"/>
  <c r="O78" i="7"/>
  <c r="O103" i="7"/>
  <c r="C6" i="8"/>
  <c r="G48" i="2" s="1"/>
  <c r="I79" i="2"/>
  <c r="J78" i="2" s="1"/>
  <c r="H2" i="12" s="1"/>
  <c r="O11" i="7"/>
  <c r="O30" i="7"/>
  <c r="O60" i="7"/>
  <c r="O73" i="7"/>
  <c r="O77" i="7"/>
  <c r="O94" i="7"/>
  <c r="O107" i="7"/>
  <c r="O12" i="7"/>
  <c r="O37" i="7"/>
  <c r="O54" i="7"/>
  <c r="O67" i="7"/>
  <c r="O84" i="7"/>
  <c r="O101" i="7"/>
  <c r="O49" i="7"/>
  <c r="R98" i="4"/>
  <c r="O27" i="7"/>
  <c r="O81" i="7"/>
  <c r="R34" i="4"/>
  <c r="R66" i="4"/>
  <c r="D4" i="10"/>
  <c r="G63" i="2" s="1"/>
  <c r="J62" i="2" s="1"/>
  <c r="D4" i="6"/>
  <c r="H28" i="2" s="1"/>
  <c r="O28" i="7"/>
  <c r="O41" i="7"/>
  <c r="O45" i="7"/>
  <c r="O51" i="7"/>
  <c r="O62" i="7"/>
  <c r="O75" i="7"/>
  <c r="O92" i="7"/>
  <c r="O105" i="7"/>
  <c r="R50" i="4"/>
  <c r="R82" i="4"/>
  <c r="O52" i="7"/>
  <c r="O69" i="7"/>
  <c r="O86" i="7"/>
  <c r="O99" i="7"/>
  <c r="E3" i="28"/>
  <c r="G74" i="2" s="1"/>
  <c r="D4" i="9"/>
  <c r="H52" i="2" s="1"/>
  <c r="O18" i="7"/>
  <c r="O17" i="7"/>
  <c r="D4" i="7" l="1"/>
  <c r="H31" i="2" s="1"/>
  <c r="D4" i="4"/>
  <c r="H20" i="2" s="1"/>
  <c r="H41" i="2"/>
  <c r="G47" i="2"/>
  <c r="G72" i="2"/>
  <c r="G73" i="2"/>
  <c r="I15" i="2" l="1"/>
  <c r="F2" i="12" s="1"/>
  <c r="G2" i="12"/>
  <c r="G13" i="2" l="1"/>
  <c r="J2" i="12" l="1"/>
  <c r="G12" i="2"/>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<sst xmlns="http://schemas.openxmlformats.org/spreadsheetml/2006/main" count="508" uniqueCount="373">
  <si>
    <t>Requisits</t>
  </si>
  <si>
    <t>Priorització</t>
  </si>
  <si>
    <t xml:space="preserve">Criteri General: </t>
  </si>
  <si>
    <t xml:space="preserve">Situacions Especials: </t>
  </si>
  <si>
    <t xml:space="preserve">Mares  </t>
  </si>
  <si>
    <t>Pares</t>
  </si>
  <si>
    <t>Afegir a l'antiguitat 183 dies per cada fill/a nascut entre la data de doctorat i d'obtenció de l'acreditació.</t>
  </si>
  <si>
    <t>Afegir a l'antiguitat els dies de permís de paternitat autoritzats per a cada fill/a nascut entre la data de doctorat i d'obtenció de l'acreditació.</t>
  </si>
  <si>
    <t>Tothom</t>
  </si>
  <si>
    <t>Criteris priorització mèrits especialment rellevants.</t>
  </si>
  <si>
    <t>1.- Mèrits de Recerca</t>
  </si>
  <si>
    <t>PUNTS</t>
  </si>
  <si>
    <t>VALORACIÓ DE MÈRITS ESPECIALMENT RELLEVANTS</t>
  </si>
  <si>
    <t>Límit per departament</t>
  </si>
  <si>
    <t>No cal aportar cap document, només indicar-ho.</t>
  </si>
  <si>
    <t>NO</t>
  </si>
  <si>
    <t>NOM</t>
  </si>
  <si>
    <t>DEPARTAMENT</t>
  </si>
  <si>
    <t>Coordinació general:</t>
  </si>
  <si>
    <t xml:space="preserve"> - Monografies de categoria 1</t>
  </si>
  <si>
    <t xml:space="preserve"> - Monografies de categoria 2</t>
  </si>
  <si>
    <t>1. Producció global</t>
  </si>
  <si>
    <t>2. Publicacions de major impacte</t>
  </si>
  <si>
    <t>*</t>
  </si>
  <si>
    <t>* Es valora amb la mínima puntuació per mèrit per una valoració orientativa, la definitiva serà a judici de la comissió avaluadora</t>
  </si>
  <si>
    <t>3. Citacions a publicacions de la categoria 1 i 2 o a Google Scholar</t>
  </si>
  <si>
    <t>Afegir a l'antiguitat els dies d'incapacitat haguts entre la data de doctorat i de'obtenció de l'acreditació per baixa mèdica de durada igual o superior a 4 mesos</t>
  </si>
  <si>
    <t>Àrea del coneixement</t>
  </si>
  <si>
    <t>La puntuació total obtinguda en aquest apartat es multiplicarà per un factor corrector d'1,5</t>
  </si>
  <si>
    <t>PLANTILLA DE JUSTIFICACIÓ DE PROJECTES</t>
  </si>
  <si>
    <t>Nom de la convocatòria</t>
  </si>
  <si>
    <t>Entitat finançadora</t>
  </si>
  <si>
    <t>Referència</t>
  </si>
  <si>
    <t>Títol</t>
  </si>
  <si>
    <t>nº grups participants</t>
  </si>
  <si>
    <t>nº IPs projecte</t>
  </si>
  <si>
    <t>IP projecte (si/no)</t>
  </si>
  <si>
    <t>nº IPs workpackage</t>
  </si>
  <si>
    <t>IP workpackage (si/no)</t>
  </si>
  <si>
    <t>Participació (Si/no) (només si no és IP)</t>
  </si>
  <si>
    <t>Cuantia de la subvenció</t>
  </si>
  <si>
    <t>Data inici (dia/mes/any)</t>
  </si>
  <si>
    <t>Data final (dia/mes/any)</t>
  </si>
  <si>
    <t>PUNTUACIÓ</t>
  </si>
  <si>
    <t>CODI</t>
  </si>
  <si>
    <t>DNI</t>
  </si>
  <si>
    <t>ORDRE</t>
  </si>
  <si>
    <t>PUNTUACIÓ PROJECTES INTERNACIONALS</t>
  </si>
  <si>
    <t xml:space="preserve">Omplir la següent graella indicant les dades dels projectes que es demanen. </t>
  </si>
  <si>
    <t xml:space="preserve">b. Projectes internacionals de convocatòries competitives tipus programa marc de la Unió Europea o similars </t>
  </si>
  <si>
    <t>c. Xarxes internacionals competitives o xarxa d’excel·lència (MINECO)</t>
  </si>
  <si>
    <t>Nom de la xarxa</t>
  </si>
  <si>
    <t>coordinació subprojecte (si/no)</t>
  </si>
  <si>
    <t>Participació (si/no) (només si no és coordinador)</t>
  </si>
  <si>
    <t>PUNTUACIÓ XARXES INTERNACIONALS</t>
  </si>
  <si>
    <t>d. Projectes tipus I+D+i del MINECO, I+D+i INIA, I+D+i en Salut o similars (NO COMPTEN LES XARXES TEMÀTIQUES NI ELS GRUPS EMERGENTS)</t>
  </si>
  <si>
    <t>PUNTUACIÓ PROJECTES I+D+i</t>
  </si>
  <si>
    <t>Puntuació projecte</t>
  </si>
  <si>
    <t>PUNTUACIÓ projecte (mínim 3 anys)</t>
  </si>
  <si>
    <t>PLANTILLA DE JUSTIFICACIÓ DE PUBLICACIONS. ÀMBIT  Ciències Socials i Humanitats</t>
  </si>
  <si>
    <t xml:space="preserve">Omplir la següent graella indicant les dades de les publicacions que es demanen. </t>
  </si>
  <si>
    <t>Referència completa de la publicació: autors, títol, ref. Revista/llibre, nombre, pàgina inicial-final o nombre de pàgines.</t>
  </si>
  <si>
    <t>Nombre de cites (mínim de 20)</t>
  </si>
  <si>
    <t>PUNTUACIÓ PUBLICACIONS</t>
  </si>
  <si>
    <t>PUNTUACIÓ CITACIONS</t>
  </si>
  <si>
    <t>PUNTUACIÓ CONVENIS-ANY</t>
  </si>
  <si>
    <t>Nom del conveni</t>
  </si>
  <si>
    <t>Nacional / Internacional</t>
  </si>
  <si>
    <t>Duració conveni (nombre d'anys)</t>
  </si>
  <si>
    <t>Entitats</t>
  </si>
  <si>
    <t>Responsable / Participant</t>
  </si>
  <si>
    <t>PUNTUACIÓ CONVENIS</t>
  </si>
  <si>
    <t>P1</t>
  </si>
  <si>
    <t>P2</t>
  </si>
  <si>
    <t>P3</t>
  </si>
  <si>
    <t>P4</t>
  </si>
  <si>
    <t>Participació (si/no) (només si no és IP)</t>
  </si>
  <si>
    <t>PLANTILLA DE JUSTIFICACIÓ DE PROJECTES D'INNOVACIÓ DOCENT</t>
  </si>
  <si>
    <t>PUNTUACIÓ PROJECTES INNOVACIÓ DOCENT</t>
  </si>
  <si>
    <t>Nom del projecte</t>
  </si>
  <si>
    <t>Amb finançament s/n</t>
  </si>
  <si>
    <t xml:space="preserve">Duració en anys </t>
  </si>
  <si>
    <t>Duració en anys</t>
  </si>
  <si>
    <r>
      <t>Només per LE</t>
    </r>
    <r>
      <rPr>
        <b/>
        <sz val="11"/>
        <rFont val="Calibri"/>
        <family val="2"/>
        <scheme val="minor"/>
      </rPr>
      <t xml:space="preserve"> (llibres editats i llibres de més de 4 autors)</t>
    </r>
  </si>
  <si>
    <t>NIU</t>
  </si>
  <si>
    <t>DATA de lectura</t>
  </si>
  <si>
    <t>Universitat on es va defensar</t>
  </si>
  <si>
    <t xml:space="preserve">PLANTILLA DE JUSTIFICACIÓ DE TESIS </t>
  </si>
  <si>
    <t xml:space="preserve">2.- Mèrits de Docència </t>
  </si>
  <si>
    <t>3.- Mèrits de Gestió</t>
  </si>
  <si>
    <t>4.- Mèrits molt excepcionals</t>
  </si>
  <si>
    <t>PRIORITZACIÓ PLACES CATEDRÀTIC CONTRACTAT 2018</t>
  </si>
  <si>
    <t xml:space="preserve">Omplir la següent graella indicant les dades que es demanen. </t>
  </si>
  <si>
    <t>Ciutat on es troba</t>
  </si>
  <si>
    <t>DATA inici direcció</t>
  </si>
  <si>
    <t>PLANTILLA DE JUSTIFICACIÓ DE DIRECCIÓ DE GRANS INSTITUCIONS CULTURALS</t>
  </si>
  <si>
    <t>Nom de la institució cultural</t>
  </si>
  <si>
    <t>Presentació Candidats per Merits rellevants - e-Formularis</t>
  </si>
  <si>
    <t>Projecte UAB</t>
  </si>
  <si>
    <t>Participa la UAB</t>
  </si>
  <si>
    <t>SGR de la UAB</t>
  </si>
  <si>
    <t>Aprovat per acord del Consell de Govern de 12 de juliol de 2017 i modificat pel Consell de Govern de 27 de setembre de 2018</t>
  </si>
  <si>
    <t>Segons model aprovat per acord del Consell de Govern de 12 de juliol de 2017 i modificat pel Consell de Govern de 27 de setembre de 2018</t>
  </si>
  <si>
    <t xml:space="preserve">DNI </t>
  </si>
  <si>
    <t xml:space="preserve">DADES PERSONALS </t>
  </si>
  <si>
    <t>Tesis UAB</t>
  </si>
  <si>
    <t>Mèrit</t>
  </si>
  <si>
    <t>DATA</t>
  </si>
  <si>
    <t>1.1- Mèrits de Recerca</t>
  </si>
  <si>
    <t>PLANTILLA DE JUSTIFICACIÓ MEMBRES D'INTITUCIONS O SOCIETATS ACADÈMIQUES</t>
  </si>
  <si>
    <t>Nom de la societat/institució</t>
  </si>
  <si>
    <t>DATA inici membre</t>
  </si>
  <si>
    <t>PLANTILLA DE JUSTIFICACIÓ PARTICIPACIÓ COMISSIONS DE DOCÈNCIA</t>
  </si>
  <si>
    <t>PUNTUACIÓ PARTICIPACIÓ COMISSIONS DOCÈNCIA</t>
  </si>
  <si>
    <t>Descripció de la comissió / programa docent</t>
  </si>
  <si>
    <t>Nombre de períodes de 3 anys</t>
  </si>
  <si>
    <t>PLANTILLA DE JUSTIFICACIÓ D'ALTRES MÈRITS</t>
  </si>
  <si>
    <t xml:space="preserve">AM. Altres mèrits </t>
  </si>
  <si>
    <t>PUNTUACIÓ PONDERADA PUBLICACIONS</t>
  </si>
  <si>
    <t>N AQU</t>
  </si>
  <si>
    <t>Humanitats</t>
  </si>
  <si>
    <t>Ciències Socials</t>
  </si>
  <si>
    <t>Ciències</t>
  </si>
  <si>
    <t>Ciències de la Vida</t>
  </si>
  <si>
    <t>CC Mèdiques i de la Salut</t>
  </si>
  <si>
    <t>Enginyeria i Arquitectura</t>
  </si>
  <si>
    <t xml:space="preserve"> - Àmbit de coneixement AQU</t>
  </si>
  <si>
    <t>MODEL I CRITERIS DE PRIORITZACIÓ DE LES PLACES DE PROFESSOR AGREGAT</t>
  </si>
  <si>
    <t>Ser Agregat Interí</t>
  </si>
  <si>
    <t>Tenir l'acreditació de recerca AQU</t>
  </si>
  <si>
    <t>Haver estat Investigador Ramon y Cajal I3 (per la llista corresponent)</t>
  </si>
  <si>
    <t>Mèrits dels candidats que en demanin l’avaluació i superin el llindar</t>
  </si>
  <si>
    <t>Antiguitat en la data d’obtenció de l’acreditació de recerca (AQU) o de TU (ANECA) (la més antiga de les dues).</t>
  </si>
  <si>
    <t xml:space="preserve">Un percentatge del total de les places per a candidats amb mèrits especialment rellevants amb la següent distribució per convocatòria:
- 2017: 15%
- 2018: 20%                                                                                                                                - 2019: 35%                                                                                                                                                                                                                                                                                                                                         </t>
  </si>
  <si>
    <t>El nombre de places resultants es distribuiran a parts iguals entre els dos grans àmbits següents:
a) Ciències socials i humanitats
b) Ciències, biociències, ciències de la salut i enginyeria
En el cas que el nombre de places fos senar, una de les places una de les places se sortejaria entre els dos àmbits. En el cas que es tornés a repetir la situació, la plaça correspondria a l’altre àmbit, i així successivament. Si hagués menys candidats prioritzats per mèrits especialment rellevants que places a cobrir, les places sobrants se sumarien a la llista general.</t>
  </si>
  <si>
    <t>15% per a antics Ramón y Cajal amb l'acreditació I3.</t>
  </si>
  <si>
    <t>1 per cada 35 places d'agregat convocades al conjunt de les dues llistes per a persones amb discapacitats igual o superior al 33%. Per al còmput de les 35 places, es podran acumular les places de més d’una convocatòria. Aquestes places s’adjudicaran per ordre d’antiguitat en l’acreditació, entre els agregats interins que no hagin estat prioritzats segons el criteri general.</t>
  </si>
  <si>
    <r>
      <rPr>
        <sz val="11"/>
        <rFont val="Calibri"/>
        <family val="2"/>
        <scheme val="minor"/>
      </rPr>
      <t xml:space="preserve"> - </t>
    </r>
    <r>
      <rPr>
        <sz val="11"/>
        <color theme="1"/>
        <rFont val="Calibri"/>
        <family val="2"/>
        <scheme val="minor"/>
      </rPr>
      <t>Tantes places com candidats que hagin obtingut un ERC Strarting Grant, un ERC Advanced Grant o un ERC Consolidator Grant. En el cas de no haver-ne cap, aquesta plaça s’acumularia a la llista general</t>
    </r>
  </si>
  <si>
    <t>15% de les places prioritzades per antiguitat</t>
  </si>
  <si>
    <t>En cas d’empat en la data d’acreditació, es prioritzarà segons els següents factors aplicats de forma successiva:</t>
  </si>
  <si>
    <t>1. Llista general d'agregats interins:</t>
  </si>
  <si>
    <t>a. Any de presa de possessió com a lector o RyC (o contracte que, per no existir convocatòries de lector, va suposar l'inici de la carrera acadèmica que ha portat a la condició d'agregat interí: postdoc, visitant, etc.).</t>
  </si>
  <si>
    <t>b. Valor més baix del nombre de professors permanents al Departament dividit entre el total de professorat equivalent a temps complert</t>
  </si>
  <si>
    <t>c. Nombre de sexennis de recerca (AQU) (per a la convocatòria de 2016 no computa)</t>
  </si>
  <si>
    <t>d. Nombre de quinquennis de docència avaluats (AQU) (per a la convocatòria de 2016 no computa)</t>
  </si>
  <si>
    <t>2. Llista d'agregats interins antics RyC I3:</t>
  </si>
  <si>
    <t>a. Acreditació de recerca avançada (AQU)</t>
  </si>
  <si>
    <t>c. Data de l'obtenció de l'acreditació I3</t>
  </si>
  <si>
    <t>d. Any de presa de possessió com a RyC</t>
  </si>
  <si>
    <t>e. Nombre de sexennis de recerca (AQU) (per a la convocatòria de 2016 no computa)</t>
  </si>
  <si>
    <t>f. Nombre de quinquennis de docència avaluats (AQU) (per a la convocatòria de 2016 no computa)</t>
  </si>
  <si>
    <t xml:space="preserve">Les persones agregades interines que durant l’any anterior a la convocatòria hagin estat mares, hagin patit una malaltia greu (baixa de mínim 4 mesos) o alguna altra causa similar, podran renunciar a que es prioritzi la seva plaça sense penalització. </t>
  </si>
  <si>
    <t xml:space="preserve">La persona agregada interina que resulti prioritzada en una convocatòria podrà renunciar a que la plaça que ocupa interinament surti a concurs. En aquest cas, qui hagi renunciat no podrà ser prioritzat en la convocatòria següent. Si torna a renunciar per segona i última vegada, passarà automàticament a ocupar l’últim lloc de la llista d’agregats i agregades interins.
En el cas que la comissió mixta corresponent no aprovi la priorització d’una plaça
d’agregat, el candidat afectat no podrà ser prioritzat en les 2 següents convocatòries. </t>
  </si>
  <si>
    <t xml:space="preserve">a. Projectes internacionals de convocatòries competitives tipus programa marc de la Unió Europea o similars. Duració del projecte com a mínim 3 anys (si dura menys o més és calcularà la part proporcional):
</t>
  </si>
  <si>
    <t>b. Xarxes internacionals competitives o xarxa d’excel·lència (MINECO):</t>
  </si>
  <si>
    <t>c. IP de projectes I+D+i del MINECO, projectes I+D+i INIA, projectes I+D+i en Salut o similars de duració de 3 anys mínim (si dura menys o més es calcularà la part proporcional). No compten els grups emergents:</t>
  </si>
  <si>
    <t xml:space="preserve">d. SGR: </t>
  </si>
  <si>
    <t>d. SGR</t>
  </si>
  <si>
    <t>Finançat (si/no)</t>
  </si>
  <si>
    <t xml:space="preserve">ii. Projectes d’innovació docent: </t>
  </si>
  <si>
    <t>e. Publicacions</t>
  </si>
  <si>
    <t>f. Convenis o contractes-any</t>
  </si>
  <si>
    <t>1.1.g. Membre d'institucions o societats acadèmiques</t>
  </si>
  <si>
    <t>h. Direcció de grans institucions culturals</t>
  </si>
  <si>
    <t>2ii. Projectes d’innovació docent</t>
  </si>
  <si>
    <t>2.iv. Tesis</t>
  </si>
  <si>
    <t>2.vi. Participació en comissions de docència / coordinació programes docents (mínim 3 anys)</t>
  </si>
  <si>
    <t>3.- Mèrits de Gestió (màxim 3 punts)</t>
  </si>
  <si>
    <t>ERC Grants</t>
  </si>
  <si>
    <t>PLANTILLA DE JUSTIFICACIÓ D'ERC Grant</t>
  </si>
  <si>
    <t xml:space="preserve"> ERC Grant</t>
  </si>
  <si>
    <t>ERC Grant</t>
  </si>
  <si>
    <t>DATA inici</t>
  </si>
  <si>
    <t>DATA fi</t>
  </si>
  <si>
    <t>SOCIOLOGIA</t>
  </si>
  <si>
    <t>PLANTILLA DE JUSTIFICACIÓ D'EXPERIÈNCIA DOCENT FORA DE LA UAB</t>
  </si>
  <si>
    <t>Hores de docència reconeguda</t>
  </si>
  <si>
    <t>Crèdits impartits</t>
  </si>
  <si>
    <t>Matèria (de grau o màster)</t>
  </si>
  <si>
    <t>Centre Docent</t>
  </si>
  <si>
    <t>CURS</t>
  </si>
  <si>
    <t>Nombre d'hores</t>
  </si>
  <si>
    <t>Nombre de crèdits</t>
  </si>
  <si>
    <t>* Queden excloses expressament obres de divulgació científica i manuals. Per monografies s'entenen els llibres de com a màxim 4 autors. Els llibres amb més de 4 autors tindran la consideració equivalent als llibres editats.</t>
  </si>
  <si>
    <t>Els que apareixen són els que tenim introduïts al sistema, si no és correcte ho podeu modificar</t>
  </si>
  <si>
    <t>nº grups participants (referit  a subprojectes dins de projectes coordinats, sent l'IP del projecte coordinat el candidat)</t>
  </si>
  <si>
    <t>ÀMBITS DE CIÈNCIES SOCIALS 2</t>
  </si>
  <si>
    <t>NIF / NIE</t>
  </si>
  <si>
    <t>Niu</t>
  </si>
  <si>
    <t>Cognoms i Nom</t>
  </si>
  <si>
    <t>Categoria</t>
  </si>
  <si>
    <t>Departament</t>
  </si>
  <si>
    <t>Àrea</t>
  </si>
  <si>
    <t>PROFESSOR ASSOCIAT LABORAL</t>
  </si>
  <si>
    <t>44985456D</t>
  </si>
  <si>
    <t>FERNANDEZ GONZALEZ, MIGUEL ANGEL</t>
  </si>
  <si>
    <t>46346234S</t>
  </si>
  <si>
    <t>GOMEZ MESTRES, SILVIA</t>
  </si>
  <si>
    <t>ANTROPOLOGIA SOCIAL I CULTURAL</t>
  </si>
  <si>
    <t>ANTROPOLOGIA SOCIAL</t>
  </si>
  <si>
    <t>34759179S</t>
  </si>
  <si>
    <t>ROMAGOSA CASALS, FRANCESC</t>
  </si>
  <si>
    <t>GEOGRAFIA</t>
  </si>
  <si>
    <t>GEOGRAFIA HUMANA</t>
  </si>
  <si>
    <t>47643288F</t>
  </si>
  <si>
    <t>ZABALA TORRES, ALAITZ</t>
  </si>
  <si>
    <t>INVESTIGADOR POSTDOCTORAL ORDINARI</t>
  </si>
  <si>
    <t>codi dep</t>
  </si>
  <si>
    <t>codi àrea</t>
  </si>
  <si>
    <r>
      <t xml:space="preserve">- Advanced Grant: </t>
    </r>
    <r>
      <rPr>
        <b/>
        <sz val="11"/>
        <color rgb="FF000000"/>
        <rFont val="Calibri"/>
        <family val="2"/>
      </rPr>
      <t>5 punts</t>
    </r>
  </si>
  <si>
    <r>
      <t>Cal aportar documentació acreditativa en la pestanya "</t>
    </r>
    <r>
      <rPr>
        <b/>
        <sz val="9"/>
        <color rgb="FF000000"/>
        <rFont val="Calibri"/>
        <family val="2"/>
      </rPr>
      <t>ERC Grant</t>
    </r>
    <r>
      <rPr>
        <sz val="9"/>
        <color rgb="FF000000"/>
        <rFont val="Calibri"/>
        <family val="2"/>
      </rPr>
      <t>"</t>
    </r>
  </si>
  <si>
    <r>
      <t xml:space="preserve">- Consolidator Grant: </t>
    </r>
    <r>
      <rPr>
        <b/>
        <sz val="11"/>
        <color rgb="FF000000"/>
        <rFont val="Calibri"/>
        <family val="2"/>
      </rPr>
      <t>4 punts</t>
    </r>
  </si>
  <si>
    <r>
      <t xml:space="preserve">- Starting Grant: </t>
    </r>
    <r>
      <rPr>
        <b/>
        <sz val="11"/>
        <color rgb="FF000000"/>
        <rFont val="Calibri"/>
        <family val="2"/>
      </rPr>
      <t>3 punts</t>
    </r>
  </si>
  <si>
    <r>
      <t>Cal aportar, en la pestanya "</t>
    </r>
    <r>
      <rPr>
        <b/>
        <sz val="9"/>
        <color rgb="FF000000"/>
        <rFont val="Calibri"/>
        <family val="2"/>
      </rPr>
      <t>Projectes Internacionals</t>
    </r>
    <r>
      <rPr>
        <sz val="9"/>
        <color rgb="FF000000"/>
        <rFont val="Calibri"/>
        <family val="2"/>
      </rPr>
      <t xml:space="preserve">", una relació dels projectes. </t>
    </r>
    <r>
      <rPr>
        <sz val="9"/>
        <rFont val="Calibri"/>
        <family val="2"/>
      </rPr>
      <t>En el cas de projectes que no siguin de la UAB, s'haurà d'adjuntar la documentació acreditativa  (amb el codi que s'adjudica a la taula)</t>
    </r>
  </si>
  <si>
    <r>
      <t xml:space="preserve">  - </t>
    </r>
    <r>
      <rPr>
        <u/>
        <sz val="11"/>
        <color rgb="FF000000"/>
        <rFont val="Calibri"/>
        <family val="2"/>
      </rPr>
      <t>5 o més grups</t>
    </r>
    <r>
      <rPr>
        <sz val="11"/>
        <color theme="1"/>
        <rFont val="Calibri"/>
        <family val="2"/>
        <scheme val="minor"/>
      </rPr>
      <t xml:space="preserve"> - únic IP: </t>
    </r>
    <r>
      <rPr>
        <b/>
        <sz val="11"/>
        <color rgb="FF000000"/>
        <rFont val="Calibri"/>
        <family val="2"/>
      </rPr>
      <t>1,5 punts/projecte.</t>
    </r>
  </si>
  <si>
    <r>
      <t xml:space="preserve">  -</t>
    </r>
    <r>
      <rPr>
        <u/>
        <sz val="11"/>
        <color rgb="FF000000"/>
        <rFont val="Calibri"/>
        <family val="2"/>
      </rPr>
      <t xml:space="preserve"> 5 o més grups</t>
    </r>
    <r>
      <rPr>
        <sz val="11"/>
        <color theme="1"/>
        <rFont val="Calibri"/>
        <family val="2"/>
        <scheme val="minor"/>
      </rPr>
      <t xml:space="preserve"> - 2 coIP: </t>
    </r>
    <r>
      <rPr>
        <b/>
        <sz val="11"/>
        <color rgb="FF000000"/>
        <rFont val="Calibri"/>
        <family val="2"/>
      </rPr>
      <t>1 punt/projecte</t>
    </r>
  </si>
  <si>
    <r>
      <t xml:space="preserve">  - </t>
    </r>
    <r>
      <rPr>
        <u/>
        <sz val="11"/>
        <color rgb="FF000000"/>
        <rFont val="Calibri"/>
        <family val="2"/>
      </rPr>
      <t>menys de 5 grups</t>
    </r>
    <r>
      <rPr>
        <sz val="11"/>
        <color theme="1"/>
        <rFont val="Calibri"/>
        <family val="2"/>
        <scheme val="minor"/>
      </rPr>
      <t xml:space="preserve"> - únic IP: </t>
    </r>
    <r>
      <rPr>
        <b/>
        <sz val="11"/>
        <color rgb="FF000000"/>
        <rFont val="Calibri"/>
        <family val="2"/>
      </rPr>
      <t>1,25 punts/projecte.</t>
    </r>
  </si>
  <si>
    <r>
      <t xml:space="preserve">  - </t>
    </r>
    <r>
      <rPr>
        <u/>
        <sz val="11"/>
        <color rgb="FF000000"/>
        <rFont val="Calibri"/>
        <family val="2"/>
      </rPr>
      <t>menys de 5 grups</t>
    </r>
    <r>
      <rPr>
        <sz val="11"/>
        <color theme="1"/>
        <rFont val="Calibri"/>
        <family val="2"/>
        <scheme val="minor"/>
      </rPr>
      <t xml:space="preserve"> - 2 coIP: </t>
    </r>
    <r>
      <rPr>
        <b/>
        <sz val="11"/>
        <color rgb="FF000000"/>
        <rFont val="Calibri"/>
        <family val="2"/>
      </rPr>
      <t>0,9 punt/projecte</t>
    </r>
  </si>
  <si>
    <r>
      <t xml:space="preserve">Coordinació d'un subprojecte: </t>
    </r>
    <r>
      <rPr>
        <b/>
        <sz val="11"/>
        <color rgb="FF000000"/>
        <rFont val="Calibri"/>
        <family val="2"/>
      </rPr>
      <t>1 punt</t>
    </r>
  </si>
  <si>
    <r>
      <t xml:space="preserve">Participació: </t>
    </r>
    <r>
      <rPr>
        <b/>
        <sz val="11"/>
        <color rgb="FF000000"/>
        <rFont val="Calibri"/>
        <family val="2"/>
      </rPr>
      <t>0,5 punts/projecte.</t>
    </r>
  </si>
  <si>
    <r>
      <t>Cap aportar, en la pestanya "</t>
    </r>
    <r>
      <rPr>
        <b/>
        <sz val="9"/>
        <color rgb="FF000000"/>
        <rFont val="Calibri"/>
        <family val="2"/>
      </rPr>
      <t>Xarxes Internacionals</t>
    </r>
    <r>
      <rPr>
        <sz val="9"/>
        <color rgb="FF000000"/>
        <rFont val="Calibri"/>
        <family val="2"/>
      </rPr>
      <t xml:space="preserve">", una relació de les coordinacions. </t>
    </r>
    <r>
      <rPr>
        <sz val="9"/>
        <rFont val="Calibri"/>
        <family val="2"/>
      </rPr>
      <t>En el cas de Xarxes internacionals que no siguin de la UAB s'haurà d'adjuntar la documentació acreditativa  (amb el codi que s'indica a la taula)</t>
    </r>
  </si>
  <si>
    <r>
      <t xml:space="preserve">  - Coordinació: </t>
    </r>
    <r>
      <rPr>
        <b/>
        <sz val="11"/>
        <color rgb="FF000000"/>
        <rFont val="Calibri"/>
        <family val="2"/>
      </rPr>
      <t>1,25 punts/subprojecte</t>
    </r>
  </si>
  <si>
    <r>
      <t xml:space="preserve">  - Participació: </t>
    </r>
    <r>
      <rPr>
        <b/>
        <sz val="11"/>
        <color rgb="FF000000"/>
        <rFont val="Calibri"/>
        <family val="2"/>
      </rPr>
      <t>0,5 punts/projecte</t>
    </r>
  </si>
  <si>
    <r>
      <t xml:space="preserve">Cal aportar, en la pestanya </t>
    </r>
    <r>
      <rPr>
        <b/>
        <sz val="9"/>
        <color rgb="FF000000"/>
        <rFont val="Calibri"/>
        <family val="2"/>
      </rPr>
      <t>"Projectes I+D+i"</t>
    </r>
    <r>
      <rPr>
        <sz val="9"/>
        <color rgb="FF000000"/>
        <rFont val="Calibri"/>
        <family val="2"/>
      </rPr>
      <t xml:space="preserve">, una relació dels projectes. </t>
    </r>
    <r>
      <rPr>
        <sz val="9"/>
        <rFont val="Calibri"/>
        <family val="2"/>
      </rPr>
      <t>En el cas de projectes que no siguin de la UAB s'haurà d'adjuntar la documentació acreditativa  (amb el codi que s'indica a la taula)</t>
    </r>
  </si>
  <si>
    <r>
      <t>i. IP de projecte coordinat - únic IP:</t>
    </r>
    <r>
      <rPr>
        <b/>
        <sz val="11"/>
        <color rgb="FF000000"/>
        <rFont val="Calibri"/>
        <family val="2"/>
      </rPr>
      <t xml:space="preserve"> 1,25 punts/projecte</t>
    </r>
  </si>
  <si>
    <r>
      <t>i'. IP de projecte coordinat - 2 coIP:</t>
    </r>
    <r>
      <rPr>
        <b/>
        <sz val="11"/>
        <color rgb="FF000000"/>
        <rFont val="Calibri"/>
        <family val="2"/>
      </rPr>
      <t xml:space="preserve"> 0,9 punts/projecte</t>
    </r>
  </si>
  <si>
    <r>
      <t xml:space="preserve">ii. IP de projecte individual - únic IP: </t>
    </r>
    <r>
      <rPr>
        <b/>
        <sz val="11"/>
        <color rgb="FF000000"/>
        <rFont val="Calibri"/>
        <family val="2"/>
      </rPr>
      <t>1 punt/projecte.</t>
    </r>
  </si>
  <si>
    <r>
      <t xml:space="preserve">ii'. IP de projecte individual - 2 coIP: </t>
    </r>
    <r>
      <rPr>
        <b/>
        <sz val="11"/>
        <color rgb="FF000000"/>
        <rFont val="Calibri"/>
        <family val="2"/>
      </rPr>
      <t>0,75 punts/projecte.</t>
    </r>
  </si>
  <si>
    <r>
      <t xml:space="preserve">iii. Participació: </t>
    </r>
    <r>
      <rPr>
        <b/>
        <sz val="11"/>
        <color rgb="FF000000"/>
        <rFont val="Calibri"/>
        <family val="2"/>
      </rPr>
      <t>0,5 punts/projecte</t>
    </r>
  </si>
  <si>
    <r>
      <t xml:space="preserve">i. SGR finançats dels que s'ha estat IP: </t>
    </r>
    <r>
      <rPr>
        <b/>
        <sz val="11"/>
        <color rgb="FF000000"/>
        <rFont val="Calibri"/>
        <family val="2"/>
      </rPr>
      <t>0,5 punts/projecte</t>
    </r>
  </si>
  <si>
    <r>
      <t>Cal aportar, en la pestanya</t>
    </r>
    <r>
      <rPr>
        <b/>
        <sz val="9"/>
        <color rgb="FF000000"/>
        <rFont val="Calibri"/>
        <family val="2"/>
      </rPr>
      <t xml:space="preserve"> "SGR"</t>
    </r>
    <r>
      <rPr>
        <sz val="9"/>
        <color rgb="FF000000"/>
        <rFont val="Calibri"/>
        <family val="2"/>
      </rPr>
      <t>, una relació dels projectes.  En el cas de SGRs que no siguin de la UAB s'haurà d'adjuntar la documentació acreditativa  (amb el codi que s'indica a la taula)</t>
    </r>
  </si>
  <si>
    <r>
      <t xml:space="preserve">ii. SGR finançats dels que s'ha participat: </t>
    </r>
    <r>
      <rPr>
        <b/>
        <sz val="11"/>
        <color rgb="FF000000"/>
        <rFont val="Calibri"/>
        <family val="2"/>
      </rPr>
      <t>0,15 punts/projecte</t>
    </r>
  </si>
  <si>
    <r>
      <t>iii.  SGR no finançats dels que s'ha estat IP:</t>
    </r>
    <r>
      <rPr>
        <b/>
        <sz val="11"/>
        <color rgb="FF000000"/>
        <rFont val="Calibri"/>
        <family val="2"/>
      </rPr>
      <t xml:space="preserve"> 0,3 punts/projecte</t>
    </r>
  </si>
  <si>
    <r>
      <t xml:space="preserve">e. </t>
    </r>
    <r>
      <rPr>
        <b/>
        <sz val="11"/>
        <color rgb="FF000000"/>
        <rFont val="Calibri"/>
        <family val="2"/>
      </rPr>
      <t xml:space="preserve">Publicacions. </t>
    </r>
    <r>
      <rPr>
        <sz val="11"/>
        <color theme="1"/>
        <rFont val="Calibri"/>
        <family val="2"/>
        <scheme val="minor"/>
      </rPr>
      <t xml:space="preserve">Les obres amb més indicis de qualitat es valoren partint d’una categorització de dos nivells seguint els criteris de valoració de les publicacions AQU </t>
    </r>
    <r>
      <rPr>
        <sz val="11"/>
        <rFont val="Calibri"/>
        <family val="2"/>
      </rPr>
      <t>(vegeu la taula del Model a la pestanya "Publicacions)</t>
    </r>
  </si>
  <si>
    <r>
      <t xml:space="preserve"> - Publicacions </t>
    </r>
    <r>
      <rPr>
        <sz val="11"/>
        <rFont val="Calibri"/>
        <family val="2"/>
      </rPr>
      <t xml:space="preserve">(sense monografies) </t>
    </r>
    <r>
      <rPr>
        <sz val="11"/>
        <color theme="1"/>
        <rFont val="Calibri"/>
        <family val="2"/>
        <scheme val="minor"/>
      </rPr>
      <t>de categoria 1</t>
    </r>
  </si>
  <si>
    <r>
      <t>Cal aportar, en la pestanya</t>
    </r>
    <r>
      <rPr>
        <b/>
        <sz val="9"/>
        <color rgb="FF000000"/>
        <rFont val="Calibri"/>
        <family val="2"/>
      </rPr>
      <t xml:space="preserve"> "Publicacions"</t>
    </r>
    <r>
      <rPr>
        <sz val="9"/>
        <color rgb="FF000000"/>
        <rFont val="Calibri"/>
        <family val="2"/>
      </rPr>
      <t>, una relació de les publicacions per categories, nombre i justificació de les cites.</t>
    </r>
  </si>
  <si>
    <r>
      <t xml:space="preserve"> - Publicacions </t>
    </r>
    <r>
      <rPr>
        <sz val="11"/>
        <rFont val="Calibri"/>
        <family val="2"/>
      </rPr>
      <t>(sense monografies)</t>
    </r>
    <r>
      <rPr>
        <sz val="11"/>
        <color rgb="FFFF0000"/>
        <rFont val="Calibri"/>
        <family val="2"/>
      </rPr>
      <t xml:space="preserve"> </t>
    </r>
    <r>
      <rPr>
        <sz val="11"/>
        <color theme="1"/>
        <rFont val="Calibri"/>
        <family val="2"/>
        <scheme val="minor"/>
      </rPr>
      <t>de categoria 2</t>
    </r>
  </si>
  <si>
    <r>
      <t xml:space="preserve">       i. Nombre de publicacions. Cada publicació que tingui entre 20 i 99 citacions té un valor de</t>
    </r>
    <r>
      <rPr>
        <b/>
        <sz val="11"/>
        <color rgb="FF000000"/>
        <rFont val="Calibri"/>
        <family val="2"/>
      </rPr>
      <t xml:space="preserve"> 0,25 fins a un màxim d’1,25 punts</t>
    </r>
  </si>
  <si>
    <r>
      <t xml:space="preserve">       ii. Nombre de publicacions amb 100 o més citacions: les publicacions amb 100 o més citacions rebran </t>
    </r>
    <r>
      <rPr>
        <b/>
        <sz val="11"/>
        <color rgb="FF000000"/>
        <rFont val="Calibri"/>
        <family val="2"/>
      </rPr>
      <t>3 punts</t>
    </r>
    <r>
      <rPr>
        <sz val="11"/>
        <color theme="1"/>
        <rFont val="Calibri"/>
        <family val="2"/>
        <scheme val="minor"/>
      </rPr>
      <t>.</t>
    </r>
  </si>
  <si>
    <r>
      <t xml:space="preserve">f. </t>
    </r>
    <r>
      <rPr>
        <b/>
        <sz val="11"/>
        <color rgb="FF000000"/>
        <rFont val="Calibri"/>
        <family val="2"/>
      </rPr>
      <t>Transferència</t>
    </r>
    <r>
      <rPr>
        <sz val="11"/>
        <color theme="1"/>
        <rFont val="Calibri"/>
        <family val="2"/>
        <scheme val="minor"/>
      </rPr>
      <t>. Convenis o contractes-any: es computen el nombre de convenis normalitzats a una durada d’un any</t>
    </r>
  </si>
  <si>
    <r>
      <t xml:space="preserve">Cal aportar, en la pestanya </t>
    </r>
    <r>
      <rPr>
        <b/>
        <sz val="9"/>
        <color rgb="FF000000"/>
        <rFont val="Calibri"/>
        <family val="2"/>
      </rPr>
      <t>"Transferència"</t>
    </r>
    <r>
      <rPr>
        <sz val="9"/>
        <color rgb="FF000000"/>
        <rFont val="Calibri"/>
        <family val="2"/>
      </rPr>
      <t>, una relació dels convenis i documentació acreditativa (amb el codi que s'adjudica a la taula)</t>
    </r>
  </si>
  <si>
    <r>
      <t xml:space="preserve">a.1. Convenis-any internacionals en els que s'és responsable: </t>
    </r>
    <r>
      <rPr>
        <b/>
        <sz val="11"/>
        <color rgb="FF000000"/>
        <rFont val="Calibri"/>
        <family val="2"/>
      </rPr>
      <t>0,25 punts per conveni-any</t>
    </r>
  </si>
  <si>
    <r>
      <t xml:space="preserve">a.2. Convenis-any internacionals en els que s'és participant: </t>
    </r>
    <r>
      <rPr>
        <b/>
        <sz val="11"/>
        <color rgb="FF000000"/>
        <rFont val="Calibri"/>
        <family val="2"/>
      </rPr>
      <t>0,1 punts per conveni-any</t>
    </r>
    <r>
      <rPr>
        <sz val="11"/>
        <color theme="1"/>
        <rFont val="Calibri"/>
        <family val="2"/>
        <scheme val="minor"/>
      </rPr>
      <t xml:space="preserve"> (màxim 0.5)</t>
    </r>
  </si>
  <si>
    <r>
      <t xml:space="preserve">b.1. Convenis-any nacionals en els que s'és responsable: </t>
    </r>
    <r>
      <rPr>
        <b/>
        <sz val="11"/>
        <color rgb="FF000000"/>
        <rFont val="Calibri"/>
        <family val="2"/>
      </rPr>
      <t>0,2 punts per conveni-any</t>
    </r>
  </si>
  <si>
    <r>
      <t xml:space="preserve">b.2. Convenis-any nacionals en els que s'és participant: </t>
    </r>
    <r>
      <rPr>
        <b/>
        <sz val="11"/>
        <color rgb="FF000000"/>
        <rFont val="Calibri"/>
        <family val="2"/>
      </rPr>
      <t>0,1 punts per conveni-any</t>
    </r>
    <r>
      <rPr>
        <sz val="11"/>
        <color theme="1"/>
        <rFont val="Calibri"/>
        <family val="2"/>
        <scheme val="minor"/>
      </rPr>
      <t xml:space="preserve"> (màxim 0.5)</t>
    </r>
  </si>
  <si>
    <r>
      <t xml:space="preserve">g. Ser membre electe d’institucions o societats acadèmiques de gran prestigi nacional i internacional (no computa ser simplement soci d'una associació, Editor-in-chief ni membre de l’editorial board de revistes científiques, ni membre de comitès científics): </t>
    </r>
    <r>
      <rPr>
        <b/>
        <sz val="11"/>
        <color rgb="FF000000"/>
        <rFont val="Calibri"/>
        <family val="2"/>
      </rPr>
      <t>de 0,1 a 1 punt. Màxim 1 punt</t>
    </r>
  </si>
  <si>
    <r>
      <t xml:space="preserve">Cal aportar en la pestanya </t>
    </r>
    <r>
      <rPr>
        <b/>
        <sz val="9"/>
        <color rgb="FF000000"/>
        <rFont val="Calibri"/>
        <family val="2"/>
      </rPr>
      <t xml:space="preserve">"Institucions acadèmiques" </t>
    </r>
    <r>
      <rPr>
        <sz val="9"/>
        <color rgb="FF000000"/>
        <rFont val="Calibri"/>
        <family val="2"/>
      </rPr>
      <t>els documents que ho acreditin.</t>
    </r>
  </si>
  <si>
    <r>
      <t xml:space="preserve">h. Direcció de grans institucions culturals (museus, teatres, grans auditoris, etc.), Comissariat de grans exposicions d’àmbit nacional i internacional (en l’àmbit dels convenis de la UAB): </t>
    </r>
    <r>
      <rPr>
        <b/>
        <sz val="11"/>
        <color rgb="FF000000"/>
        <rFont val="Calibri"/>
        <family val="2"/>
      </rPr>
      <t>de 0,5 a 1,5 punt. Màxim 1,5 punts</t>
    </r>
  </si>
  <si>
    <r>
      <t xml:space="preserve">Cal indicar en la pestanya </t>
    </r>
    <r>
      <rPr>
        <b/>
        <sz val="9"/>
        <color rgb="FF000000"/>
        <rFont val="Calibri"/>
        <family val="2"/>
      </rPr>
      <t xml:space="preserve">"Direcció" </t>
    </r>
    <r>
      <rPr>
        <sz val="9"/>
        <color rgb="FF000000"/>
        <rFont val="Calibri"/>
        <family val="2"/>
      </rPr>
      <t>les institucions dirigides que constin en convenis amb a la UAB.</t>
    </r>
  </si>
  <si>
    <r>
      <t xml:space="preserve">i. Altres mèrits de gran rellevància a judici de la comissió avaluadora (premis de recerca, premis a la trajectòria científica, editor-in-chief de revistes científiques de prestigi internacional, editor de col·lecció de llibres amb edició amb revisió per parells, presidència de comissions avaluadores a nivell internacional, estatal i autonòmics de projectes. No computa ser membre d’associacions o institucions científiques, tampoc participació en conferències ni jornades, tampoc avaluador o reviewer de revistes científiques): </t>
    </r>
    <r>
      <rPr>
        <b/>
        <sz val="11"/>
        <color rgb="FF000000"/>
        <rFont val="Calibri"/>
        <family val="2"/>
      </rPr>
      <t>màxim 1 punt en total (de 0,1 a 0,3 punts per mèrit).</t>
    </r>
  </si>
  <si>
    <r>
      <t xml:space="preserve">Cal a aportar en la pestanya </t>
    </r>
    <r>
      <rPr>
        <b/>
        <sz val="9"/>
        <color rgb="FF000000"/>
        <rFont val="Calibri"/>
        <family val="2"/>
      </rPr>
      <t xml:space="preserve">"Altres Mèrits" </t>
    </r>
    <r>
      <rPr>
        <sz val="9"/>
        <color rgb="FF000000"/>
        <rFont val="Calibri"/>
        <family val="2"/>
      </rPr>
      <t>els documents que ho acreditin.</t>
    </r>
  </si>
  <si>
    <r>
      <t xml:space="preserve">j. Acreditació de recerca avançada (AQU): </t>
    </r>
    <r>
      <rPr>
        <b/>
        <sz val="11"/>
        <color rgb="FF000000"/>
        <rFont val="Calibri"/>
        <family val="2"/>
      </rPr>
      <t>1 punt</t>
    </r>
  </si>
  <si>
    <r>
      <t xml:space="preserve">2.- Mèrits de Docència                                                                                                     </t>
    </r>
    <r>
      <rPr>
        <sz val="10"/>
        <color rgb="FF000000"/>
        <rFont val="Calibri"/>
        <family val="2"/>
      </rPr>
      <t>La puntuació total obtinguda en aquest apartat es multiplicarà per un factor corrector d'1.5</t>
    </r>
  </si>
  <si>
    <r>
      <t xml:space="preserve">Cal aportar, en la pestanya </t>
    </r>
    <r>
      <rPr>
        <b/>
        <sz val="9"/>
        <color rgb="FF000000"/>
        <rFont val="Calibri"/>
        <family val="2"/>
      </rPr>
      <t>"Projectes Innovació Docent"</t>
    </r>
    <r>
      <rPr>
        <sz val="9"/>
        <color rgb="FF000000"/>
        <rFont val="Calibri"/>
        <family val="2"/>
      </rPr>
      <t>, una relació dels projectes que s'han computat.</t>
    </r>
    <r>
      <rPr>
        <sz val="9"/>
        <rFont val="Calibri"/>
        <family val="2"/>
      </rPr>
      <t xml:space="preserve"> En el cas de projectes d'innovació que no siguin de la UAB s'haurà d'adjuntar la documentació acreditativa  (amb el codi que s'indica a la taula)</t>
    </r>
  </si>
  <si>
    <r>
      <t>i. IP d'un projecte amb finançament:</t>
    </r>
    <r>
      <rPr>
        <b/>
        <sz val="11"/>
        <color rgb="FF000000"/>
        <rFont val="Calibri"/>
        <family val="2"/>
      </rPr>
      <t xml:space="preserve"> 1 punt</t>
    </r>
  </si>
  <si>
    <r>
      <t xml:space="preserve">i'. IP d'un projecte sense finançament: </t>
    </r>
    <r>
      <rPr>
        <b/>
        <sz val="11"/>
        <color rgb="FF000000"/>
        <rFont val="Calibri"/>
        <family val="2"/>
      </rPr>
      <t>0,3 punts</t>
    </r>
  </si>
  <si>
    <r>
      <t>i. Participació en un projecte amb finançament:</t>
    </r>
    <r>
      <rPr>
        <b/>
        <sz val="11"/>
        <color rgb="FF000000"/>
        <rFont val="Calibri"/>
        <family val="2"/>
      </rPr>
      <t xml:space="preserve"> 0,5 punts</t>
    </r>
  </si>
  <si>
    <r>
      <t xml:space="preserve">ii'. Participació en un projecte sense finançament: </t>
    </r>
    <r>
      <rPr>
        <b/>
        <sz val="11"/>
        <color rgb="FF000000"/>
        <rFont val="Calibri"/>
        <family val="2"/>
      </rPr>
      <t>0,15 punts</t>
    </r>
  </si>
  <si>
    <r>
      <t xml:space="preserve">iii. Trams de docència autonòmics avaluats (no computen els estatals que es donen automàticament): </t>
    </r>
    <r>
      <rPr>
        <b/>
        <sz val="11"/>
        <color rgb="FF000000"/>
        <rFont val="Calibri"/>
        <family val="2"/>
      </rPr>
      <t>1 punt/tram.</t>
    </r>
  </si>
  <si>
    <r>
      <t xml:space="preserve">iv. Direcció/codirecció de tesis doctorals defensades: </t>
    </r>
    <r>
      <rPr>
        <b/>
        <sz val="11"/>
        <color rgb="FF000000"/>
        <rFont val="Calibri"/>
        <family val="2"/>
      </rPr>
      <t>0,35 punts / tesi</t>
    </r>
  </si>
  <si>
    <r>
      <t>Cal aportar, en la pestanya</t>
    </r>
    <r>
      <rPr>
        <b/>
        <sz val="9"/>
        <color rgb="FF000000"/>
        <rFont val="Calibri"/>
        <family val="2"/>
      </rPr>
      <t xml:space="preserve"> "Tesis"</t>
    </r>
    <r>
      <rPr>
        <sz val="9"/>
        <color rgb="FF000000"/>
        <rFont val="Calibri"/>
        <family val="2"/>
      </rPr>
      <t xml:space="preserve">, una relació de les tesis doctorals que s'han computat. </t>
    </r>
    <r>
      <rPr>
        <sz val="9"/>
        <rFont val="Calibri"/>
        <family val="2"/>
      </rPr>
      <t>En el cas de tesis no llegides a la UAB s'ha d'aportar el document que ho acrediti (amb el codi que s'adjudica a la taula)</t>
    </r>
  </si>
  <si>
    <r>
      <t xml:space="preserve">v.1. Experiència docent universitària en matèries reglades de grau i màster de, al menys, 5 anys </t>
    </r>
    <r>
      <rPr>
        <b/>
        <sz val="11"/>
        <color rgb="FF000000"/>
        <rFont val="Calibri"/>
        <family val="2"/>
      </rPr>
      <t>a la UAB</t>
    </r>
  </si>
  <si>
    <r>
      <t xml:space="preserve">v.2. Experiència docent universitària en matèries reglades de grau i màster de, al menys, 5 anys - </t>
    </r>
    <r>
      <rPr>
        <b/>
        <sz val="11"/>
        <color rgb="FF000000"/>
        <rFont val="Calibri"/>
        <family val="2"/>
      </rPr>
      <t>fora de la UAB</t>
    </r>
  </si>
  <si>
    <r>
      <t xml:space="preserve">i. 112 crèdits impartits o 1960h de docència reconeguda o 1120h impartides presencials o més: </t>
    </r>
    <r>
      <rPr>
        <b/>
        <sz val="11"/>
        <color rgb="FF000000"/>
        <rFont val="Calibri"/>
        <family val="2"/>
      </rPr>
      <t>3 punts</t>
    </r>
  </si>
  <si>
    <r>
      <t xml:space="preserve">Cal aportar, a la pestanya </t>
    </r>
    <r>
      <rPr>
        <b/>
        <sz val="9"/>
        <color rgb="FF000000"/>
        <rFont val="Calibri"/>
        <family val="2"/>
      </rPr>
      <t xml:space="preserve">"Experiència docent" </t>
    </r>
    <r>
      <rPr>
        <sz val="9"/>
        <color rgb="FF000000"/>
        <rFont val="Calibri"/>
        <family val="2"/>
      </rPr>
      <t>documentació acreditativa a la docència impartida fora de la UAB</t>
    </r>
  </si>
  <si>
    <r>
      <t>ii. 88 crèdits impartits o 1540h de docència reconeguda o 880h impartides presencials o més fins els límits del punt i.:</t>
    </r>
    <r>
      <rPr>
        <b/>
        <sz val="11"/>
        <color rgb="FF000000"/>
        <rFont val="Calibri"/>
        <family val="2"/>
      </rPr>
      <t xml:space="preserve"> 2 punts</t>
    </r>
  </si>
  <si>
    <r>
      <t>iii. 60 crèdits impartits o 1050h de docència reconeguda o 600h impartides presencials o més fins els límits del punt ii.:</t>
    </r>
    <r>
      <rPr>
        <b/>
        <sz val="11"/>
        <color rgb="FF000000"/>
        <rFont val="Calibri"/>
        <family val="2"/>
      </rPr>
      <t xml:space="preserve"> 1 punts</t>
    </r>
  </si>
  <si>
    <r>
      <t xml:space="preserve">vi. Participació sostinguda (mínim 3 anys): en comissions de docència oficials de facultat i rectorat, en comissions de seguiment de doctorat, coordinació de programes internacionals de caràcter docent (tipus International Training Network per doctorands), coordinació per a posada en marxa un nou MOOC: </t>
    </r>
    <r>
      <rPr>
        <b/>
        <sz val="11"/>
        <color rgb="FF000000"/>
        <rFont val="Calibri"/>
        <family val="2"/>
      </rPr>
      <t>màxim 1,5 punts en total (0,3 punts per mèrit per cada període de 3 anys).</t>
    </r>
  </si>
  <si>
    <r>
      <t>Periodes de 3 anys (Cal aportar, en la pestanya de "</t>
    </r>
    <r>
      <rPr>
        <b/>
        <sz val="9"/>
        <color rgb="FF000000"/>
        <rFont val="Calibri"/>
        <family val="2"/>
      </rPr>
      <t>Comissions de docència</t>
    </r>
    <r>
      <rPr>
        <sz val="9"/>
        <color rgb="FF000000"/>
        <rFont val="Calibri"/>
        <family val="2"/>
      </rPr>
      <t>", una relació de mèrits que s'han computat)</t>
    </r>
  </si>
  <si>
    <r>
      <t xml:space="preserve">vii. Altres mèrits de gran rellevància a judici de la comissió avaluadora (participació sostinguda en activitats d’innovació pedagògica, elaboració de plans d’estudis, premis a projecte docent, presidència de comissions avaluadores a nivell internacional, estatal i autonòmics de verificació de títols): </t>
    </r>
    <r>
      <rPr>
        <b/>
        <sz val="11"/>
        <color rgb="FF000000"/>
        <rFont val="Calibri"/>
        <family val="2"/>
      </rPr>
      <t>màxim 1 punt en total (de 0,2 a 0,5 punts per mèrit).</t>
    </r>
  </si>
  <si>
    <r>
      <t xml:space="preserve">i.Vicerector, comissionat, delegat del rector, adjunt al vicerector, vicedegà, secretari de centre, coordinadors d'unitats docents a la Facultat de Medicina, director d'un institut de recerca de l'àmbit sanitari (participat per la UAB que coincideixi amb el temps amb la condició de contractat a la UAB): </t>
    </r>
    <r>
      <rPr>
        <b/>
        <sz val="11"/>
        <color rgb="FF000000"/>
        <rFont val="Calibri"/>
        <family val="2"/>
      </rPr>
      <t>0,4 punts per any</t>
    </r>
  </si>
  <si>
    <r>
      <t xml:space="preserve">Indicar el </t>
    </r>
    <r>
      <rPr>
        <sz val="9"/>
        <rFont val="Calibri"/>
        <family val="2"/>
      </rPr>
      <t>nombre</t>
    </r>
    <r>
      <rPr>
        <sz val="9"/>
        <color rgb="FF000000"/>
        <rFont val="Calibri"/>
        <family val="2"/>
      </rPr>
      <t xml:space="preserve"> d'anys d'exercici de càrrecs. En cas que el càrrec no hagi estat a la UAB aportar documentació acreditativa en la pestanya </t>
    </r>
    <r>
      <rPr>
        <b/>
        <sz val="9"/>
        <color rgb="FF000000"/>
        <rFont val="Calibri"/>
        <family val="2"/>
      </rPr>
      <t>"Altres Mèrits"</t>
    </r>
  </si>
  <si>
    <r>
      <t xml:space="preserve">ii.Secretari de departament, secretari d'institut, secretari d'un institut de recerca de l'àmbit sanitari (participat per la UAB que coincideixi amb el temps amb la condició de contractat a la UAB), coordinador de titulacions oficials (grau, màster), coordinador de doctorat, coordinador d'unitat: </t>
    </r>
    <r>
      <rPr>
        <b/>
        <sz val="11"/>
        <color rgb="FF000000"/>
        <rFont val="Calibri"/>
        <family val="2"/>
      </rPr>
      <t>0,2 punts per any</t>
    </r>
  </si>
  <si>
    <r>
      <t xml:space="preserve">4.- Mèrits </t>
    </r>
    <r>
      <rPr>
        <b/>
        <u/>
        <sz val="14"/>
        <color rgb="FF000000"/>
        <rFont val="Calibri"/>
        <family val="2"/>
      </rPr>
      <t>molt</t>
    </r>
    <r>
      <rPr>
        <b/>
        <sz val="14"/>
        <color rgb="FF000000"/>
        <rFont val="Calibri"/>
        <family val="2"/>
      </rPr>
      <t xml:space="preserve"> excepcionals (màxim 3 punts)</t>
    </r>
  </si>
  <si>
    <r>
      <t xml:space="preserve">La comissió podrà atorgar </t>
    </r>
    <r>
      <rPr>
        <b/>
        <sz val="11"/>
        <color rgb="FF000000"/>
        <rFont val="Calibri"/>
        <family val="2"/>
      </rPr>
      <t>fins a 3 punts</t>
    </r>
    <r>
      <rPr>
        <sz val="11"/>
        <color theme="1"/>
        <rFont val="Calibri"/>
        <family val="2"/>
        <scheme val="minor"/>
      </rPr>
      <t xml:space="preserve"> per mèrits extraordinàriament rellevants i que no s’hagin tingut en compte en els apartats anteriors. La decisió en aquest sentit requerirà el vot favorable de com a mínim 4 membres de la comissió avaluadora i haurà de ser adequadament justificada.</t>
    </r>
  </si>
  <si>
    <r>
      <t xml:space="preserve">Cal a aportar en la pestanya </t>
    </r>
    <r>
      <rPr>
        <b/>
        <sz val="9"/>
        <color rgb="FF000000"/>
        <rFont val="Calibri"/>
        <family val="2"/>
      </rPr>
      <t>"Altres Mèrits"</t>
    </r>
    <r>
      <rPr>
        <sz val="9"/>
        <color rgb="FF000000"/>
        <rFont val="Calibri"/>
        <family val="2"/>
      </rPr>
      <t xml:space="preserve"> els documents que ho acreditin.</t>
    </r>
  </si>
  <si>
    <r>
      <rPr>
        <b/>
        <sz val="11"/>
        <rFont val="Calibri"/>
        <family val="2"/>
      </rPr>
      <t>Autor i títol de la tesi</t>
    </r>
    <r>
      <rPr>
        <b/>
        <strike/>
        <sz val="11"/>
        <rFont val="Calibri"/>
        <family val="2"/>
      </rPr>
      <t>s</t>
    </r>
  </si>
  <si>
    <t>ERC</t>
  </si>
  <si>
    <t>NOM I COGNOMS</t>
  </si>
  <si>
    <t>Tipus</t>
  </si>
  <si>
    <t>Llibres, capítols de llibres, articles i tipus</t>
  </si>
  <si>
    <t>Journal Citation Reports(JCR)</t>
  </si>
  <si>
    <t>capítol de llibre de recerca SPI 1r quartil</t>
  </si>
  <si>
    <t>SCOPUSCARHUS+A</t>
  </si>
  <si>
    <t>Social Sciences Citation Index(SSCI)</t>
  </si>
  <si>
    <t>PEDIAT,OBST.I GINEC.I MEDIC.PREV.I SALUT</t>
  </si>
  <si>
    <t>MEDICINA PREVENTIVA I SALUT PÚBLICA</t>
  </si>
  <si>
    <t>INVESTIGADOR/A POSTDOCTORAL</t>
  </si>
  <si>
    <t>X0985809Y</t>
  </si>
  <si>
    <t>OWEN, DAVID</t>
  </si>
  <si>
    <t>FILOLOGIA ANGLESA I GERMANÍSTICA</t>
  </si>
  <si>
    <t>FILOLOGIA ANGLESA</t>
  </si>
  <si>
    <t>40439442Z</t>
  </si>
  <si>
    <t>PALOMO PÉREZ, ANTONI</t>
  </si>
  <si>
    <t>PREHISTÒRIA</t>
  </si>
  <si>
    <t>49783030J</t>
  </si>
  <si>
    <t>PIVIDORI GURGO, MARIA CRISTINA</t>
  </si>
  <si>
    <t>40428884J</t>
  </si>
  <si>
    <t>PUJOL CASADEMONT, ENRIC</t>
  </si>
  <si>
    <t>HISTÒRIA MODERNA I CONTEMPORÀNIA</t>
  </si>
  <si>
    <t>HISTÒRIA MODERNA</t>
  </si>
  <si>
    <t>46316724Z</t>
  </si>
  <si>
    <t>RIBA MIRALLES, JORDI</t>
  </si>
  <si>
    <t>FILOSOFIA</t>
  </si>
  <si>
    <t>FILOSOFIA MORAL</t>
  </si>
  <si>
    <t>46591117V</t>
  </si>
  <si>
    <t>RIHUETE HERRADA, CRISTINA</t>
  </si>
  <si>
    <t>46609093F</t>
  </si>
  <si>
    <t>SÁNCHEZ MARTÍN, MARÍA JESÚS</t>
  </si>
  <si>
    <t>QUÍMICA</t>
  </si>
  <si>
    <t>QUIMICA-ADMINISTRACIO</t>
  </si>
  <si>
    <t>52171296M</t>
  </si>
  <si>
    <t>SORIANO MAS, CARLES</t>
  </si>
  <si>
    <t>PSICOBIOLOGIA I METODOLOGIA CC SALUT</t>
  </si>
  <si>
    <t>PSICOBIOLOGIA</t>
  </si>
  <si>
    <t>43401371A</t>
  </si>
  <si>
    <t>TORRES BENITEZ, FERRAN</t>
  </si>
  <si>
    <t>46824635Q</t>
  </si>
  <si>
    <t>VERDU TIRADO, JORGE ANDRES</t>
  </si>
  <si>
    <t>TELECOMUNICACIÓ I D'ENGINYERIA DE SISTEM</t>
  </si>
  <si>
    <t>TEORIA DEL SENYAL I COMUNICACIONS</t>
  </si>
  <si>
    <r>
      <t xml:space="preserve">Justificació de la categoria </t>
    </r>
    <r>
      <rPr>
        <sz val="11"/>
        <rFont val="Calibri"/>
        <family val="2"/>
        <scheme val="minor"/>
      </rPr>
      <t>(si escau)</t>
    </r>
  </si>
  <si>
    <t>D2825</t>
  </si>
  <si>
    <t>D0434</t>
  </si>
  <si>
    <t>D0465</t>
  </si>
  <si>
    <t>D0429</t>
  </si>
  <si>
    <t>D0466</t>
  </si>
  <si>
    <t>D0426</t>
  </si>
  <si>
    <t>D0436</t>
  </si>
  <si>
    <t>D0431</t>
  </si>
  <si>
    <t>D0403</t>
  </si>
  <si>
    <t>D0452</t>
  </si>
  <si>
    <t>D0461</t>
  </si>
  <si>
    <t>Direcció o codirecció</t>
  </si>
  <si>
    <t>Punts</t>
  </si>
  <si>
    <t>ALTRES MÈRITS DOCENTS</t>
  </si>
  <si>
    <t>2.vii. Altres mèrits docents</t>
  </si>
  <si>
    <r>
      <rPr>
        <sz val="11"/>
        <color theme="1" tint="4.9989318521683403E-2"/>
        <rFont val="Calibri"/>
        <family val="2"/>
        <scheme val="minor"/>
      </rPr>
      <t>Tipus d''activitat:</t>
    </r>
    <r>
      <rPr>
        <b/>
        <sz val="11"/>
        <color theme="1" tint="4.9989318521683403E-2"/>
        <rFont val="Calibri"/>
        <family val="2"/>
        <scheme val="minor"/>
      </rPr>
      <t xml:space="preserve">
</t>
    </r>
  </si>
  <si>
    <t>Descripció o detall de l'activitat (… si escau)</t>
  </si>
  <si>
    <t>data d'inici (si escau)</t>
  </si>
  <si>
    <t>data de fi (si escau)</t>
  </si>
  <si>
    <t>nombre d'hores (només per a cursos de formació docent)</t>
  </si>
  <si>
    <t>Puntuació</t>
  </si>
  <si>
    <t>ref</t>
  </si>
  <si>
    <t>name</t>
  </si>
  <si>
    <t>point</t>
  </si>
  <si>
    <t>1. Direcció de TFM</t>
  </si>
  <si>
    <t>2. Participació en comissions de docència oficials (+3 anys)(no computen les de departament)</t>
  </si>
  <si>
    <t>3. Experiència docent en programes internacionals(Erasmus Teaching, Summer School,…)</t>
  </si>
  <si>
    <t>4. Coordinació de mòdul de màster oficial</t>
  </si>
  <si>
    <t>5.Participació en el Programa Argó o altres activitats de tutorització amb estudiants de secundària</t>
  </si>
  <si>
    <t>6. Participació en congressos docents (puntuació depenent de la comissió segons bases de la convocatòria)</t>
  </si>
  <si>
    <t>7. Publicacions docents (puntuació depenent de la comissió segons bases de la convocatòria)</t>
  </si>
  <si>
    <t>8. Estades docents en altres centres (puntuació depenent de la comissió segons bases de la convocatòria)</t>
  </si>
  <si>
    <t>9. Capacitació docència en Anglès (puntuació depenent de la comissió segons bases de la convocatòria)</t>
  </si>
  <si>
    <t>10. Altres mèrits de gran rellevància (puntuació depenent de la comissió segons bases de la convocatòria)</t>
  </si>
  <si>
    <r>
      <t xml:space="preserve">Cal a aportar en la pestanya </t>
    </r>
    <r>
      <rPr>
        <b/>
        <sz val="9"/>
        <color rgb="FF000000"/>
        <rFont val="Calibri"/>
        <family val="2"/>
      </rPr>
      <t xml:space="preserve">"altres mèrits docents" </t>
    </r>
    <r>
      <rPr>
        <sz val="9"/>
        <color rgb="FF000000"/>
        <rFont val="Calibri"/>
        <family val="2"/>
      </rPr>
      <t>els documents que ho acreditin.</t>
    </r>
  </si>
  <si>
    <t>SAN ROMAN SOBRINO, MARIA BEATRIZ</t>
  </si>
  <si>
    <t>38099059L</t>
  </si>
  <si>
    <t>PSICOLOGIA SOCIAL</t>
  </si>
  <si>
    <t>D0468</t>
  </si>
  <si>
    <t xml:space="preserve"> cr docència</t>
  </si>
  <si>
    <t>punts docència</t>
  </si>
  <si>
    <t>https://uab-my.sharepoint.com/:f:/g/personal/1502249_uab_cat/EvpGSMOISntClzPhN9MfqCkBxqWLQfSihn_9fmC1zpOl5g?e=Y3TcuJ</t>
  </si>
  <si>
    <t>https://uab-my.sharepoint.com/:f:/g/personal/1502249_uab_cat/EnKQynnFLpVItkTkQ8awX_oB3i-uRb6CZgZYrY8jzkpyNA?e=DJ5Op7</t>
  </si>
  <si>
    <t>https://uab-my.sharepoint.com/:f:/g/personal/1502249_uab_cat/EqJ7z5Z9S9RPu0ZGw_y73M0BLbsJNQ0bnX2GncRvhK2XuA?e=FR5V9j</t>
  </si>
  <si>
    <t>enllaç</t>
  </si>
  <si>
    <t>Segons criteri comissió</t>
  </si>
  <si>
    <t>*No es tindran en compte ni els proceedins a congressos ni les ressenyes de llibres</t>
  </si>
  <si>
    <r>
      <t xml:space="preserve">Justificació de les cites  (Relació d’obres en les que es trobi la cita en un document pdf: adjunteu el document amb </t>
    </r>
    <r>
      <rPr>
        <b/>
        <u/>
        <sz val="11"/>
        <color theme="1"/>
        <rFont val="Calibri"/>
        <family val="2"/>
        <scheme val="minor"/>
      </rPr>
      <t>el nom que apareix a la casella</t>
    </r>
    <r>
      <rPr>
        <sz val="11"/>
        <color theme="1"/>
        <rFont val="Calibri"/>
        <family val="2"/>
        <scheme val="minor"/>
      </rPr>
      <t xml:space="preserve"> corresponent)</t>
    </r>
  </si>
  <si>
    <t>Justificació de les cites(link a Google Scholar)</t>
  </si>
  <si>
    <t>PRODUCCIÓ GLOBAL</t>
  </si>
  <si>
    <t>Niv cit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</si>
</sst>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00"/>
  </numFmts>
  <fonts count="45" x14ac:knownFonts="1">
    <font>
      <sz val="11"/>
      <color theme="1"/>
      <name val="Calibri"/>
      <family val="2"/>
      <scheme val="minor"/>
    </font>
    <font>
      <b/>
      <sz val="11"/>
      <color theme="1"/>
      <name val="Calibri"/>
      <family val="2"/>
      <scheme val="minor"/>
    </font>
    <font>
      <b/>
      <sz val="11"/>
      <name val="Calibri"/>
      <family val="2"/>
      <scheme val="minor"/>
    </font>
    <font>
      <sz val="11"/>
      <color rgb="FFFF0000"/>
      <name val="Calibri"/>
      <family val="2"/>
      <scheme val="minor"/>
    </font>
    <font>
      <b/>
      <sz val="14"/>
      <color theme="1"/>
      <name val="Calibri"/>
      <family val="2"/>
      <scheme val="minor"/>
    </font>
    <font>
      <sz val="11"/>
      <name val="Calibri"/>
      <family val="2"/>
      <scheme val="minor"/>
    </font>
    <font>
      <b/>
      <sz val="12"/>
      <color theme="1"/>
      <name val="Times New Roman"/>
      <family val="1"/>
    </font>
    <font>
      <b/>
      <sz val="9"/>
      <color theme="1"/>
      <name val="Calibri"/>
      <family val="2"/>
      <scheme val="minor"/>
    </font>
    <font>
      <sz val="11"/>
      <color theme="0"/>
      <name val="Calibri"/>
      <family val="2"/>
      <scheme val="minor"/>
    </font>
    <font>
      <sz val="11"/>
      <color rgb="FF000000"/>
      <name val="Calibri"/>
      <family val="2"/>
      <scheme val="minor"/>
    </font>
    <font>
      <b/>
      <sz val="16"/>
      <color rgb="FF000000"/>
      <name val="Calibri"/>
      <family val="2"/>
    </font>
    <font>
      <u/>
      <sz val="11"/>
      <color theme="10"/>
      <name val="Calibri"/>
      <family val="2"/>
      <scheme val="minor"/>
    </font>
    <font>
      <u/>
      <sz val="11"/>
      <color theme="0"/>
      <name val="Calibri"/>
      <family val="2"/>
      <scheme val="minor"/>
    </font>
    <font>
      <sz val="11"/>
      <color theme="1"/>
      <name val="Calibri"/>
      <family val="2"/>
      <scheme val="minor"/>
    </font>
    <font>
      <b/>
      <u/>
      <sz val="11"/>
      <color theme="1"/>
      <name val="Calibri"/>
      <family val="2"/>
      <scheme val="minor"/>
    </font>
    <font>
      <b/>
      <sz val="24"/>
      <color rgb="FF000000"/>
      <name val="Calibri"/>
      <family val="2"/>
    </font>
    <font>
      <sz val="24"/>
      <color rgb="FF000000"/>
      <name val="Calibri"/>
      <family val="2"/>
    </font>
    <font>
      <sz val="11"/>
      <color theme="1"/>
      <name val="Calibri"/>
      <family val="2"/>
    </font>
    <font>
      <b/>
      <sz val="11"/>
      <color rgb="FF000000"/>
      <name val="Calibri"/>
      <family val="2"/>
    </font>
    <font>
      <b/>
      <sz val="12"/>
      <color rgb="FF000000"/>
      <name val="Calibri"/>
      <family val="2"/>
    </font>
    <font>
      <sz val="20"/>
      <color rgb="FF000000"/>
      <name val="Calibri"/>
      <family val="2"/>
    </font>
    <font>
      <b/>
      <sz val="14"/>
      <color rgb="FF000000"/>
      <name val="Calibri"/>
      <family val="2"/>
    </font>
    <font>
      <b/>
      <sz val="11"/>
      <color rgb="FFFF0000"/>
      <name val="Calibri"/>
      <family val="2"/>
    </font>
    <font>
      <sz val="14"/>
      <color rgb="FF000000"/>
      <name val="Calibri"/>
      <family val="2"/>
    </font>
    <font>
      <sz val="12"/>
      <color rgb="FF000000"/>
      <name val="Calibri"/>
      <family val="2"/>
    </font>
    <font>
      <sz val="9"/>
      <color rgb="FF000000"/>
      <name val="Calibri"/>
      <family val="2"/>
    </font>
    <font>
      <b/>
      <sz val="9"/>
      <color rgb="FF000000"/>
      <name val="Calibri"/>
      <family val="2"/>
    </font>
    <font>
      <sz val="9"/>
      <name val="Calibri"/>
      <family val="2"/>
    </font>
    <font>
      <u/>
      <sz val="11"/>
      <color rgb="FF000000"/>
      <name val="Calibri"/>
      <family val="2"/>
    </font>
    <font>
      <sz val="11"/>
      <name val="Calibri"/>
      <family val="2"/>
    </font>
    <font>
      <sz val="11"/>
      <color rgb="FFFF0000"/>
      <name val="Calibri"/>
      <family val="2"/>
    </font>
    <font>
      <sz val="10"/>
      <color rgb="FF000000"/>
      <name val="Calibri"/>
      <family val="2"/>
    </font>
    <font>
      <b/>
      <u/>
      <sz val="14"/>
      <color rgb="FF000000"/>
      <name val="Calibri"/>
      <family val="2"/>
    </font>
    <font>
      <u/>
      <sz val="11"/>
      <color rgb="FFFFFFFF"/>
      <name val="Calibri"/>
      <family val="2"/>
    </font>
    <font>
      <b/>
      <sz val="12"/>
      <color rgb="FF000000"/>
      <name val="Times New Roman"/>
      <family val="1"/>
    </font>
    <font>
      <sz val="12"/>
      <color rgb="FF000000"/>
      <name val="Times New Roman"/>
      <family val="1"/>
    </font>
    <font>
      <b/>
      <sz val="11"/>
      <name val="Calibri"/>
      <family val="2"/>
    </font>
    <font>
      <b/>
      <strike/>
      <sz val="11"/>
      <name val="Calibri"/>
      <family val="2"/>
    </font>
    <font>
      <sz val="11"/>
      <color rgb="FF006100"/>
      <name val="Calibri"/>
      <family val="2"/>
      <scheme val="minor"/>
    </font>
    <font>
      <b/>
      <sz val="11"/>
      <color theme="1" tint="4.9989318521683403E-2"/>
      <name val="Calibri"/>
      <family val="2"/>
      <scheme val="minor"/>
    </font>
    <font>
      <sz val="11"/>
      <color theme="1" tint="4.9989318521683403E-2"/>
      <name val="Calibri"/>
      <family val="2"/>
      <scheme val="minor"/>
    </font>
    <font>
      <u/>
      <sz val="20"/>
      <color theme="10"/>
      <name val="Calibri"/>
      <family val="2"/>
      <scheme val="minor"/>
    </font>
    <font>
      <sz val="20"/>
      <color theme="1"/>
      <name val="Calibri"/>
      <family val="2"/>
    </font>
    <font>
      <sz val="1"/>
      <color theme="0"/>
      <name val="Calibri"/>
      <family val="2"/>
    </font>
    <font>
      <sz val="1"/>
      <color theme="0"/>
      <name val="Calibri"/>
      <family val="2"/>
      <scheme val="minor"/>
    </font>
  </fonts>
  <fills count="15">
    <fill>
      <patternFill patternType="none"/>
    </fill>
    <fill>
      <patternFill patternType="gray125"/>
    </fill>
    <fill>
      <patternFill patternType="solid">
        <fgColor theme="6"/>
      </patternFill>
    </fill>
    <fill>
      <patternFill patternType="solid">
        <fgColor theme="0"/>
        <bgColor indexed="64"/>
      </patternFill>
    </fill>
    <fill>
      <patternFill patternType="solid">
        <fgColor rgb="FFD9D9D9"/>
        <bgColor rgb="FF000000"/>
      </patternFill>
    </fill>
    <fill>
      <patternFill patternType="solid">
        <fgColor rgb="FFACB9CA"/>
        <bgColor rgb="FF000000"/>
      </patternFill>
    </fill>
    <fill>
      <patternFill patternType="solid">
        <fgColor rgb="FFFFF2CC"/>
        <bgColor rgb="FF000000"/>
      </patternFill>
    </fill>
    <fill>
      <patternFill patternType="solid">
        <fgColor rgb="FFD6DCE4"/>
        <bgColor rgb="FF000000"/>
      </patternFill>
    </fill>
    <fill>
      <patternFill patternType="solid">
        <fgColor rgb="FFF2F2F2"/>
        <bgColor rgb="FF000000"/>
      </patternFill>
    </fill>
    <fill>
      <patternFill patternType="solid">
        <fgColor theme="3" tint="0.59999389629810485"/>
        <bgColor indexed="64"/>
      </patternFill>
    </fill>
    <fill>
      <patternFill patternType="solid">
        <fgColor theme="3" tint="0.79998168889431442"/>
        <bgColor indexed="64"/>
      </patternFill>
    </fill>
    <fill>
      <patternFill patternType="solid">
        <fgColor theme="0"/>
        <bgColor rgb="FF000000"/>
      </patternFill>
    </fill>
    <fill>
      <patternFill patternType="solid">
        <fgColor rgb="FFC6EFCE"/>
      </patternFill>
    </fill>
    <fill>
      <patternFill patternType="solid">
        <fgColor theme="3" tint="0.59999389629810485"/>
        <bgColor rgb="FF000000"/>
      </patternFill>
    </fill>
    <fill>
      <patternFill patternType="solid">
        <fgColor theme="7" tint="0.79998168889431442"/>
        <bgColor indexed="64"/>
      </patternFill>
    </fill>
  </fills>
  <borders count="3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thin">
        <color theme="1"/>
      </left>
      <right/>
      <top style="thin">
        <color theme="1"/>
      </top>
      <bottom style="thin">
        <color theme="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5">
    <xf numFmtId="0" fontId="0" fillId="0" borderId="0"/>
    <xf numFmtId="0" fontId="8" fillId="2" borderId="0" applyNumberFormat="0" applyBorder="0" applyAlignment="0" applyProtection="0"/>
    <xf numFmtId="0" fontId="11" fillId="0" borderId="0" applyNumberFormat="0" applyFill="0" applyBorder="0" applyAlignment="0" applyProtection="0"/>
    <xf numFmtId="0" fontId="13" fillId="0" borderId="0"/>
    <xf numFmtId="0" fontId="38" fillId="12" borderId="0" applyNumberFormat="0" applyBorder="0" applyAlignment="0" applyProtection="0"/>
  </cellStyleXfs>
  <cellXfs count="409">
    <xf numFmtId="0" fontId="0" fillId="0" borderId="0" xfId="0"/>
    <xf numFmtId="0" fontId="0" fillId="0" borderId="0" xfId="0" applyProtection="1">
      <protection locked="0"/>
    </xf>
    <xf numFmtId="0" fontId="1" fillId="0" borderId="0" xfId="0" applyFont="1" applyProtection="1">
      <protection locked="0"/>
    </xf>
    <xf numFmtId="0" fontId="0" fillId="0" borderId="1" xfId="0" applyBorder="1" applyProtection="1">
      <protection locked="0"/>
    </xf>
    <xf numFmtId="0" fontId="0" fillId="0" borderId="0" xfId="0" applyBorder="1" applyProtection="1">
      <protection locked="0"/>
    </xf>
    <xf numFmtId="0" fontId="0" fillId="0" borderId="0" xfId="0" applyAlignment="1" applyProtection="1">
      <alignment wrapText="1"/>
      <protection locked="0"/>
    </xf>
    <xf numFmtId="0" fontId="0" fillId="0" borderId="0" xfId="0" applyAlignment="1" applyProtection="1">
      <alignment horizontal="left" vertical="top" wrapText="1"/>
      <protection locked="0"/>
    </xf>
    <xf numFmtId="0" fontId="0" fillId="0" borderId="0" xfId="0" applyAlignment="1" applyProtection="1">
      <alignment horizontal="left" vertical="top" wrapText="1"/>
      <protection locked="0"/>
    </xf>
    <xf numFmtId="0" fontId="3" fillId="0" borderId="0" xfId="0" applyFont="1" applyAlignment="1" applyProtection="1">
      <alignment wrapText="1"/>
      <protection locked="0"/>
    </xf>
    <xf numFmtId="0" fontId="1" fillId="0" borderId="12" xfId="0" applyFont="1" applyBorder="1" applyProtection="1">
      <protection locked="0"/>
    </xf>
    <xf numFmtId="0" fontId="0" fillId="0" borderId="6" xfId="0" applyBorder="1" applyProtection="1">
      <protection locked="0"/>
    </xf>
    <xf numFmtId="0" fontId="0" fillId="0" borderId="13" xfId="0" applyBorder="1" applyProtection="1">
      <protection locked="0"/>
    </xf>
    <xf numFmtId="0" fontId="0" fillId="0" borderId="1" xfId="0" applyBorder="1" applyAlignment="1" applyProtection="1">
      <alignment horizontal="left" vertical="top" wrapText="1"/>
      <protection locked="0"/>
    </xf>
    <xf numFmtId="0" fontId="0" fillId="0" borderId="2" xfId="0" applyBorder="1" applyProtection="1">
      <protection locked="0"/>
    </xf>
    <xf numFmtId="0" fontId="0" fillId="0" borderId="0" xfId="0" applyAlignment="1" applyProtection="1">
      <alignment horizontal="left" vertical="top" wrapText="1"/>
      <protection locked="0"/>
    </xf>
    <xf numFmtId="0" fontId="1" fillId="0" borderId="0" xfId="0" applyFont="1" applyAlignment="1" applyProtection="1">
      <alignment vertical="center"/>
    </xf>
    <xf numFmtId="0" fontId="0" fillId="0" borderId="0" xfId="0" applyAlignment="1" applyProtection="1">
      <alignment horizontal="left" vertical="top" wrapText="1"/>
      <protection locked="0"/>
    </xf>
    <xf numFmtId="0" fontId="0" fillId="0" borderId="0" xfId="0" applyFill="1" applyBorder="1" applyAlignment="1" applyProtection="1">
      <alignment horizontal="center" vertical="center"/>
    </xf>
    <xf numFmtId="0" fontId="12" fillId="0" borderId="0" xfId="2" applyFont="1"/>
    <xf numFmtId="0" fontId="0" fillId="0" borderId="2" xfId="0" applyBorder="1" applyAlignment="1" applyProtection="1">
      <alignment vertical="center" wrapText="1"/>
      <protection locked="0"/>
    </xf>
    <xf numFmtId="0" fontId="0" fillId="0" borderId="5" xfId="0" applyBorder="1" applyProtection="1">
      <protection locked="0"/>
    </xf>
    <xf numFmtId="0" fontId="0" fillId="0" borderId="0" xfId="0" applyFill="1" applyProtection="1">
      <protection locked="0"/>
    </xf>
    <xf numFmtId="0" fontId="0" fillId="0" borderId="0" xfId="0" applyFill="1" applyBorder="1" applyAlignment="1" applyProtection="1">
      <alignment vertical="center"/>
      <protection locked="0"/>
    </xf>
    <xf numFmtId="0" fontId="0" fillId="0" borderId="0" xfId="0" applyFill="1" applyBorder="1" applyProtection="1">
      <protection locked="0"/>
    </xf>
    <xf numFmtId="0" fontId="0" fillId="0" borderId="0" xfId="0" applyFill="1" applyAlignment="1" applyProtection="1">
      <alignment vertical="top"/>
      <protection locked="0"/>
    </xf>
    <xf numFmtId="0" fontId="0" fillId="0" borderId="0" xfId="0" applyFill="1" applyAlignment="1" applyProtection="1">
      <alignment wrapText="1"/>
      <protection locked="0"/>
    </xf>
    <xf numFmtId="0" fontId="0" fillId="0" borderId="0" xfId="0" applyFill="1" applyAlignment="1" applyProtection="1">
      <alignment vertical="center" wrapText="1"/>
      <protection locked="0"/>
    </xf>
    <xf numFmtId="0" fontId="0" fillId="0" borderId="0" xfId="0" applyFill="1" applyAlignment="1" applyProtection="1">
      <alignment horizontal="left" vertical="top" wrapText="1"/>
      <protection locked="0"/>
    </xf>
    <xf numFmtId="0" fontId="0" fillId="0" borderId="0" xfId="0" applyProtection="1"/>
    <xf numFmtId="0" fontId="0" fillId="0" borderId="0" xfId="0" applyBorder="1" applyProtection="1"/>
    <xf numFmtId="0" fontId="0" fillId="0" borderId="0" xfId="0" applyFill="1" applyProtection="1"/>
    <xf numFmtId="0" fontId="4" fillId="0" borderId="0" xfId="0" applyFont="1" applyFill="1" applyBorder="1" applyAlignment="1" applyProtection="1">
      <alignment vertical="center"/>
    </xf>
    <xf numFmtId="0" fontId="7" fillId="0" borderId="0" xfId="0" applyFont="1" applyFill="1" applyAlignment="1" applyProtection="1">
      <alignment horizontal="left" vertical="center"/>
    </xf>
    <xf numFmtId="0" fontId="15" fillId="4" borderId="12" xfId="0" applyFont="1" applyFill="1" applyBorder="1" applyAlignment="1" applyProtection="1">
      <alignment vertical="center"/>
    </xf>
    <xf numFmtId="0" fontId="16" fillId="4" borderId="6" xfId="0" applyFont="1" applyFill="1" applyBorder="1" applyAlignment="1" applyProtection="1">
      <alignment vertical="center"/>
    </xf>
    <xf numFmtId="0" fontId="17" fillId="4" borderId="6" xfId="0" applyFont="1" applyFill="1" applyBorder="1" applyAlignment="1" applyProtection="1">
      <alignment vertical="center"/>
    </xf>
    <xf numFmtId="0" fontId="17" fillId="4" borderId="13" xfId="0" applyFont="1" applyFill="1" applyBorder="1" applyAlignment="1" applyProtection="1">
      <alignment vertical="center"/>
    </xf>
    <xf numFmtId="0" fontId="18" fillId="4" borderId="6" xfId="0" applyFont="1" applyFill="1" applyBorder="1" applyAlignment="1" applyProtection="1">
      <alignment vertical="center"/>
    </xf>
    <xf numFmtId="0" fontId="17" fillId="0" borderId="0" xfId="0" applyFont="1" applyFill="1" applyBorder="1" applyAlignment="1" applyProtection="1">
      <alignment vertical="center"/>
    </xf>
    <xf numFmtId="0" fontId="19" fillId="0" borderId="0" xfId="0" applyFont="1" applyFill="1" applyBorder="1" applyAlignment="1" applyProtection="1">
      <alignment horizontal="left" vertical="center"/>
    </xf>
    <xf numFmtId="0" fontId="18" fillId="0" borderId="0" xfId="0" applyFont="1" applyFill="1" applyBorder="1" applyAlignment="1" applyProtection="1">
      <alignment vertical="center"/>
    </xf>
    <xf numFmtId="0" fontId="20" fillId="5" borderId="3" xfId="0" applyFont="1" applyFill="1" applyBorder="1" applyAlignment="1" applyProtection="1">
      <alignment vertical="center"/>
    </xf>
    <xf numFmtId="0" fontId="16" fillId="5" borderId="4" xfId="0" applyFont="1" applyFill="1" applyBorder="1" applyAlignment="1" applyProtection="1">
      <alignment vertical="center"/>
    </xf>
    <xf numFmtId="0" fontId="17" fillId="5" borderId="4" xfId="0" applyFont="1" applyFill="1" applyBorder="1" applyAlignment="1" applyProtection="1">
      <alignment vertical="center"/>
    </xf>
    <xf numFmtId="0" fontId="18" fillId="5" borderId="4" xfId="0" applyFont="1" applyFill="1" applyBorder="1" applyAlignment="1" applyProtection="1">
      <alignment vertical="center"/>
    </xf>
    <xf numFmtId="0" fontId="17" fillId="5" borderId="5" xfId="0" applyFont="1" applyFill="1" applyBorder="1" applyAlignment="1" applyProtection="1">
      <alignment vertical="center"/>
    </xf>
    <xf numFmtId="0" fontId="21" fillId="5" borderId="3" xfId="0" applyFont="1" applyFill="1" applyBorder="1" applyAlignment="1" applyProtection="1">
      <alignment vertical="center"/>
    </xf>
    <xf numFmtId="0" fontId="17" fillId="5" borderId="1" xfId="0" applyFont="1" applyFill="1" applyBorder="1" applyAlignment="1" applyProtection="1">
      <alignment vertical="center"/>
    </xf>
    <xf numFmtId="0" fontId="18" fillId="5" borderId="1" xfId="0" applyFont="1" applyFill="1" applyBorder="1" applyAlignment="1" applyProtection="1">
      <alignment vertical="center"/>
    </xf>
    <xf numFmtId="0" fontId="17" fillId="5" borderId="9" xfId="0" applyFont="1" applyFill="1" applyBorder="1" applyAlignment="1" applyProtection="1">
      <alignment vertical="center"/>
    </xf>
    <xf numFmtId="0" fontId="17" fillId="5" borderId="2" xfId="0" applyFont="1" applyFill="1" applyBorder="1" applyAlignment="1" applyProtection="1">
      <alignment horizontal="center" vertical="center"/>
    </xf>
    <xf numFmtId="0" fontId="23" fillId="0" borderId="0" xfId="0" applyFont="1" applyFill="1" applyBorder="1" applyAlignment="1" applyProtection="1">
      <alignment vertical="center"/>
    </xf>
    <xf numFmtId="0" fontId="23" fillId="5" borderId="4" xfId="0" applyFont="1" applyFill="1" applyBorder="1" applyAlignment="1" applyProtection="1">
      <alignment vertical="center"/>
    </xf>
    <xf numFmtId="0" fontId="24" fillId="0" borderId="0" xfId="0" applyFont="1" applyFill="1" applyBorder="1" applyAlignment="1" applyProtection="1">
      <alignment vertical="center"/>
    </xf>
    <xf numFmtId="0" fontId="19" fillId="5" borderId="6" xfId="0" applyFont="1" applyFill="1" applyBorder="1" applyAlignment="1" applyProtection="1">
      <alignment vertical="center"/>
    </xf>
    <xf numFmtId="0" fontId="19" fillId="5" borderId="4" xfId="0" applyFont="1" applyFill="1" applyBorder="1" applyAlignment="1" applyProtection="1">
      <alignment vertical="center"/>
    </xf>
    <xf numFmtId="2" fontId="19" fillId="5" borderId="2" xfId="0" applyNumberFormat="1" applyFont="1" applyFill="1" applyBorder="1" applyAlignment="1" applyProtection="1">
      <alignment vertical="center"/>
    </xf>
    <xf numFmtId="0" fontId="19" fillId="0" borderId="0" xfId="0" applyFont="1" applyFill="1" applyBorder="1" applyAlignment="1" applyProtection="1">
      <alignment vertical="center"/>
    </xf>
    <xf numFmtId="0" fontId="17" fillId="0" borderId="0" xfId="0" applyFont="1" applyFill="1" applyBorder="1" applyProtection="1"/>
    <xf numFmtId="2" fontId="17" fillId="5" borderId="2" xfId="0" applyNumberFormat="1" applyFont="1" applyFill="1" applyBorder="1" applyAlignment="1" applyProtection="1">
      <alignment horizontal="center" vertical="center"/>
    </xf>
    <xf numFmtId="0" fontId="17" fillId="7" borderId="10" xfId="0" quotePrefix="1" applyFont="1" applyFill="1" applyBorder="1" applyAlignment="1" applyProtection="1">
      <alignment horizontal="left" vertical="center" wrapText="1"/>
    </xf>
    <xf numFmtId="0" fontId="17" fillId="6" borderId="10" xfId="0" applyFont="1" applyFill="1" applyBorder="1" applyAlignment="1" applyProtection="1">
      <alignment horizontal="center" vertical="center" wrapText="1"/>
      <protection locked="0"/>
    </xf>
    <xf numFmtId="0" fontId="17" fillId="5" borderId="10" xfId="0" applyFont="1" applyFill="1" applyBorder="1" applyAlignment="1" applyProtection="1">
      <alignment horizontal="center" vertical="center"/>
    </xf>
    <xf numFmtId="0" fontId="18" fillId="0" borderId="0" xfId="0" applyFont="1" applyFill="1" applyBorder="1" applyProtection="1"/>
    <xf numFmtId="0" fontId="17" fillId="6" borderId="2" xfId="0" applyFont="1" applyFill="1" applyBorder="1" applyAlignment="1" applyProtection="1">
      <alignment horizontal="center" vertical="center" wrapText="1"/>
      <protection locked="0"/>
    </xf>
    <xf numFmtId="0" fontId="21" fillId="5" borderId="6" xfId="0" applyFont="1" applyFill="1" applyBorder="1" applyAlignment="1" applyProtection="1">
      <alignment horizontal="center" vertical="center" wrapText="1"/>
    </xf>
    <xf numFmtId="0" fontId="18" fillId="5" borderId="5" xfId="0" applyFont="1" applyFill="1" applyBorder="1" applyAlignment="1" applyProtection="1">
      <alignment vertical="center"/>
    </xf>
    <xf numFmtId="2" fontId="18" fillId="5" borderId="2" xfId="0" applyNumberFormat="1" applyFont="1" applyFill="1" applyBorder="1" applyAlignment="1" applyProtection="1">
      <alignment horizontal="center" vertical="center"/>
    </xf>
    <xf numFmtId="0" fontId="17" fillId="5" borderId="7" xfId="0" applyFont="1" applyFill="1" applyBorder="1" applyAlignment="1" applyProtection="1">
      <alignment vertical="center" wrapText="1"/>
    </xf>
    <xf numFmtId="0" fontId="17" fillId="7" borderId="11" xfId="0" applyFont="1" applyFill="1" applyBorder="1" applyAlignment="1" applyProtection="1">
      <alignment vertical="center"/>
    </xf>
    <xf numFmtId="0" fontId="17" fillId="0" borderId="12" xfId="0" applyFont="1" applyFill="1" applyBorder="1" applyAlignment="1" applyProtection="1">
      <alignment horizontal="left" vertical="center" wrapText="1"/>
    </xf>
    <xf numFmtId="0" fontId="17" fillId="0" borderId="0" xfId="0" applyFont="1" applyFill="1" applyBorder="1" applyAlignment="1" applyProtection="1">
      <alignment horizontal="left" vertical="center" wrapText="1"/>
    </xf>
    <xf numFmtId="0" fontId="17" fillId="5" borderId="14" xfId="0" applyFont="1" applyFill="1" applyBorder="1" applyAlignment="1" applyProtection="1">
      <alignment vertical="center" wrapText="1"/>
    </xf>
    <xf numFmtId="0" fontId="17" fillId="7" borderId="14" xfId="0" applyFont="1" applyFill="1" applyBorder="1" applyAlignment="1" applyProtection="1">
      <alignment vertical="center" wrapText="1"/>
    </xf>
    <xf numFmtId="0" fontId="23" fillId="0" borderId="7" xfId="0" applyNumberFormat="1" applyFont="1" applyFill="1" applyBorder="1" applyAlignment="1" applyProtection="1">
      <alignment horizontal="center" vertical="center" wrapText="1"/>
    </xf>
    <xf numFmtId="0" fontId="17" fillId="0" borderId="0" xfId="0" applyFont="1" applyFill="1" applyBorder="1" applyAlignment="1" applyProtection="1">
      <alignment horizontal="center" vertical="center"/>
    </xf>
    <xf numFmtId="2" fontId="23" fillId="0" borderId="7" xfId="0" applyNumberFormat="1" applyFont="1" applyFill="1" applyBorder="1" applyAlignment="1" applyProtection="1">
      <alignment horizontal="center" vertical="center" wrapText="1"/>
    </xf>
    <xf numFmtId="0" fontId="17" fillId="5" borderId="14" xfId="0" applyFont="1" applyFill="1" applyBorder="1" applyAlignment="1" applyProtection="1">
      <alignment vertical="center"/>
    </xf>
    <xf numFmtId="2" fontId="23" fillId="0" borderId="8" xfId="0" applyNumberFormat="1" applyFont="1" applyFill="1" applyBorder="1" applyAlignment="1" applyProtection="1">
      <alignment horizontal="center" vertical="center" wrapText="1"/>
    </xf>
    <xf numFmtId="0" fontId="17" fillId="5" borderId="0" xfId="0" applyFont="1" applyFill="1" applyBorder="1" applyAlignment="1" applyProtection="1">
      <alignment horizontal="left" vertical="center" wrapText="1"/>
    </xf>
    <xf numFmtId="0" fontId="17" fillId="5" borderId="13" xfId="0" applyFont="1" applyFill="1" applyBorder="1" applyAlignment="1" applyProtection="1">
      <alignment horizontal="left" vertical="center" wrapText="1"/>
    </xf>
    <xf numFmtId="0" fontId="17" fillId="7" borderId="2" xfId="0" applyFont="1" applyFill="1" applyBorder="1" applyAlignment="1" applyProtection="1">
      <alignment horizontal="left" vertical="center" wrapText="1"/>
    </xf>
    <xf numFmtId="0" fontId="23" fillId="0" borderId="12" xfId="0" applyFont="1" applyFill="1" applyBorder="1" applyAlignment="1" applyProtection="1">
      <alignment horizontal="center" vertical="center" wrapText="1"/>
    </xf>
    <xf numFmtId="0" fontId="17" fillId="0" borderId="6" xfId="0" applyFont="1" applyFill="1" applyBorder="1" applyAlignment="1" applyProtection="1">
      <alignment horizontal="center" vertical="center"/>
    </xf>
    <xf numFmtId="0" fontId="23" fillId="0" borderId="8" xfId="0" applyFont="1" applyFill="1" applyBorder="1" applyAlignment="1" applyProtection="1">
      <alignment horizontal="center" vertical="center" wrapText="1"/>
    </xf>
    <xf numFmtId="0" fontId="17" fillId="0" borderId="1" xfId="0" applyFont="1" applyFill="1" applyBorder="1" applyAlignment="1" applyProtection="1">
      <alignment horizontal="center" vertical="center"/>
    </xf>
    <xf numFmtId="0" fontId="17" fillId="5" borderId="5" xfId="0" applyFont="1" applyFill="1" applyBorder="1" applyAlignment="1" applyProtection="1">
      <alignment horizontal="left" vertical="center" wrapText="1"/>
    </xf>
    <xf numFmtId="0" fontId="10" fillId="0" borderId="0" xfId="0" applyFont="1" applyFill="1" applyBorder="1" applyAlignment="1" applyProtection="1">
      <alignment vertical="center"/>
    </xf>
    <xf numFmtId="0" fontId="17" fillId="5" borderId="12" xfId="0" applyFont="1" applyFill="1" applyBorder="1" applyAlignment="1" applyProtection="1">
      <alignment horizontal="left" vertical="center" wrapText="1"/>
    </xf>
    <xf numFmtId="0" fontId="17" fillId="7" borderId="2" xfId="0" applyFont="1" applyFill="1" applyBorder="1" applyAlignment="1" applyProtection="1">
      <alignment vertical="center" wrapText="1"/>
    </xf>
    <xf numFmtId="0" fontId="17" fillId="5" borderId="7" xfId="0" applyFont="1" applyFill="1" applyBorder="1" applyAlignment="1" applyProtection="1">
      <alignment horizontal="left" vertical="center" wrapText="1"/>
    </xf>
    <xf numFmtId="0" fontId="23" fillId="0" borderId="7" xfId="0" applyFont="1" applyFill="1" applyBorder="1" applyAlignment="1" applyProtection="1">
      <alignment horizontal="center" vertical="center" wrapText="1"/>
    </xf>
    <xf numFmtId="0" fontId="17" fillId="5" borderId="7" xfId="0" applyFont="1" applyFill="1" applyBorder="1" applyAlignment="1" applyProtection="1">
      <alignment vertical="center"/>
    </xf>
    <xf numFmtId="0" fontId="17" fillId="7" borderId="13" xfId="0" applyFont="1" applyFill="1" applyBorder="1" applyAlignment="1" applyProtection="1">
      <alignment vertical="center" wrapText="1"/>
    </xf>
    <xf numFmtId="0" fontId="17" fillId="5" borderId="12" xfId="0" applyFont="1" applyFill="1" applyBorder="1" applyAlignment="1" applyProtection="1">
      <alignment vertical="center"/>
    </xf>
    <xf numFmtId="0" fontId="17" fillId="5" borderId="6" xfId="0" applyFont="1" applyFill="1" applyBorder="1" applyAlignment="1" applyProtection="1">
      <alignment vertical="center"/>
    </xf>
    <xf numFmtId="0" fontId="25" fillId="5" borderId="4" xfId="0" applyFont="1" applyFill="1" applyBorder="1" applyAlignment="1" applyProtection="1">
      <alignment horizontal="center" vertical="center" wrapText="1"/>
    </xf>
    <xf numFmtId="0" fontId="25" fillId="5" borderId="5" xfId="0" applyFont="1" applyFill="1" applyBorder="1" applyAlignment="1" applyProtection="1">
      <alignment horizontal="center" vertical="center" wrapText="1"/>
    </xf>
    <xf numFmtId="2" fontId="18" fillId="5" borderId="5" xfId="0" applyNumberFormat="1" applyFont="1" applyFill="1" applyBorder="1" applyAlignment="1" applyProtection="1">
      <alignment horizontal="center" vertical="center"/>
    </xf>
    <xf numFmtId="0" fontId="17" fillId="5" borderId="11" xfId="0" applyFont="1" applyFill="1" applyBorder="1" applyAlignment="1" applyProtection="1">
      <alignment vertical="center"/>
    </xf>
    <xf numFmtId="0" fontId="17" fillId="7" borderId="2" xfId="0" applyFont="1" applyFill="1" applyBorder="1" applyAlignment="1" applyProtection="1">
      <alignment vertical="center"/>
    </xf>
    <xf numFmtId="2" fontId="18" fillId="5" borderId="5" xfId="0" applyNumberFormat="1" applyFont="1" applyFill="1" applyBorder="1" applyAlignment="1" applyProtection="1">
      <alignment horizontal="center" vertical="center" wrapText="1"/>
    </xf>
    <xf numFmtId="2" fontId="18" fillId="0" borderId="0" xfId="0" applyNumberFormat="1" applyFont="1" applyFill="1" applyBorder="1" applyAlignment="1" applyProtection="1">
      <alignment horizontal="center" vertical="center"/>
    </xf>
    <xf numFmtId="0" fontId="17" fillId="7" borderId="8" xfId="0" applyFont="1" applyFill="1" applyBorder="1" applyAlignment="1" applyProtection="1">
      <alignment vertical="center"/>
    </xf>
    <xf numFmtId="0" fontId="17" fillId="7" borderId="9" xfId="0" applyFont="1" applyFill="1" applyBorder="1" applyAlignment="1" applyProtection="1">
      <alignment vertical="center" wrapText="1"/>
    </xf>
    <xf numFmtId="0" fontId="23" fillId="0" borderId="0" xfId="0" applyFont="1" applyFill="1" applyBorder="1" applyAlignment="1" applyProtection="1">
      <alignment horizontal="center" vertical="center" wrapText="1"/>
    </xf>
    <xf numFmtId="0" fontId="17" fillId="7" borderId="9" xfId="0" applyFont="1" applyFill="1" applyBorder="1" applyAlignment="1" applyProtection="1">
      <alignment vertical="center"/>
    </xf>
    <xf numFmtId="0" fontId="31" fillId="5" borderId="2" xfId="0" applyFont="1" applyFill="1" applyBorder="1" applyAlignment="1" applyProtection="1">
      <alignment horizontal="center" vertical="center" wrapText="1"/>
      <protection locked="0"/>
    </xf>
    <xf numFmtId="0" fontId="25" fillId="5" borderId="2" xfId="0" applyFont="1" applyFill="1" applyBorder="1" applyAlignment="1" applyProtection="1">
      <alignment horizontal="left" vertical="center" wrapText="1"/>
    </xf>
    <xf numFmtId="0" fontId="25" fillId="5" borderId="9" xfId="0" applyFont="1" applyFill="1" applyBorder="1" applyAlignment="1" applyProtection="1">
      <alignment horizontal="left" vertical="center" wrapText="1"/>
    </xf>
    <xf numFmtId="0" fontId="17" fillId="5" borderId="11" xfId="0" applyFont="1" applyFill="1" applyBorder="1" applyAlignment="1" applyProtection="1">
      <alignment horizontal="center" vertical="center"/>
    </xf>
    <xf numFmtId="0" fontId="25" fillId="5" borderId="0" xfId="0" applyFont="1" applyFill="1" applyBorder="1" applyAlignment="1" applyProtection="1">
      <alignment horizontal="left" vertical="center" wrapText="1"/>
    </xf>
    <xf numFmtId="0" fontId="23" fillId="5" borderId="5" xfId="0" applyFont="1" applyFill="1" applyBorder="1" applyAlignment="1" applyProtection="1">
      <alignment horizontal="center" vertical="center" wrapText="1"/>
    </xf>
    <xf numFmtId="0" fontId="17" fillId="5" borderId="10" xfId="0" applyFont="1" applyFill="1" applyBorder="1" applyAlignment="1" applyProtection="1">
      <alignment horizontal="center" vertical="center" wrapText="1"/>
    </xf>
    <xf numFmtId="0" fontId="30" fillId="0" borderId="0" xfId="0" applyFont="1" applyFill="1" applyBorder="1" applyAlignment="1" applyProtection="1">
      <alignment vertical="center"/>
    </xf>
    <xf numFmtId="1" fontId="17" fillId="5" borderId="2" xfId="0" applyNumberFormat="1" applyFont="1" applyFill="1" applyBorder="1" applyAlignment="1" applyProtection="1">
      <alignment horizontal="center" vertical="center" wrapText="1"/>
    </xf>
    <xf numFmtId="0" fontId="17" fillId="5" borderId="2" xfId="0" applyFont="1" applyFill="1" applyBorder="1" applyAlignment="1" applyProtection="1">
      <alignment horizontal="center" vertical="center" wrapText="1"/>
      <protection locked="0"/>
    </xf>
    <xf numFmtId="0" fontId="21" fillId="0" borderId="0" xfId="0" applyFont="1" applyFill="1" applyBorder="1" applyAlignment="1" applyProtection="1">
      <alignment vertical="center"/>
    </xf>
    <xf numFmtId="0" fontId="21" fillId="5" borderId="4" xfId="0" applyFont="1" applyFill="1" applyBorder="1" applyAlignment="1" applyProtection="1">
      <alignment vertical="center"/>
    </xf>
    <xf numFmtId="2" fontId="21" fillId="4" borderId="2" xfId="0" applyNumberFormat="1" applyFont="1" applyFill="1" applyBorder="1" applyAlignment="1" applyProtection="1">
      <alignment vertical="center"/>
    </xf>
    <xf numFmtId="0" fontId="25" fillId="7" borderId="5" xfId="0" applyFont="1" applyFill="1" applyBorder="1" applyAlignment="1" applyProtection="1">
      <alignment horizontal="center" vertical="center" wrapText="1"/>
    </xf>
    <xf numFmtId="0" fontId="23" fillId="6" borderId="2" xfId="0" applyFont="1" applyFill="1" applyBorder="1" applyAlignment="1" applyProtection="1">
      <alignment horizontal="center" vertical="center" wrapText="1"/>
      <protection locked="0"/>
    </xf>
    <xf numFmtId="0" fontId="25" fillId="8" borderId="6" xfId="0" applyFont="1" applyFill="1" applyBorder="1" applyAlignment="1" applyProtection="1">
      <alignment horizontal="left" vertical="center" wrapText="1"/>
    </xf>
    <xf numFmtId="0" fontId="17" fillId="7" borderId="0" xfId="0" applyFont="1" applyFill="1" applyBorder="1" applyAlignment="1" applyProtection="1">
      <alignment horizontal="left" vertical="center" wrapText="1"/>
    </xf>
    <xf numFmtId="0" fontId="17" fillId="7" borderId="2" xfId="0" quotePrefix="1" applyFont="1" applyFill="1" applyBorder="1" applyAlignment="1" applyProtection="1">
      <alignment horizontal="left" vertical="center" wrapText="1"/>
    </xf>
    <xf numFmtId="0" fontId="17" fillId="7" borderId="11" xfId="0" quotePrefix="1" applyFont="1" applyFill="1" applyBorder="1" applyAlignment="1" applyProtection="1">
      <alignment horizontal="left" vertical="center" wrapText="1"/>
    </xf>
    <xf numFmtId="0" fontId="25" fillId="7" borderId="2" xfId="0" applyFont="1" applyFill="1" applyBorder="1" applyAlignment="1" applyProtection="1">
      <alignment horizontal="center" vertical="center" wrapText="1"/>
    </xf>
    <xf numFmtId="0" fontId="23" fillId="5" borderId="10" xfId="0" applyFont="1" applyFill="1" applyBorder="1" applyAlignment="1" applyProtection="1">
      <alignment horizontal="center" vertical="center" wrapText="1"/>
      <protection locked="0"/>
    </xf>
    <xf numFmtId="0" fontId="17" fillId="5" borderId="2" xfId="0" applyFont="1" applyFill="1" applyBorder="1" applyAlignment="1" applyProtection="1">
      <alignment horizontal="center" vertical="center" wrapText="1"/>
    </xf>
    <xf numFmtId="0" fontId="21" fillId="5" borderId="6" xfId="0" applyFont="1" applyFill="1" applyBorder="1" applyAlignment="1" applyProtection="1">
      <alignment vertical="center"/>
    </xf>
    <xf numFmtId="2" fontId="21" fillId="5" borderId="2" xfId="0" applyNumberFormat="1" applyFont="1" applyFill="1" applyBorder="1" applyAlignment="1" applyProtection="1">
      <alignment vertical="center"/>
    </xf>
    <xf numFmtId="0" fontId="25" fillId="7" borderId="2" xfId="0" applyFont="1" applyFill="1" applyBorder="1" applyAlignment="1" applyProtection="1">
      <alignment vertical="center" wrapText="1"/>
    </xf>
    <xf numFmtId="2" fontId="21" fillId="5" borderId="2" xfId="0" applyNumberFormat="1" applyFont="1" applyFill="1" applyBorder="1" applyAlignment="1" applyProtection="1">
      <alignment vertical="center" wrapText="1"/>
    </xf>
    <xf numFmtId="0" fontId="18" fillId="0" borderId="0" xfId="0" applyFont="1" applyFill="1" applyBorder="1" applyAlignment="1">
      <alignment vertical="center"/>
    </xf>
    <xf numFmtId="0" fontId="17" fillId="0" borderId="0" xfId="0" applyFont="1" applyFill="1" applyBorder="1"/>
    <xf numFmtId="0" fontId="33" fillId="0" borderId="0" xfId="2" applyFont="1" applyFill="1" applyBorder="1"/>
    <xf numFmtId="0" fontId="17" fillId="0" borderId="0" xfId="0" applyFont="1" applyFill="1" applyBorder="1" applyAlignment="1">
      <alignment horizontal="left" wrapText="1"/>
    </xf>
    <xf numFmtId="0" fontId="18" fillId="5" borderId="2" xfId="0" applyFont="1" applyFill="1" applyBorder="1" applyAlignment="1">
      <alignment horizontal="center" vertical="center" wrapText="1"/>
    </xf>
    <xf numFmtId="0" fontId="17" fillId="0" borderId="2" xfId="0" applyFont="1" applyFill="1" applyBorder="1" applyAlignment="1" applyProtection="1">
      <alignment vertical="center" wrapText="1"/>
      <protection locked="0"/>
    </xf>
    <xf numFmtId="0" fontId="17" fillId="0" borderId="2" xfId="0" applyFont="1" applyFill="1" applyBorder="1" applyProtection="1">
      <protection locked="0"/>
    </xf>
    <xf numFmtId="0" fontId="35" fillId="0" borderId="0" xfId="0" applyFont="1" applyFill="1" applyBorder="1" applyAlignment="1">
      <alignment horizontal="justify" vertical="center"/>
    </xf>
    <xf numFmtId="0" fontId="18" fillId="0" borderId="0" xfId="0" applyFont="1" applyFill="1" applyBorder="1"/>
    <xf numFmtId="0" fontId="17" fillId="0" borderId="0" xfId="0" applyFont="1" applyFill="1" applyBorder="1" applyAlignment="1">
      <alignment horizontal="center"/>
    </xf>
    <xf numFmtId="0" fontId="17" fillId="0" borderId="0" xfId="0" applyFont="1" applyFill="1" applyBorder="1" applyAlignment="1">
      <alignment vertical="center"/>
    </xf>
    <xf numFmtId="0" fontId="21" fillId="5" borderId="3" xfId="0" applyFont="1" applyFill="1" applyBorder="1" applyAlignment="1">
      <alignment vertical="center"/>
    </xf>
    <xf numFmtId="0" fontId="21" fillId="5" borderId="4" xfId="0" applyFont="1" applyFill="1" applyBorder="1"/>
    <xf numFmtId="2" fontId="18" fillId="5" borderId="5" xfId="0" applyNumberFormat="1" applyFont="1" applyFill="1" applyBorder="1" applyAlignment="1">
      <alignment horizontal="center" vertical="center"/>
    </xf>
    <xf numFmtId="14" fontId="17" fillId="0" borderId="2" xfId="0" applyNumberFormat="1" applyFont="1" applyFill="1" applyBorder="1" applyProtection="1">
      <protection locked="0"/>
    </xf>
    <xf numFmtId="2" fontId="17" fillId="5" borderId="2" xfId="0" applyNumberFormat="1" applyFont="1" applyFill="1" applyBorder="1"/>
    <xf numFmtId="0" fontId="17" fillId="5" borderId="4" xfId="0" applyFont="1" applyFill="1" applyBorder="1"/>
    <xf numFmtId="4" fontId="17" fillId="5" borderId="2" xfId="0" applyNumberFormat="1" applyFont="1" applyFill="1" applyBorder="1"/>
    <xf numFmtId="0" fontId="17" fillId="8" borderId="2" xfId="0" applyFont="1" applyFill="1" applyBorder="1" applyProtection="1">
      <protection locked="0"/>
    </xf>
    <xf numFmtId="2" fontId="17" fillId="0" borderId="0" xfId="0" applyNumberFormat="1" applyFont="1" applyFill="1" applyBorder="1"/>
    <xf numFmtId="0" fontId="34" fillId="0" borderId="0" xfId="0" applyFont="1" applyFill="1" applyBorder="1" applyAlignment="1">
      <alignment horizontal="left" wrapText="1"/>
    </xf>
    <xf numFmtId="0" fontId="17" fillId="0" borderId="2" xfId="0" applyFont="1" applyFill="1" applyBorder="1" applyAlignment="1" applyProtection="1">
      <alignment horizontal="center"/>
      <protection locked="0"/>
    </xf>
    <xf numFmtId="0" fontId="21" fillId="5" borderId="2" xfId="0" applyFont="1" applyFill="1" applyBorder="1" applyAlignment="1" applyProtection="1">
      <alignment horizontal="center"/>
    </xf>
    <xf numFmtId="0" fontId="21" fillId="5" borderId="2" xfId="0" applyFont="1" applyFill="1" applyBorder="1" applyProtection="1"/>
    <xf numFmtId="0" fontId="33" fillId="0" borderId="0" xfId="2" applyFont="1" applyFill="1" applyBorder="1" applyProtection="1"/>
    <xf numFmtId="0" fontId="18" fillId="5" borderId="2" xfId="0" applyFont="1" applyFill="1" applyBorder="1" applyProtection="1"/>
    <xf numFmtId="0" fontId="17" fillId="5" borderId="2" xfId="0" applyFont="1" applyFill="1" applyBorder="1" applyProtection="1"/>
    <xf numFmtId="0" fontId="17" fillId="0" borderId="0" xfId="0" applyFont="1" applyFill="1" applyBorder="1" applyAlignment="1" applyProtection="1">
      <alignment horizontal="left" wrapText="1"/>
    </xf>
    <xf numFmtId="0" fontId="35" fillId="0" borderId="0" xfId="0" applyFont="1" applyFill="1" applyBorder="1" applyAlignment="1" applyProtection="1">
      <alignment horizontal="justify" vertical="center"/>
    </xf>
    <xf numFmtId="0" fontId="17" fillId="0" borderId="0" xfId="0" applyFont="1" applyFill="1" applyBorder="1" applyAlignment="1">
      <alignment horizontal="center" vertical="center"/>
    </xf>
    <xf numFmtId="0" fontId="21" fillId="5" borderId="5" xfId="0" applyFont="1" applyFill="1" applyBorder="1" applyAlignment="1">
      <alignment horizontal="center"/>
    </xf>
    <xf numFmtId="2" fontId="18" fillId="0" borderId="0" xfId="0" applyNumberFormat="1" applyFont="1" applyFill="1" applyBorder="1" applyAlignment="1">
      <alignment horizontal="center" vertical="center"/>
    </xf>
    <xf numFmtId="0" fontId="17" fillId="0" borderId="2" xfId="0" applyFont="1" applyFill="1" applyBorder="1" applyAlignment="1" applyProtection="1">
      <alignment horizontal="center" vertical="center" wrapText="1"/>
      <protection locked="0"/>
    </xf>
    <xf numFmtId="0" fontId="17" fillId="0" borderId="2" xfId="0" applyFont="1" applyFill="1" applyBorder="1" applyAlignment="1" applyProtection="1">
      <alignment horizontal="center" vertical="center"/>
      <protection locked="0"/>
    </xf>
    <xf numFmtId="0" fontId="34" fillId="5" borderId="2" xfId="0" applyFont="1" applyFill="1" applyBorder="1" applyAlignment="1">
      <alignment horizontal="left" wrapText="1"/>
    </xf>
    <xf numFmtId="0" fontId="34" fillId="5" borderId="2" xfId="0" applyFont="1" applyFill="1" applyBorder="1" applyAlignment="1">
      <alignment horizontal="left"/>
    </xf>
    <xf numFmtId="0" fontId="1" fillId="3" borderId="15" xfId="1" applyFont="1" applyFill="1" applyBorder="1" applyAlignment="1" applyProtection="1">
      <alignment horizontal="center" vertical="center"/>
    </xf>
    <xf numFmtId="0" fontId="1" fillId="3" borderId="15" xfId="1" applyFont="1" applyFill="1" applyBorder="1" applyAlignment="1" applyProtection="1">
      <alignment vertical="center" wrapText="1"/>
    </xf>
    <xf numFmtId="0" fontId="1" fillId="3" borderId="16" xfId="1" applyFont="1" applyFill="1" applyBorder="1" applyAlignment="1" applyProtection="1">
      <alignment vertical="center" wrapText="1"/>
    </xf>
    <xf numFmtId="0" fontId="13" fillId="3" borderId="0" xfId="0" applyFont="1" applyFill="1" applyAlignment="1">
      <alignment vertical="center"/>
    </xf>
    <xf numFmtId="0" fontId="13" fillId="3" borderId="2" xfId="0" applyFont="1" applyFill="1" applyBorder="1"/>
    <xf numFmtId="2" fontId="13" fillId="3" borderId="2" xfId="0" applyNumberFormat="1" applyFont="1" applyFill="1" applyBorder="1"/>
    <xf numFmtId="0" fontId="13" fillId="3" borderId="0" xfId="0" applyFont="1" applyFill="1"/>
    <xf numFmtId="0" fontId="0" fillId="9" borderId="10" xfId="0" applyFont="1" applyFill="1" applyBorder="1" applyAlignment="1" applyProtection="1">
      <alignment horizontal="center" vertical="center" wrapText="1"/>
      <protection locked="0"/>
    </xf>
    <xf numFmtId="0" fontId="0" fillId="9" borderId="10" xfId="0" applyFont="1" applyFill="1" applyBorder="1" applyAlignment="1" applyProtection="1">
      <alignment horizontal="center" vertical="center"/>
    </xf>
    <xf numFmtId="0" fontId="0" fillId="9" borderId="2" xfId="0" applyFont="1" applyFill="1" applyBorder="1" applyAlignment="1" applyProtection="1">
      <alignment horizontal="center" vertical="center" wrapText="1"/>
      <protection locked="0"/>
    </xf>
    <xf numFmtId="0" fontId="1" fillId="10" borderId="14" xfId="0" applyFont="1" applyFill="1" applyBorder="1" applyAlignment="1" applyProtection="1">
      <alignment vertical="center" wrapText="1"/>
    </xf>
    <xf numFmtId="0" fontId="4" fillId="9" borderId="3" xfId="0" applyFont="1" applyFill="1" applyBorder="1" applyAlignment="1" applyProtection="1">
      <alignment vertical="center"/>
    </xf>
    <xf numFmtId="0" fontId="0" fillId="9" borderId="5" xfId="0" applyFill="1" applyBorder="1" applyAlignment="1" applyProtection="1">
      <alignment horizontal="center" vertical="center"/>
    </xf>
    <xf numFmtId="0" fontId="8" fillId="0" borderId="0" xfId="0" applyFont="1" applyFill="1" applyBorder="1"/>
    <xf numFmtId="2" fontId="8" fillId="0" borderId="0" xfId="0" applyNumberFormat="1" applyFont="1" applyFill="1" applyBorder="1"/>
    <xf numFmtId="0" fontId="8" fillId="0" borderId="0" xfId="0" applyFont="1" applyFill="1" applyBorder="1" applyAlignment="1">
      <alignment horizontal="center"/>
    </xf>
    <xf numFmtId="3" fontId="17" fillId="0" borderId="2" xfId="0" applyNumberFormat="1" applyFont="1" applyFill="1" applyBorder="1" applyProtection="1">
      <protection locked="0"/>
    </xf>
    <xf numFmtId="14" fontId="17" fillId="0" borderId="2" xfId="0" applyNumberFormat="1" applyFont="1" applyFill="1" applyBorder="1" applyAlignment="1" applyProtection="1">
      <alignment vertical="center" wrapText="1"/>
      <protection locked="0"/>
    </xf>
    <xf numFmtId="17" fontId="17" fillId="0" borderId="2" xfId="0" applyNumberFormat="1" applyFont="1" applyFill="1" applyBorder="1" applyProtection="1">
      <protection locked="0"/>
    </xf>
    <xf numFmtId="0" fontId="17" fillId="0" borderId="2" xfId="0" applyFont="1" applyFill="1" applyBorder="1" applyAlignment="1" applyProtection="1">
      <alignment wrapText="1"/>
      <protection locked="0"/>
    </xf>
    <xf numFmtId="0" fontId="17" fillId="0" borderId="0" xfId="0" quotePrefix="1" applyFont="1" applyFill="1" applyBorder="1"/>
    <xf numFmtId="0" fontId="17" fillId="3" borderId="2" xfId="0" applyFont="1" applyFill="1" applyBorder="1" applyProtection="1">
      <protection locked="0"/>
    </xf>
    <xf numFmtId="3" fontId="17" fillId="3" borderId="2" xfId="0" applyNumberFormat="1" applyFont="1" applyFill="1" applyBorder="1" applyProtection="1">
      <protection locked="0"/>
    </xf>
    <xf numFmtId="14" fontId="17" fillId="3" borderId="2" xfId="0" applyNumberFormat="1" applyFont="1" applyFill="1" applyBorder="1" applyProtection="1">
      <protection locked="0"/>
    </xf>
    <xf numFmtId="0" fontId="17" fillId="3" borderId="0" xfId="0" applyFont="1" applyFill="1" applyBorder="1"/>
    <xf numFmtId="4" fontId="17" fillId="3" borderId="2" xfId="0" applyNumberFormat="1" applyFont="1" applyFill="1" applyBorder="1" applyProtection="1">
      <protection locked="0"/>
    </xf>
    <xf numFmtId="0" fontId="17" fillId="11" borderId="2" xfId="0" applyFont="1" applyFill="1" applyBorder="1" applyProtection="1">
      <protection locked="0"/>
    </xf>
    <xf numFmtId="0" fontId="0" fillId="3" borderId="0" xfId="0" applyFill="1" applyProtection="1"/>
    <xf numFmtId="0" fontId="3" fillId="3" borderId="0" xfId="0" applyFont="1" applyFill="1" applyProtection="1"/>
    <xf numFmtId="0" fontId="30" fillId="3" borderId="2" xfId="0" applyFont="1" applyFill="1" applyBorder="1" applyProtection="1">
      <protection locked="0"/>
    </xf>
    <xf numFmtId="0" fontId="30" fillId="3" borderId="0" xfId="0" applyFont="1" applyFill="1" applyBorder="1"/>
    <xf numFmtId="14" fontId="30" fillId="3" borderId="2" xfId="0" applyNumberFormat="1" applyFont="1" applyFill="1" applyBorder="1" applyProtection="1">
      <protection locked="0"/>
    </xf>
    <xf numFmtId="0" fontId="0" fillId="10" borderId="14" xfId="0" applyFont="1" applyFill="1" applyBorder="1" applyAlignment="1" applyProtection="1">
      <alignment vertical="center" wrapText="1"/>
    </xf>
    <xf numFmtId="0" fontId="0" fillId="10" borderId="14" xfId="0" applyFill="1" applyBorder="1" applyAlignment="1" applyProtection="1">
      <alignment vertical="center" wrapText="1"/>
    </xf>
    <xf numFmtId="0" fontId="0" fillId="10" borderId="11" xfId="0" applyFill="1" applyBorder="1" applyAlignment="1">
      <alignment horizontal="center" vertical="center" wrapText="1"/>
    </xf>
    <xf numFmtId="0" fontId="17" fillId="5" borderId="5" xfId="0" applyFont="1" applyFill="1" applyBorder="1"/>
    <xf numFmtId="0" fontId="17" fillId="5" borderId="9" xfId="0" applyFont="1" applyFill="1" applyBorder="1"/>
    <xf numFmtId="0" fontId="17" fillId="5" borderId="10" xfId="0" applyFont="1" applyFill="1" applyBorder="1" applyAlignment="1">
      <alignment wrapText="1"/>
    </xf>
    <xf numFmtId="0" fontId="17" fillId="5" borderId="10" xfId="0" applyFont="1" applyFill="1" applyBorder="1" applyAlignment="1">
      <alignment horizontal="center" vertical="center" wrapText="1"/>
    </xf>
    <xf numFmtId="0" fontId="18" fillId="5" borderId="8" xfId="0" applyFont="1" applyFill="1" applyBorder="1" applyAlignment="1">
      <alignment horizontal="center" vertical="center" wrapText="1"/>
    </xf>
    <xf numFmtId="0" fontId="17" fillId="5" borderId="13" xfId="0" applyFont="1" applyFill="1" applyBorder="1"/>
    <xf numFmtId="0" fontId="17" fillId="0" borderId="11" xfId="0" applyFont="1" applyFill="1" applyBorder="1" applyProtection="1">
      <protection locked="0"/>
    </xf>
    <xf numFmtId="2" fontId="17" fillId="5" borderId="11" xfId="0" applyNumberFormat="1" applyFont="1" applyFill="1" applyBorder="1"/>
    <xf numFmtId="0" fontId="17" fillId="0" borderId="9" xfId="0" applyFont="1" applyFill="1" applyBorder="1"/>
    <xf numFmtId="0" fontId="17" fillId="0" borderId="10" xfId="0" applyFont="1" applyFill="1" applyBorder="1" applyAlignment="1">
      <alignment wrapText="1"/>
    </xf>
    <xf numFmtId="0" fontId="17" fillId="0" borderId="10" xfId="0" applyFont="1" applyFill="1" applyBorder="1" applyAlignment="1">
      <alignment horizontal="center" vertical="center" wrapText="1"/>
    </xf>
    <xf numFmtId="0" fontId="18" fillId="0" borderId="8" xfId="0" applyFont="1" applyFill="1" applyBorder="1" applyAlignment="1">
      <alignment horizontal="center" vertical="center" wrapText="1"/>
    </xf>
    <xf numFmtId="0" fontId="17" fillId="0" borderId="5" xfId="0" applyFont="1" applyFill="1" applyBorder="1"/>
    <xf numFmtId="4" fontId="17" fillId="0" borderId="2" xfId="0" applyNumberFormat="1" applyFont="1" applyFill="1" applyBorder="1" applyProtection="1">
      <protection locked="0"/>
    </xf>
    <xf numFmtId="0" fontId="18" fillId="5" borderId="5" xfId="0" applyFont="1" applyFill="1" applyBorder="1" applyAlignment="1">
      <alignment vertical="center"/>
    </xf>
    <xf numFmtId="0" fontId="17" fillId="5" borderId="3" xfId="0" applyFont="1" applyFill="1" applyBorder="1"/>
    <xf numFmtId="0" fontId="18" fillId="5" borderId="9" xfId="0" applyFont="1" applyFill="1" applyBorder="1" applyAlignment="1">
      <alignment vertical="center"/>
    </xf>
    <xf numFmtId="0" fontId="18" fillId="5" borderId="10" xfId="0" applyFont="1" applyFill="1" applyBorder="1" applyAlignment="1">
      <alignment horizontal="center" vertical="center" wrapText="1"/>
    </xf>
    <xf numFmtId="0" fontId="1" fillId="9" borderId="10" xfId="0" applyFont="1" applyFill="1" applyBorder="1" applyAlignment="1">
      <alignment horizontal="center" vertical="center" wrapText="1"/>
    </xf>
    <xf numFmtId="0" fontId="0" fillId="0" borderId="11" xfId="0" applyBorder="1" applyAlignment="1" applyProtection="1">
      <alignment vertical="center" wrapText="1"/>
      <protection locked="0"/>
    </xf>
    <xf numFmtId="0" fontId="17" fillId="5" borderId="12" xfId="0" applyFont="1" applyFill="1" applyBorder="1"/>
    <xf numFmtId="0" fontId="18" fillId="5" borderId="9" xfId="0" applyFont="1" applyFill="1" applyBorder="1" applyAlignment="1" applyProtection="1">
      <alignment vertical="center"/>
    </xf>
    <xf numFmtId="0" fontId="18" fillId="5" borderId="10" xfId="0" applyFont="1" applyFill="1" applyBorder="1" applyAlignment="1" applyProtection="1">
      <alignment horizontal="center" vertical="center" wrapText="1"/>
    </xf>
    <xf numFmtId="0" fontId="18" fillId="5" borderId="8" xfId="0" applyFont="1" applyFill="1" applyBorder="1" applyAlignment="1" applyProtection="1">
      <alignment horizontal="center" vertical="center" wrapText="1"/>
    </xf>
    <xf numFmtId="0" fontId="17" fillId="5" borderId="5" xfId="0" applyFont="1" applyFill="1" applyBorder="1" applyProtection="1"/>
    <xf numFmtId="0" fontId="17" fillId="5" borderId="3" xfId="0" applyFont="1" applyFill="1" applyBorder="1" applyProtection="1"/>
    <xf numFmtId="0" fontId="18" fillId="5" borderId="3" xfId="0" applyFont="1" applyFill="1" applyBorder="1"/>
    <xf numFmtId="4" fontId="17" fillId="5" borderId="11" xfId="0" applyNumberFormat="1" applyFont="1" applyFill="1" applyBorder="1"/>
    <xf numFmtId="0" fontId="17" fillId="8" borderId="11" xfId="0" applyFont="1" applyFill="1" applyBorder="1" applyProtection="1">
      <protection locked="0"/>
    </xf>
    <xf numFmtId="0" fontId="18" fillId="5" borderId="12" xfId="0" applyFont="1" applyFill="1" applyBorder="1"/>
    <xf numFmtId="0" fontId="17" fillId="5" borderId="13" xfId="0" applyFont="1" applyFill="1" applyBorder="1" applyProtection="1"/>
    <xf numFmtId="0" fontId="0" fillId="10" borderId="20" xfId="0" applyFill="1" applyBorder="1" applyAlignment="1" applyProtection="1">
      <alignment vertical="center"/>
    </xf>
    <xf numFmtId="0" fontId="0" fillId="9" borderId="3" xfId="0" applyFill="1" applyBorder="1" applyAlignment="1" applyProtection="1">
      <alignment vertical="center" wrapText="1"/>
    </xf>
    <xf numFmtId="0" fontId="0" fillId="9" borderId="3" xfId="0" applyFill="1" applyBorder="1" applyProtection="1"/>
    <xf numFmtId="0" fontId="0" fillId="0" borderId="11" xfId="0" applyBorder="1" applyProtection="1">
      <protection locked="0"/>
    </xf>
    <xf numFmtId="0" fontId="0" fillId="9" borderId="12" xfId="0" applyFill="1" applyBorder="1" applyProtection="1"/>
    <xf numFmtId="0" fontId="1" fillId="9" borderId="23" xfId="0" applyFont="1" applyFill="1" applyBorder="1" applyAlignment="1">
      <alignment horizontal="center" vertical="center" wrapText="1"/>
    </xf>
    <xf numFmtId="0" fontId="36" fillId="5" borderId="10" xfId="0" applyFont="1" applyFill="1" applyBorder="1" applyAlignment="1">
      <alignment horizontal="center" vertical="center" wrapText="1"/>
    </xf>
    <xf numFmtId="0" fontId="17" fillId="0" borderId="11" xfId="0" applyFont="1" applyFill="1" applyBorder="1" applyAlignment="1" applyProtection="1">
      <alignment horizontal="center"/>
      <protection locked="0"/>
    </xf>
    <xf numFmtId="0" fontId="17" fillId="5" borderId="12" xfId="0" applyFont="1" applyFill="1" applyBorder="1" applyProtection="1"/>
    <xf numFmtId="0" fontId="17" fillId="0" borderId="11" xfId="0" applyFont="1" applyFill="1" applyBorder="1" applyAlignment="1" applyProtection="1">
      <alignment horizontal="center" vertical="center"/>
      <protection locked="0"/>
    </xf>
    <xf numFmtId="0" fontId="1" fillId="0" borderId="0" xfId="0" applyFont="1" applyAlignment="1">
      <alignment vertical="center"/>
    </xf>
    <xf numFmtId="0" fontId="0" fillId="0" borderId="0" xfId="0" applyAlignment="1">
      <alignment horizontal="center" vertical="center"/>
    </xf>
    <xf numFmtId="0" fontId="12" fillId="0" borderId="0" xfId="2" applyFont="1" applyProtection="1"/>
    <xf numFmtId="0" fontId="4" fillId="0" borderId="0" xfId="0" applyFont="1" applyAlignment="1">
      <alignment horizontal="center"/>
    </xf>
    <xf numFmtId="2" fontId="1" fillId="0" borderId="0" xfId="0" applyNumberFormat="1" applyFont="1" applyAlignment="1">
      <alignment horizontal="center" vertical="center"/>
    </xf>
    <xf numFmtId="0" fontId="0" fillId="0" borderId="0" xfId="0" applyProtection="1">
      <protection hidden="1"/>
    </xf>
    <xf numFmtId="0" fontId="39" fillId="0" borderId="9" xfId="0" applyFont="1" applyFill="1" applyBorder="1" applyAlignment="1">
      <alignment vertical="center"/>
    </xf>
    <xf numFmtId="0" fontId="39" fillId="0" borderId="10" xfId="0" applyFont="1" applyFill="1" applyBorder="1" applyAlignment="1">
      <alignment horizontal="center" vertical="center" wrapText="1"/>
    </xf>
    <xf numFmtId="0" fontId="39" fillId="0" borderId="8" xfId="0" applyFont="1" applyFill="1" applyBorder="1" applyAlignment="1">
      <alignment horizontal="center" vertical="center" wrapText="1"/>
    </xf>
    <xf numFmtId="0" fontId="0" fillId="0" borderId="2" xfId="0" applyFill="1" applyBorder="1" applyAlignment="1" applyProtection="1">
      <alignment horizontal="center" vertical="center" wrapText="1"/>
      <protection locked="0"/>
    </xf>
    <xf numFmtId="0" fontId="0" fillId="0" borderId="2" xfId="0" applyFill="1" applyBorder="1" applyAlignment="1" applyProtection="1">
      <alignment vertical="center" wrapText="1"/>
      <protection locked="0"/>
    </xf>
    <xf numFmtId="14" fontId="0" fillId="0" borderId="2" xfId="0" applyNumberFormat="1" applyFill="1" applyBorder="1" applyAlignment="1" applyProtection="1">
      <alignment vertical="center" wrapText="1"/>
      <protection locked="0"/>
    </xf>
    <xf numFmtId="0" fontId="0" fillId="0" borderId="11" xfId="0" applyFill="1" applyBorder="1" applyAlignment="1" applyProtection="1">
      <alignment horizontal="center" vertical="center" wrapText="1"/>
      <protection locked="0"/>
    </xf>
    <xf numFmtId="0" fontId="0" fillId="0" borderId="11" xfId="0" applyFill="1" applyBorder="1" applyAlignment="1" applyProtection="1">
      <alignment vertical="center" wrapText="1"/>
      <protection locked="0"/>
    </xf>
    <xf numFmtId="14" fontId="0" fillId="0" borderId="11" xfId="0" applyNumberFormat="1" applyFill="1" applyBorder="1" applyAlignment="1" applyProtection="1">
      <alignment vertical="center" wrapText="1"/>
      <protection locked="0"/>
    </xf>
    <xf numFmtId="0" fontId="4" fillId="10" borderId="3" xfId="0" applyFont="1" applyFill="1" applyBorder="1" applyAlignment="1">
      <alignment vertical="center"/>
    </xf>
    <xf numFmtId="0" fontId="4" fillId="10" borderId="4" xfId="0" applyFont="1" applyFill="1" applyBorder="1" applyAlignment="1">
      <alignment vertical="center"/>
    </xf>
    <xf numFmtId="0" fontId="4" fillId="10" borderId="5" xfId="0" applyFont="1" applyFill="1" applyBorder="1" applyAlignment="1">
      <alignment horizontal="center"/>
    </xf>
    <xf numFmtId="0" fontId="0" fillId="10" borderId="2" xfId="0" applyFill="1" applyBorder="1" applyAlignment="1">
      <alignment horizontal="center" vertical="center" wrapText="1"/>
    </xf>
    <xf numFmtId="0" fontId="0" fillId="10" borderId="3" xfId="0" applyFill="1" applyBorder="1"/>
    <xf numFmtId="0" fontId="0" fillId="10" borderId="12" xfId="0" applyFill="1" applyBorder="1"/>
    <xf numFmtId="0" fontId="0" fillId="10" borderId="5" xfId="0" applyFill="1" applyBorder="1"/>
    <xf numFmtId="0" fontId="0" fillId="10" borderId="13" xfId="0" applyFill="1" applyBorder="1"/>
    <xf numFmtId="0" fontId="23" fillId="13" borderId="2" xfId="0" applyFont="1" applyFill="1" applyBorder="1" applyAlignment="1" applyProtection="1">
      <alignment horizontal="center" vertical="center" wrapText="1"/>
      <protection locked="0"/>
    </xf>
    <xf numFmtId="0" fontId="1" fillId="0" borderId="0" xfId="0" applyFont="1" applyFill="1" applyBorder="1"/>
    <xf numFmtId="0" fontId="0" fillId="0" borderId="0" xfId="0" applyFont="1" applyFill="1" applyBorder="1"/>
    <xf numFmtId="0" fontId="38" fillId="12" borderId="0" xfId="4" applyBorder="1"/>
    <xf numFmtId="0" fontId="1" fillId="0" borderId="2" xfId="0" applyFont="1" applyBorder="1"/>
    <xf numFmtId="0" fontId="1" fillId="0" borderId="2" xfId="0" applyFont="1" applyBorder="1" applyAlignment="1">
      <alignment horizontal="center"/>
    </xf>
    <xf numFmtId="0" fontId="0" fillId="0" borderId="0" xfId="0" applyFont="1"/>
    <xf numFmtId="0" fontId="0" fillId="0" borderId="2" xfId="0" applyFont="1" applyBorder="1"/>
    <xf numFmtId="0" fontId="0" fillId="0" borderId="2" xfId="0" applyFont="1" applyBorder="1" applyAlignment="1">
      <alignment horizontal="center"/>
    </xf>
    <xf numFmtId="0" fontId="0" fillId="0" borderId="0" xfId="0" applyFont="1" applyBorder="1"/>
    <xf numFmtId="0" fontId="0" fillId="0" borderId="0" xfId="0" applyFont="1" applyBorder="1" applyAlignment="1">
      <alignment horizontal="center"/>
    </xf>
    <xf numFmtId="0" fontId="0" fillId="0" borderId="0" xfId="0" applyFont="1" applyAlignment="1">
      <alignment horizontal="center"/>
    </xf>
    <xf numFmtId="0" fontId="17" fillId="7" borderId="3" xfId="0" applyFont="1" applyFill="1" applyBorder="1" applyAlignment="1" applyProtection="1">
      <alignment vertical="center" wrapText="1"/>
    </xf>
    <xf numFmtId="0" fontId="13" fillId="0" borderId="0" xfId="4" applyFont="1" applyFill="1" applyBorder="1"/>
    <xf numFmtId="0" fontId="1" fillId="0" borderId="10" xfId="0" applyFont="1" applyFill="1" applyBorder="1"/>
    <xf numFmtId="2" fontId="1" fillId="0" borderId="10" xfId="0" applyNumberFormat="1" applyFont="1" applyFill="1" applyBorder="1"/>
    <xf numFmtId="2" fontId="0" fillId="0" borderId="0" xfId="0" applyNumberFormat="1" applyFont="1" applyFill="1" applyBorder="1"/>
    <xf numFmtId="0" fontId="17" fillId="7" borderId="4" xfId="0" applyFont="1" applyFill="1" applyBorder="1" applyAlignment="1" applyProtection="1">
      <alignment vertical="center" wrapText="1"/>
    </xf>
    <xf numFmtId="0" fontId="43" fillId="0" borderId="0" xfId="0" applyFont="1" applyFill="1" applyBorder="1" applyAlignment="1" applyProtection="1">
      <alignment vertical="center"/>
    </xf>
    <xf numFmtId="0" fontId="17" fillId="6" borderId="2" xfId="0" applyFont="1" applyFill="1" applyBorder="1" applyAlignment="1" applyProtection="1">
      <alignment horizontal="center" vertical="center"/>
      <protection locked="0"/>
    </xf>
    <xf numFmtId="0" fontId="44" fillId="0" borderId="0" xfId="0" applyFont="1" applyFill="1" applyBorder="1" applyAlignment="1" applyProtection="1">
      <alignment horizontal="center" vertical="center"/>
    </xf>
    <xf numFmtId="0" fontId="0" fillId="10" borderId="2" xfId="0" applyFill="1" applyBorder="1" applyAlignment="1" applyProtection="1">
      <alignment vertical="center"/>
    </xf>
    <xf numFmtId="0" fontId="0" fillId="9" borderId="2" xfId="0" applyFill="1" applyBorder="1" applyAlignment="1" applyProtection="1">
      <alignment vertical="center" wrapText="1"/>
    </xf>
    <xf numFmtId="0" fontId="0" fillId="9" borderId="11" xfId="0" applyFill="1" applyBorder="1" applyAlignment="1" applyProtection="1">
      <alignment vertical="center" wrapText="1"/>
    </xf>
    <xf numFmtId="0" fontId="0" fillId="9" borderId="11" xfId="0" applyFill="1" applyBorder="1" applyAlignment="1">
      <alignment horizontal="center" vertical="center" wrapText="1"/>
    </xf>
    <xf numFmtId="0" fontId="18" fillId="9" borderId="3" xfId="0" applyFont="1" applyFill="1" applyBorder="1" applyAlignment="1">
      <alignment horizontal="center"/>
    </xf>
    <xf numFmtId="0" fontId="18" fillId="9" borderId="12" xfId="0" applyFont="1" applyFill="1" applyBorder="1" applyAlignment="1">
      <alignment horizontal="center"/>
    </xf>
    <xf numFmtId="2" fontId="17" fillId="9" borderId="2" xfId="0" applyNumberFormat="1" applyFont="1" applyFill="1" applyBorder="1"/>
    <xf numFmtId="2" fontId="17" fillId="9" borderId="11" xfId="0" applyNumberFormat="1" applyFont="1" applyFill="1" applyBorder="1"/>
    <xf numFmtId="0" fontId="17" fillId="9" borderId="5" xfId="0" applyFont="1" applyFill="1" applyBorder="1"/>
    <xf numFmtId="0" fontId="17" fillId="9" borderId="13" xfId="0" applyFont="1" applyFill="1" applyBorder="1"/>
    <xf numFmtId="0" fontId="0" fillId="9" borderId="10" xfId="0" applyFill="1" applyBorder="1" applyAlignment="1" applyProtection="1">
      <alignment vertical="center" wrapText="1"/>
    </xf>
    <xf numFmtId="0" fontId="0" fillId="9" borderId="2" xfId="0" applyFill="1" applyBorder="1" applyProtection="1"/>
    <xf numFmtId="0" fontId="0" fillId="9" borderId="10" xfId="0" applyFill="1" applyBorder="1" applyProtection="1"/>
    <xf numFmtId="0" fontId="3" fillId="9" borderId="2" xfId="0" applyFont="1" applyFill="1" applyBorder="1" applyProtection="1"/>
    <xf numFmtId="0" fontId="0" fillId="9" borderId="11" xfId="0" applyFill="1" applyBorder="1" applyProtection="1"/>
    <xf numFmtId="0" fontId="0" fillId="9" borderId="23" xfId="0" applyFill="1" applyBorder="1"/>
    <xf numFmtId="0" fontId="17" fillId="9" borderId="3" xfId="0" applyFont="1" applyFill="1" applyBorder="1" applyAlignment="1" applyProtection="1">
      <alignment horizontal="center"/>
      <protection locked="0"/>
    </xf>
    <xf numFmtId="0" fontId="0" fillId="0" borderId="0" xfId="0" applyAlignment="1" applyProtection="1">
      <alignment horizontal="left" vertical="center" wrapText="1"/>
      <protection locked="0"/>
    </xf>
    <xf numFmtId="0" fontId="0" fillId="0" borderId="0" xfId="0" applyAlignment="1" applyProtection="1">
      <alignment vertical="center" wrapText="1"/>
      <protection locked="0"/>
    </xf>
    <xf numFmtId="0" fontId="0" fillId="0" borderId="0" xfId="0" applyAlignment="1">
      <alignment vertical="center" wrapText="1"/>
    </xf>
    <xf numFmtId="0" fontId="0" fillId="0" borderId="0" xfId="0" applyAlignment="1" applyProtection="1">
      <alignment horizontal="left" vertical="center"/>
      <protection locked="0"/>
    </xf>
    <xf numFmtId="0" fontId="2" fillId="0" borderId="0" xfId="0" applyNumberFormat="1" applyFont="1" applyBorder="1" applyAlignment="1" applyProtection="1">
      <alignment horizontal="left" wrapText="1"/>
      <protection locked="0"/>
    </xf>
    <xf numFmtId="0" fontId="9" fillId="0" borderId="0" xfId="0" applyFont="1" applyAlignment="1">
      <alignment horizontal="left" vertical="center" wrapText="1"/>
    </xf>
    <xf numFmtId="0" fontId="0" fillId="0" borderId="0" xfId="0" applyFont="1" applyAlignment="1">
      <alignment wrapText="1"/>
    </xf>
    <xf numFmtId="0" fontId="5" fillId="0" borderId="0" xfId="0" applyFont="1" applyAlignment="1" applyProtection="1">
      <alignment horizontal="left" vertical="top" wrapText="1"/>
      <protection locked="0"/>
    </xf>
    <xf numFmtId="0" fontId="0" fillId="0" borderId="0" xfId="0" applyFill="1" applyAlignment="1" applyProtection="1">
      <alignment horizontal="left" vertical="center" wrapText="1"/>
      <protection locked="0"/>
    </xf>
    <xf numFmtId="0" fontId="5" fillId="0" borderId="0" xfId="0" applyFont="1" applyAlignment="1">
      <alignment horizontal="left" vertical="top" wrapText="1"/>
    </xf>
    <xf numFmtId="0" fontId="0" fillId="0" borderId="0" xfId="0" applyAlignment="1" applyProtection="1">
      <alignment horizontal="left" vertical="top" wrapText="1"/>
      <protection locked="0"/>
    </xf>
    <xf numFmtId="0" fontId="0" fillId="0" borderId="0" xfId="0" applyAlignment="1">
      <alignment horizontal="left" vertical="top" wrapText="1"/>
    </xf>
    <xf numFmtId="0" fontId="0" fillId="0" borderId="0" xfId="0" applyFill="1" applyBorder="1" applyAlignment="1" applyProtection="1">
      <alignment horizontal="left" vertical="top" wrapText="1"/>
      <protection locked="0"/>
    </xf>
    <xf numFmtId="0" fontId="0" fillId="0" borderId="6" xfId="0" applyFill="1" applyBorder="1" applyAlignment="1" applyProtection="1">
      <alignment horizontal="left" vertical="center"/>
      <protection locked="0"/>
    </xf>
    <xf numFmtId="0" fontId="0" fillId="0" borderId="0" xfId="0" quotePrefix="1" applyAlignment="1" applyProtection="1">
      <alignment horizontal="left" vertical="center"/>
      <protection locked="0"/>
    </xf>
    <xf numFmtId="0" fontId="17" fillId="5" borderId="2" xfId="0" applyFont="1" applyFill="1" applyBorder="1" applyAlignment="1" applyProtection="1">
      <alignment horizontal="left" vertical="center" wrapText="1"/>
    </xf>
    <xf numFmtId="0" fontId="18" fillId="5" borderId="14" xfId="0" applyFont="1" applyFill="1" applyBorder="1" applyAlignment="1" applyProtection="1">
      <alignment horizontal="left" vertical="center" wrapText="1"/>
    </xf>
    <xf numFmtId="0" fontId="18" fillId="5" borderId="10" xfId="0" applyFont="1" applyFill="1" applyBorder="1" applyAlignment="1" applyProtection="1">
      <alignment horizontal="left" vertical="center" wrapText="1"/>
    </xf>
    <xf numFmtId="0" fontId="25" fillId="5" borderId="14" xfId="0" applyFont="1" applyFill="1" applyBorder="1" applyAlignment="1" applyProtection="1">
      <alignment horizontal="left" vertical="center" wrapText="1"/>
    </xf>
    <xf numFmtId="0" fontId="25" fillId="5" borderId="10" xfId="0" applyFont="1" applyFill="1" applyBorder="1" applyAlignment="1" applyProtection="1">
      <alignment horizontal="left" vertical="center" wrapText="1"/>
    </xf>
    <xf numFmtId="0" fontId="19" fillId="5" borderId="3" xfId="0" applyFont="1" applyFill="1" applyBorder="1" applyAlignment="1" applyProtection="1">
      <alignment horizontal="left" vertical="center"/>
    </xf>
    <xf numFmtId="0" fontId="17" fillId="5" borderId="5" xfId="0" applyFont="1" applyFill="1" applyBorder="1" applyAlignment="1" applyProtection="1">
      <alignment horizontal="left" vertical="center"/>
    </xf>
    <xf numFmtId="0" fontId="19" fillId="5" borderId="2" xfId="0" applyFont="1" applyFill="1" applyBorder="1" applyAlignment="1" applyProtection="1">
      <alignment horizontal="left" vertical="center"/>
    </xf>
    <xf numFmtId="164" fontId="10" fillId="5" borderId="3" xfId="0" applyNumberFormat="1" applyFont="1" applyFill="1" applyBorder="1" applyAlignment="1" applyProtection="1">
      <alignment horizontal="center" vertical="center"/>
    </xf>
    <xf numFmtId="164" fontId="10" fillId="5" borderId="4" xfId="0" applyNumberFormat="1" applyFont="1" applyFill="1" applyBorder="1" applyAlignment="1" applyProtection="1">
      <alignment horizontal="center" vertical="center"/>
    </xf>
    <xf numFmtId="164" fontId="10" fillId="5" borderId="5" xfId="0" applyNumberFormat="1" applyFont="1" applyFill="1" applyBorder="1" applyAlignment="1" applyProtection="1">
      <alignment horizontal="center" vertical="center"/>
    </xf>
    <xf numFmtId="0" fontId="41" fillId="14" borderId="24" xfId="2" applyFont="1" applyFill="1" applyBorder="1" applyAlignment="1" applyProtection="1">
      <alignment horizontal="center" vertical="center"/>
    </xf>
    <xf numFmtId="0" fontId="42" fillId="14" borderId="25" xfId="0" applyFont="1" applyFill="1" applyBorder="1" applyAlignment="1" applyProtection="1">
      <alignment horizontal="center" vertical="center"/>
    </xf>
    <xf numFmtId="0" fontId="42" fillId="14" borderId="26" xfId="0" applyFont="1" applyFill="1" applyBorder="1" applyAlignment="1" applyProtection="1">
      <alignment horizontal="center" vertical="center"/>
    </xf>
    <xf numFmtId="0" fontId="42" fillId="14" borderId="27" xfId="0" applyFont="1" applyFill="1" applyBorder="1" applyAlignment="1" applyProtection="1">
      <alignment horizontal="center" vertical="center"/>
    </xf>
    <xf numFmtId="0" fontId="42" fillId="14" borderId="28" xfId="0" applyFont="1" applyFill="1" applyBorder="1" applyAlignment="1" applyProtection="1">
      <alignment horizontal="center" vertical="center"/>
    </xf>
    <xf numFmtId="0" fontId="42" fillId="14" borderId="29" xfId="0" applyFont="1" applyFill="1" applyBorder="1" applyAlignment="1" applyProtection="1">
      <alignment horizontal="center" vertical="center"/>
    </xf>
    <xf numFmtId="0" fontId="17" fillId="7" borderId="3" xfId="0" applyFont="1" applyFill="1" applyBorder="1" applyAlignment="1" applyProtection="1">
      <alignment vertical="center" wrapText="1"/>
    </xf>
    <xf numFmtId="0" fontId="17" fillId="7" borderId="5" xfId="0" applyFont="1" applyFill="1" applyBorder="1" applyAlignment="1" applyProtection="1">
      <alignment vertical="center" wrapText="1"/>
    </xf>
    <xf numFmtId="0" fontId="25" fillId="5" borderId="6" xfId="0" applyFont="1" applyFill="1" applyBorder="1" applyAlignment="1" applyProtection="1">
      <alignment horizontal="center" vertical="center" wrapText="1"/>
    </xf>
    <xf numFmtId="0" fontId="25" fillId="5" borderId="0" xfId="0" applyFont="1" applyFill="1" applyBorder="1" applyAlignment="1" applyProtection="1">
      <alignment horizontal="center" vertical="center" wrapText="1"/>
    </xf>
    <xf numFmtId="0" fontId="17" fillId="5" borderId="0" xfId="0" applyFont="1" applyFill="1" applyBorder="1" applyAlignment="1" applyProtection="1">
      <alignment horizontal="center" vertical="center" wrapText="1"/>
    </xf>
    <xf numFmtId="0" fontId="17" fillId="5" borderId="1" xfId="0" applyFont="1" applyFill="1" applyBorder="1" applyAlignment="1" applyProtection="1">
      <alignment horizontal="center" vertical="center" wrapText="1"/>
    </xf>
    <xf numFmtId="0" fontId="17" fillId="5" borderId="12" xfId="0" applyFont="1" applyFill="1" applyBorder="1" applyAlignment="1" applyProtection="1">
      <alignment horizontal="left" vertical="center" wrapText="1"/>
    </xf>
    <xf numFmtId="0" fontId="17" fillId="5" borderId="8" xfId="0" applyFont="1" applyFill="1" applyBorder="1" applyAlignment="1" applyProtection="1">
      <alignment horizontal="left" vertical="center" wrapText="1"/>
    </xf>
    <xf numFmtId="0" fontId="17" fillId="7" borderId="5" xfId="0" applyFont="1" applyFill="1" applyBorder="1" applyAlignment="1" applyProtection="1">
      <alignment vertical="center"/>
    </xf>
    <xf numFmtId="0" fontId="25" fillId="5" borderId="20" xfId="0" applyFont="1" applyFill="1" applyBorder="1" applyAlignment="1" applyProtection="1">
      <alignment horizontal="center" vertical="center" wrapText="1"/>
    </xf>
    <xf numFmtId="0" fontId="25" fillId="5" borderId="14" xfId="0" applyFont="1" applyFill="1" applyBorder="1" applyAlignment="1" applyProtection="1">
      <alignment horizontal="center" vertical="center" wrapText="1"/>
    </xf>
    <xf numFmtId="0" fontId="25" fillId="5" borderId="10" xfId="0" applyFont="1" applyFill="1" applyBorder="1" applyAlignment="1" applyProtection="1">
      <alignment horizontal="center" vertical="center" wrapText="1"/>
    </xf>
    <xf numFmtId="0" fontId="17" fillId="5" borderId="3" xfId="0" applyFont="1" applyFill="1" applyBorder="1" applyAlignment="1" applyProtection="1">
      <alignment vertical="center" wrapText="1"/>
    </xf>
    <xf numFmtId="0" fontId="17" fillId="5" borderId="4" xfId="0" applyFont="1" applyFill="1" applyBorder="1" applyAlignment="1" applyProtection="1">
      <alignment vertical="center"/>
    </xf>
    <xf numFmtId="0" fontId="17" fillId="7" borderId="3" xfId="0" applyFont="1" applyFill="1" applyBorder="1" applyAlignment="1" applyProtection="1">
      <alignment horizontal="left" vertical="center" wrapText="1"/>
    </xf>
    <xf numFmtId="0" fontId="17" fillId="7" borderId="5" xfId="0" applyFont="1" applyFill="1" applyBorder="1" applyAlignment="1" applyProtection="1">
      <alignment horizontal="left" vertical="center" wrapText="1"/>
    </xf>
    <xf numFmtId="0" fontId="31" fillId="5" borderId="3" xfId="0" applyFont="1" applyFill="1" applyBorder="1" applyAlignment="1" applyProtection="1">
      <alignment vertical="center"/>
    </xf>
    <xf numFmtId="0" fontId="31" fillId="5" borderId="4" xfId="0" applyFont="1" applyFill="1" applyBorder="1" applyAlignment="1" applyProtection="1">
      <alignment vertical="center"/>
    </xf>
    <xf numFmtId="0" fontId="17" fillId="7" borderId="11" xfId="0" applyFont="1" applyFill="1" applyBorder="1" applyAlignment="1" applyProtection="1">
      <alignment horizontal="center" vertical="center" wrapText="1"/>
    </xf>
    <xf numFmtId="0" fontId="17" fillId="7" borderId="14" xfId="0" applyFont="1" applyFill="1" applyBorder="1" applyAlignment="1" applyProtection="1">
      <alignment horizontal="center" vertical="center" wrapText="1"/>
    </xf>
    <xf numFmtId="0" fontId="17" fillId="7" borderId="10" xfId="0" applyFont="1" applyFill="1" applyBorder="1" applyAlignment="1" applyProtection="1">
      <alignment horizontal="center" vertical="center" wrapText="1"/>
    </xf>
    <xf numFmtId="0" fontId="25" fillId="7" borderId="11" xfId="0" applyFont="1" applyFill="1" applyBorder="1" applyAlignment="1" applyProtection="1">
      <alignment horizontal="center" vertical="center" wrapText="1"/>
    </xf>
    <xf numFmtId="0" fontId="25" fillId="7" borderId="14" xfId="0" applyFont="1" applyFill="1" applyBorder="1" applyAlignment="1" applyProtection="1">
      <alignment horizontal="center" vertical="center" wrapText="1"/>
    </xf>
    <xf numFmtId="0" fontId="25" fillId="7" borderId="10" xfId="0" applyFont="1" applyFill="1" applyBorder="1" applyAlignment="1" applyProtection="1">
      <alignment horizontal="center" vertical="center" wrapText="1"/>
    </xf>
    <xf numFmtId="0" fontId="17" fillId="7" borderId="4" xfId="0" applyFont="1" applyFill="1" applyBorder="1" applyAlignment="1" applyProtection="1">
      <alignment horizontal="left" vertical="center" wrapText="1"/>
    </xf>
    <xf numFmtId="0" fontId="15" fillId="4" borderId="8" xfId="0" applyFont="1" applyFill="1" applyBorder="1" applyAlignment="1" applyProtection="1">
      <alignment horizontal="left" vertical="center" wrapText="1"/>
    </xf>
    <xf numFmtId="0" fontId="15" fillId="4" borderId="1" xfId="0" applyFont="1" applyFill="1" applyBorder="1" applyAlignment="1" applyProtection="1">
      <alignment horizontal="left" vertical="center" wrapText="1"/>
    </xf>
    <xf numFmtId="0" fontId="15" fillId="4" borderId="9" xfId="0" applyFont="1" applyFill="1" applyBorder="1" applyAlignment="1" applyProtection="1">
      <alignment horizontal="left" vertical="center" wrapText="1"/>
    </xf>
    <xf numFmtId="0" fontId="19" fillId="5" borderId="2" xfId="0" applyFont="1" applyFill="1" applyBorder="1" applyAlignment="1" applyProtection="1">
      <alignment horizontal="center" vertical="center"/>
    </xf>
    <xf numFmtId="0" fontId="21" fillId="5" borderId="3" xfId="0" applyFont="1" applyFill="1" applyBorder="1" applyAlignment="1" applyProtection="1">
      <alignment horizontal="left" vertical="center" wrapText="1"/>
    </xf>
    <xf numFmtId="0" fontId="21" fillId="5" borderId="5" xfId="0" applyFont="1" applyFill="1" applyBorder="1" applyAlignment="1" applyProtection="1">
      <alignment horizontal="left" vertical="center" wrapText="1"/>
    </xf>
    <xf numFmtId="0" fontId="25" fillId="7" borderId="6" xfId="0" applyFont="1" applyFill="1" applyBorder="1" applyAlignment="1" applyProtection="1">
      <alignment horizontal="center" vertical="center" wrapText="1"/>
    </xf>
    <xf numFmtId="0" fontId="25" fillId="7" borderId="0" xfId="0" applyFont="1" applyFill="1" applyBorder="1" applyAlignment="1" applyProtection="1">
      <alignment horizontal="center" vertical="center" wrapText="1"/>
    </xf>
    <xf numFmtId="0" fontId="17" fillId="7" borderId="0" xfId="0" applyFont="1" applyFill="1" applyBorder="1" applyAlignment="1" applyProtection="1">
      <alignment horizontal="center" vertical="center" wrapText="1"/>
    </xf>
    <xf numFmtId="0" fontId="17" fillId="7" borderId="1" xfId="0" applyFont="1" applyFill="1" applyBorder="1" applyAlignment="1" applyProtection="1">
      <alignment horizontal="center" vertical="center" wrapText="1"/>
    </xf>
    <xf numFmtId="0" fontId="25" fillId="5" borderId="12" xfId="0" applyFont="1" applyFill="1" applyBorder="1" applyAlignment="1" applyProtection="1">
      <alignment horizontal="center" vertical="center" wrapText="1"/>
    </xf>
    <xf numFmtId="0" fontId="17" fillId="5" borderId="7" xfId="0" applyFont="1" applyFill="1" applyBorder="1" applyAlignment="1" applyProtection="1">
      <alignment horizontal="center" vertical="center" wrapText="1"/>
    </xf>
    <xf numFmtId="0" fontId="17" fillId="5" borderId="8" xfId="0" applyFont="1" applyFill="1" applyBorder="1" applyAlignment="1" applyProtection="1">
      <alignment horizontal="center" vertical="center" wrapText="1"/>
    </xf>
    <xf numFmtId="0" fontId="25" fillId="5" borderId="11" xfId="0" applyFont="1" applyFill="1" applyBorder="1" applyAlignment="1" applyProtection="1">
      <alignment horizontal="left" vertical="center" wrapText="1"/>
    </xf>
    <xf numFmtId="0" fontId="17" fillId="5" borderId="7" xfId="0" applyFont="1" applyFill="1" applyBorder="1" applyAlignment="1" applyProtection="1">
      <alignment horizontal="left" vertical="center" wrapText="1"/>
    </xf>
    <xf numFmtId="0" fontId="21" fillId="5" borderId="3" xfId="0" applyFont="1" applyFill="1" applyBorder="1" applyAlignment="1" applyProtection="1">
      <alignment vertical="center" wrapText="1"/>
    </xf>
    <xf numFmtId="0" fontId="21" fillId="5" borderId="4" xfId="0" applyFont="1" applyFill="1" applyBorder="1" applyAlignment="1" applyProtection="1">
      <alignment vertical="center" wrapText="1"/>
    </xf>
    <xf numFmtId="0" fontId="18" fillId="5" borderId="3" xfId="0" applyFont="1" applyFill="1" applyBorder="1" applyAlignment="1" applyProtection="1">
      <alignment horizontal="center" vertical="center"/>
    </xf>
    <xf numFmtId="0" fontId="18" fillId="5" borderId="4" xfId="0" applyFont="1" applyFill="1" applyBorder="1" applyAlignment="1" applyProtection="1">
      <alignment horizontal="center" vertical="center"/>
    </xf>
    <xf numFmtId="0" fontId="18" fillId="5" borderId="5" xfId="0" applyFont="1" applyFill="1" applyBorder="1" applyAlignment="1" applyProtection="1">
      <alignment horizontal="center" vertical="center"/>
    </xf>
    <xf numFmtId="0" fontId="17" fillId="5" borderId="12" xfId="0" applyFont="1" applyFill="1" applyBorder="1" applyAlignment="1" applyProtection="1">
      <alignment vertical="center" wrapText="1"/>
    </xf>
    <xf numFmtId="0" fontId="17" fillId="5" borderId="6" xfId="0" applyFont="1" applyFill="1" applyBorder="1" applyAlignment="1" applyProtection="1">
      <alignment vertical="center" wrapText="1"/>
    </xf>
    <xf numFmtId="0" fontId="17" fillId="5" borderId="11" xfId="0" applyFont="1" applyFill="1" applyBorder="1" applyAlignment="1" applyProtection="1">
      <alignment horizontal="left" vertical="center" wrapText="1"/>
    </xf>
    <xf numFmtId="0" fontId="0" fillId="5" borderId="17" xfId="0" applyFont="1" applyFill="1" applyBorder="1" applyAlignment="1" applyProtection="1">
      <alignment horizontal="center" vertical="center" wrapText="1"/>
    </xf>
    <xf numFmtId="0" fontId="22" fillId="5" borderId="18" xfId="0" applyFont="1" applyFill="1" applyBorder="1" applyAlignment="1" applyProtection="1">
      <alignment horizontal="center" vertical="center" wrapText="1"/>
    </xf>
    <xf numFmtId="0" fontId="17" fillId="5" borderId="19" xfId="0" applyFont="1" applyFill="1" applyBorder="1" applyAlignment="1" applyProtection="1">
      <alignment vertical="center" wrapText="1"/>
    </xf>
    <xf numFmtId="0" fontId="17" fillId="5" borderId="3" xfId="0" applyFont="1" applyFill="1" applyBorder="1" applyAlignment="1" applyProtection="1">
      <alignment horizontal="left" vertical="center" wrapText="1"/>
    </xf>
    <xf numFmtId="0" fontId="17" fillId="5" borderId="4" xfId="0" applyFont="1" applyFill="1" applyBorder="1" applyAlignment="1" applyProtection="1">
      <alignment horizontal="left" vertical="center" wrapText="1"/>
    </xf>
    <xf numFmtId="0" fontId="1" fillId="3" borderId="21" xfId="1" applyFont="1" applyFill="1" applyBorder="1" applyAlignment="1" applyProtection="1">
      <alignment horizontal="center" vertical="center"/>
    </xf>
    <xf numFmtId="0" fontId="1" fillId="3" borderId="22" xfId="1" applyFont="1" applyFill="1" applyBorder="1" applyAlignment="1" applyProtection="1">
      <alignment horizontal="center" vertical="center"/>
    </xf>
    <xf numFmtId="0" fontId="13" fillId="3" borderId="3" xfId="0" applyFont="1" applyFill="1" applyBorder="1" applyAlignment="1">
      <alignment horizontal="center"/>
    </xf>
    <xf numFmtId="0" fontId="13" fillId="3" borderId="5" xfId="0" applyFont="1" applyFill="1" applyBorder="1" applyAlignment="1">
      <alignment horizontal="center"/>
    </xf>
    <xf numFmtId="0" fontId="34" fillId="5" borderId="3" xfId="0" applyFont="1" applyFill="1" applyBorder="1" applyAlignment="1">
      <alignment horizontal="left" wrapText="1"/>
    </xf>
    <xf numFmtId="0" fontId="17" fillId="5" borderId="4" xfId="0" applyFont="1" applyFill="1" applyBorder="1" applyAlignment="1">
      <alignment horizontal="left" wrapText="1"/>
    </xf>
    <xf numFmtId="0" fontId="17" fillId="5" borderId="5" xfId="0" applyFont="1" applyFill="1" applyBorder="1" applyAlignment="1">
      <alignment horizontal="left" wrapText="1"/>
    </xf>
    <xf numFmtId="0" fontId="34" fillId="5" borderId="2" xfId="0" applyFont="1" applyFill="1" applyBorder="1" applyAlignment="1">
      <alignment horizontal="left" wrapText="1"/>
    </xf>
    <xf numFmtId="0" fontId="6" fillId="9" borderId="3" xfId="0" applyFont="1" applyFill="1" applyBorder="1" applyAlignment="1" applyProtection="1">
      <alignment horizontal="left" wrapText="1"/>
    </xf>
    <xf numFmtId="0" fontId="6" fillId="9" borderId="4" xfId="0" applyFont="1" applyFill="1" applyBorder="1" applyAlignment="1" applyProtection="1">
      <alignment horizontal="left" wrapText="1"/>
    </xf>
    <xf numFmtId="0" fontId="6" fillId="9" borderId="5" xfId="0" applyFont="1" applyFill="1" applyBorder="1" applyAlignment="1" applyProtection="1">
      <alignment horizontal="left" wrapText="1"/>
    </xf>
    <xf numFmtId="0" fontId="34" fillId="5" borderId="4" xfId="0" applyFont="1" applyFill="1" applyBorder="1" applyAlignment="1">
      <alignment horizontal="left" wrapText="1"/>
    </xf>
    <xf numFmtId="0" fontId="34" fillId="5" borderId="3" xfId="0" applyFont="1" applyFill="1" applyBorder="1" applyAlignment="1" applyProtection="1">
      <alignment horizontal="left" wrapText="1"/>
    </xf>
    <xf numFmtId="0" fontId="17" fillId="5" borderId="4" xfId="0" applyFont="1" applyFill="1" applyBorder="1" applyAlignment="1" applyProtection="1">
      <alignment horizontal="left" wrapText="1"/>
    </xf>
    <xf numFmtId="0" fontId="17" fillId="5" borderId="5" xfId="0" applyFont="1" applyFill="1" applyBorder="1" applyAlignment="1" applyProtection="1">
      <alignment horizontal="left" wrapText="1"/>
    </xf>
    <xf numFmtId="0" fontId="6" fillId="10" borderId="3" xfId="0" applyFont="1" applyFill="1" applyBorder="1" applyAlignment="1">
      <alignment horizontal="left" wrapText="1"/>
    </xf>
    <xf numFmtId="0" fontId="0" fillId="10" borderId="4" xfId="0" applyFill="1" applyBorder="1" applyAlignment="1">
      <alignment horizontal="left" wrapText="1"/>
    </xf>
    <xf numFmtId="0" fontId="0" fillId="10" borderId="5" xfId="0" applyFill="1" applyBorder="1" applyAlignment="1">
      <alignment horizontal="left" wrapText="1"/>
    </xf>
  </cellXfs>
  <cellStyles count="5">
    <cellStyle name="Bueno" xfId="4" builtinId="26"/>
    <cellStyle name="Énfasis3" xfId="1" builtinId="37"/>
    <cellStyle name="Hipervínculo" xfId="2" builtinId="8"/>
    <cellStyle name="Normal" xfId="0" builtinId="0"/>
    <cellStyle name="Normal 5" xfId="3" xr:uid="{00000000-0005-0000-0000-000003000000}"/>
  </cellStyles>
  <dxfs count="235">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border diagonalUp="0" diagonalDown="0">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border outline="0">
        <bottom style="thin">
          <color auto="1"/>
        </bottom>
      </border>
    </dxf>
    <dxf>
      <font>
        <b/>
        <i val="0"/>
        <strike val="0"/>
        <condense val="0"/>
        <extend val="0"/>
        <outline val="0"/>
        <shadow val="0"/>
        <u val="none"/>
        <vertAlign val="baseline"/>
        <sz val="11"/>
        <color rgb="FF000000"/>
        <name val="Calibri"/>
        <family val="2"/>
        <scheme val="none"/>
      </font>
      <fill>
        <patternFill patternType="solid">
          <fgColor rgb="FF000000"/>
          <bgColor rgb="FFACB9CA"/>
        </patternFill>
      </fill>
      <alignment horizontal="center" vertical="center" textRotation="0" wrapText="1" indent="0" justifyLastLine="0" shrinkToFit="0" readingOrder="0"/>
      <border diagonalUp="0" diagonalDown="0" outline="0">
        <left style="thin">
          <color auto="1"/>
        </left>
        <right style="thin">
          <color auto="1"/>
        </right>
        <top/>
        <bottom/>
      </border>
    </dxf>
    <dxf>
      <fill>
        <patternFill patternType="solid">
          <fgColor indexed="64"/>
          <bgColor theme="3" tint="0.79998168889431442"/>
        </patternFill>
      </fill>
      <border diagonalUp="0" diagonalDown="0" outline="0">
        <left style="thin">
          <color indexed="64"/>
        </left>
        <right/>
        <top style="thin">
          <color indexed="64"/>
        </top>
        <bottom style="thin">
          <color indexed="64"/>
        </bottom>
      </border>
    </dxf>
    <dxf>
      <fill>
        <patternFill patternType="solid">
          <fgColor indexed="64"/>
          <bgColor theme="3" tint="0.79998168889431442"/>
        </patternFill>
      </fill>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protection locked="1" hidden="0"/>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65" formatCode="d/m/yyyy"/>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1" indent="0" justifyLastLine="0" shrinkToFit="0" readingOrder="0"/>
      <border diagonalUp="0" diagonalDown="0" outline="0">
        <left style="thin">
          <color auto="1"/>
        </left>
        <right style="thin">
          <color indexed="64"/>
        </right>
        <top style="thin">
          <color indexed="64"/>
        </top>
        <bottom style="thin">
          <color indexed="64"/>
        </bottom>
      </border>
      <protection locked="0" hidden="0"/>
    </dxf>
    <dxf>
      <fill>
        <patternFill patternType="solid">
          <fgColor indexed="64"/>
          <bgColor theme="3" tint="0.79998168889431442"/>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none">
          <fgColor indexed="64"/>
          <bgColor auto="1"/>
        </patternFill>
      </fill>
    </dxf>
    <dxf>
      <border outline="0">
        <bottom style="thin">
          <color indexed="64"/>
        </bottom>
      </border>
    </dxf>
    <dxf>
      <font>
        <b/>
        <i val="0"/>
        <strike val="0"/>
        <condense val="0"/>
        <extend val="0"/>
        <outline val="0"/>
        <shadow val="0"/>
        <u val="none"/>
        <vertAlign val="baseline"/>
        <sz val="11"/>
        <color theme="1" tint="4.9989318521683403E-2"/>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protection locked="1" hidden="1"/>
    </dxf>
    <dxf>
      <protection locked="1" hidden="1"/>
    </dxf>
    <dxf>
      <protection locked="1" hidden="1"/>
    </dxf>
    <dxf>
      <protection locked="1" hidden="1"/>
    </dxf>
    <dxf>
      <protection locked="1" hidden="1"/>
    </dxf>
    <dxf>
      <fill>
        <patternFill>
          <bgColor rgb="FFFFC000"/>
        </patternFill>
      </fill>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border diagonalUp="0" diagonalDown="0">
        <left style="thin">
          <color auto="1"/>
        </left>
        <right/>
        <top style="thin">
          <color auto="1"/>
        </top>
        <bottom style="thin">
          <color auto="1"/>
        </bottom>
        <vertical/>
        <horizontal/>
      </border>
      <protection locked="1"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border diagonalUp="0" diagonalDown="0">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border outline="0">
        <bottom style="thin">
          <color auto="1"/>
        </bottom>
      </border>
    </dxf>
    <dxf>
      <font>
        <b/>
        <i val="0"/>
        <strike val="0"/>
        <condense val="0"/>
        <extend val="0"/>
        <outline val="0"/>
        <shadow val="0"/>
        <u val="none"/>
        <vertAlign val="baseline"/>
        <sz val="11"/>
        <color rgb="FF000000"/>
        <name val="Calibri"/>
        <family val="2"/>
        <scheme val="none"/>
      </font>
      <fill>
        <patternFill patternType="solid">
          <fgColor rgb="FF000000"/>
          <bgColor rgb="FFACB9CA"/>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border diagonalUp="0" diagonalDown="0">
        <left style="thin">
          <color auto="1"/>
        </left>
        <right/>
        <top style="thin">
          <color auto="1"/>
        </top>
        <bottom style="thin">
          <color auto="1"/>
        </bottom>
        <vertical/>
        <horizontal/>
      </border>
      <protection locked="1"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border diagonalUp="0" diagonalDown="0">
        <left/>
        <right style="thin">
          <color auto="1"/>
        </right>
        <top style="thin">
          <color auto="1"/>
        </top>
        <bottom style="thin">
          <color auto="1"/>
        </bottom>
        <vertical/>
        <horizontal/>
      </border>
      <protection locked="1" hidden="0"/>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Calibri"/>
        <family val="2"/>
        <scheme val="none"/>
      </font>
      <fill>
        <patternFill patternType="none">
          <fgColor indexed="64"/>
          <bgColor indexed="65"/>
        </patternFill>
      </fill>
      <protection locked="0" hidden="0"/>
    </dxf>
    <dxf>
      <border outline="0">
        <bottom style="thin">
          <color auto="1"/>
        </bottom>
      </border>
    </dxf>
    <dxf>
      <font>
        <b/>
        <i val="0"/>
        <strike val="0"/>
        <condense val="0"/>
        <extend val="0"/>
        <outline val="0"/>
        <shadow val="0"/>
        <u val="none"/>
        <vertAlign val="baseline"/>
        <sz val="11"/>
        <color rgb="FF000000"/>
        <name val="Calibri"/>
        <family val="2"/>
        <scheme val="none"/>
      </font>
      <fill>
        <patternFill patternType="solid">
          <fgColor rgb="FF000000"/>
          <bgColor rgb="FFACB9CA"/>
        </patternFill>
      </fill>
      <alignment horizontal="center" vertical="center" textRotation="0" wrapText="1" indent="0" justifyLastLine="0" shrinkToFit="0" readingOrder="0"/>
      <border diagonalUp="0" diagonalDown="0" outline="0">
        <left style="thin">
          <color auto="1"/>
        </left>
        <right style="thin">
          <color auto="1"/>
        </right>
        <top/>
        <bottom/>
      </border>
      <protection locked="1" hidden="0"/>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border diagonalUp="0" diagonalDown="0" outline="0">
        <left/>
        <right/>
        <top style="thin">
          <color auto="1"/>
        </top>
        <bottom style="thin">
          <color auto="1"/>
        </bottom>
      </border>
    </dxf>
    <dxf>
      <font>
        <b val="0"/>
        <i val="0"/>
        <strike val="0"/>
        <condense val="0"/>
        <extend val="0"/>
        <outline val="0"/>
        <shadow val="0"/>
        <u val="none"/>
        <vertAlign val="baseline"/>
        <sz val="11"/>
        <color theme="1"/>
        <name val="Calibri"/>
        <family val="2"/>
        <scheme val="none"/>
      </font>
      <numFmt numFmtId="0" formatCode="General"/>
      <fill>
        <patternFill patternType="solid">
          <fgColor indexed="64"/>
          <bgColor theme="3" tint="0.59999389629810485"/>
        </patternFill>
      </fill>
      <alignment horizontal="center" vertical="bottom" textRotation="0" wrapText="0" indent="0" justifyLastLine="0" shrinkToFit="0" readingOrder="0"/>
      <border diagonalUp="0" diagonalDown="0" outline="0">
        <left style="thin">
          <color auto="1"/>
        </left>
        <right/>
        <top style="thin">
          <color auto="1"/>
        </top>
        <bottom style="thin">
          <color auto="1"/>
        </bottom>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auto="1"/>
        </patternFill>
      </fill>
      <border diagonalUp="0" diagonalDown="0" outline="0">
        <left/>
        <right style="thin">
          <color auto="1"/>
        </right>
        <top style="thin">
          <color auto="1"/>
        </top>
        <bottom style="thin">
          <color auto="1"/>
        </bottom>
      </border>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border diagonalUp="0" diagonalDown="0" outline="0">
        <left/>
        <right/>
        <top style="thin">
          <color auto="1"/>
        </top>
        <bottom style="thin">
          <color auto="1"/>
        </bottom>
      </border>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Calibri"/>
        <family val="2"/>
        <scheme val="none"/>
      </font>
      <fill>
        <patternFill patternType="none">
          <fgColor indexed="64"/>
          <bgColor indexed="65"/>
        </patternFill>
      </fill>
      <protection locked="0" hidden="0"/>
    </dxf>
    <dxf>
      <border outline="0">
        <bottom style="thin">
          <color auto="1"/>
        </bottom>
      </border>
    </dxf>
    <dxf>
      <font>
        <b/>
        <i val="0"/>
        <strike val="0"/>
        <condense val="0"/>
        <extend val="0"/>
        <outline val="0"/>
        <shadow val="0"/>
        <u val="none"/>
        <vertAlign val="baseline"/>
        <sz val="11"/>
        <color rgb="FF000000"/>
        <name val="Calibri"/>
        <family val="2"/>
        <scheme val="none"/>
      </font>
      <fill>
        <patternFill patternType="solid">
          <fgColor rgb="FF000000"/>
          <bgColor rgb="FFACB9CA"/>
        </patternFill>
      </fill>
      <alignment horizontal="center" vertical="center" textRotation="0" wrapText="1" indent="0" justifyLastLine="0" shrinkToFit="0" readingOrder="0"/>
      <border diagonalUp="0" diagonalDown="0" outline="0">
        <left style="thin">
          <color auto="1"/>
        </left>
        <right style="thin">
          <color auto="1"/>
        </right>
        <top/>
        <bottom/>
      </border>
    </dxf>
    <dxf>
      <font>
        <b/>
        <i val="0"/>
        <strike val="0"/>
        <condense val="0"/>
        <extend val="0"/>
        <outline val="0"/>
        <shadow val="0"/>
        <u val="none"/>
        <vertAlign val="baseline"/>
        <sz val="11"/>
        <color rgb="FF000000"/>
        <name val="Calibri"/>
        <family val="2"/>
        <scheme val="none"/>
      </font>
      <fill>
        <patternFill patternType="solid">
          <fgColor rgb="FF000000"/>
          <bgColor rgb="FFACB9CA"/>
        </patternFill>
      </fill>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numFmt numFmtId="2" formatCode="0.00"/>
      <fill>
        <patternFill patternType="solid">
          <fgColor rgb="FF000000"/>
          <bgColor rgb="FFACB9CA"/>
        </patternFill>
      </fill>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border diagonalUp="0" diagonalDown="0">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Calibri"/>
        <family val="2"/>
        <scheme val="none"/>
      </font>
      <fill>
        <patternFill patternType="none">
          <fgColor indexed="64"/>
          <bgColor indexed="65"/>
        </patternFill>
      </fill>
      <protection locked="0" hidden="0"/>
    </dxf>
    <dxf>
      <border outline="0">
        <bottom style="thin">
          <color auto="1"/>
        </bottom>
      </border>
    </dxf>
    <dxf>
      <fill>
        <patternFill patternType="solid">
          <fgColor indexed="64"/>
          <bgColor theme="3" tint="0.59999389629810485"/>
        </patternFill>
      </fill>
      <border diagonalUp="0" diagonalDown="0" outline="0">
        <left style="thin">
          <color theme="1"/>
        </left>
        <right/>
        <top style="thin">
          <color theme="1"/>
        </top>
        <bottom style="thin">
          <color theme="1"/>
        </bottom>
      </border>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outline="0">
        <left style="thin">
          <color auto="1"/>
        </left>
        <right style="thin">
          <color theme="1"/>
        </right>
        <top style="thin">
          <color auto="1"/>
        </top>
        <bottom style="thin">
          <color auto="1"/>
        </bottom>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border diagonalUp="0" diagonalDown="0">
        <left/>
        <right style="thin">
          <color auto="1"/>
        </right>
        <top style="thin">
          <color auto="1"/>
        </top>
        <bottom style="thin">
          <color auto="1"/>
        </bottom>
        <vertical/>
        <horizontal/>
      </border>
    </dxf>
    <dxf>
      <border outline="0">
        <left style="thin">
          <color auto="1"/>
        </left>
        <right style="thin">
          <color theme="1"/>
        </right>
      </border>
    </dxf>
    <dxf>
      <font>
        <b val="0"/>
        <i val="0"/>
        <strike val="0"/>
        <condense val="0"/>
        <extend val="0"/>
        <outline val="0"/>
        <shadow val="0"/>
        <u val="none"/>
        <vertAlign val="baseline"/>
        <sz val="11"/>
        <color theme="1"/>
        <name val="Calibri"/>
        <family val="2"/>
        <scheme val="none"/>
      </font>
      <fill>
        <patternFill patternType="none">
          <fgColor indexed="64"/>
          <bgColor indexed="65"/>
        </patternFill>
      </fill>
      <protection locked="0" hidden="0"/>
    </dxf>
    <dxf>
      <font>
        <b/>
        <i val="0"/>
        <strike val="0"/>
        <condense val="0"/>
        <extend val="0"/>
        <outline val="0"/>
        <shadow val="0"/>
        <u val="none"/>
        <vertAlign val="baseline"/>
        <sz val="11"/>
        <color rgb="FF000000"/>
        <name val="Calibri"/>
        <family val="2"/>
        <scheme val="none"/>
      </font>
      <fill>
        <patternFill patternType="solid">
          <fgColor rgb="FF000000"/>
          <bgColor rgb="FFACB9CA"/>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border diagonalUp="0" diagonalDown="0">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Calibri"/>
        <family val="2"/>
        <scheme val="none"/>
      </font>
      <fill>
        <patternFill patternType="none">
          <fgColor indexed="64"/>
          <bgColor indexed="65"/>
        </patternFill>
      </fill>
      <protection locked="0" hidden="0"/>
    </dxf>
    <dxf>
      <border outline="0">
        <bottom style="thin">
          <color auto="1"/>
        </bottom>
      </border>
    </dxf>
    <dxf>
      <font>
        <b/>
        <i val="0"/>
        <strike val="0"/>
        <condense val="0"/>
        <extend val="0"/>
        <outline val="0"/>
        <shadow val="0"/>
        <u val="none"/>
        <vertAlign val="baseline"/>
        <sz val="11"/>
        <color rgb="FF000000"/>
        <name val="Calibri"/>
        <family val="2"/>
        <scheme val="none"/>
      </font>
      <fill>
        <patternFill patternType="solid">
          <fgColor rgb="FF000000"/>
          <bgColor rgb="FFACB9CA"/>
        </patternFill>
      </fill>
      <alignment horizontal="center" vertical="center" textRotation="0" wrapText="1" indent="0" justifyLastLine="0" shrinkToFit="0" readingOrder="0"/>
      <border diagonalUp="0" diagonalDown="0" outline="0">
        <left style="thin">
          <color auto="1"/>
        </left>
        <right style="thin">
          <color auto="1"/>
        </right>
        <top/>
        <bottom/>
      </border>
    </dxf>
    <dxf>
      <font>
        <b/>
        <i val="0"/>
        <strike val="0"/>
        <condense val="0"/>
        <extend val="0"/>
        <outline val="0"/>
        <shadow val="0"/>
        <u val="none"/>
        <vertAlign val="baseline"/>
        <sz val="11"/>
        <color rgb="FF000000"/>
        <name val="Calibri"/>
        <family val="2"/>
        <scheme val="none"/>
      </font>
      <fill>
        <patternFill patternType="solid">
          <fgColor rgb="FF000000"/>
          <bgColor rgb="FFACB9CA"/>
        </patternFill>
      </fill>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none"/>
      </font>
      <numFmt numFmtId="2" formatCode="0.00"/>
      <fill>
        <patternFill patternType="solid">
          <fgColor rgb="FF000000"/>
          <bgColor rgb="FFACB9CA"/>
        </patternFill>
      </fill>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none"/>
      </font>
      <numFmt numFmtId="2" formatCode="0.00"/>
      <fill>
        <patternFill patternType="solid">
          <fgColor rgb="FF000000"/>
          <bgColor rgb="FFACB9CA"/>
        </patternFill>
      </fill>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none"/>
      </font>
      <numFmt numFmtId="2" formatCode="0.00"/>
      <fill>
        <patternFill patternType="solid">
          <fgColor rgb="FF000000"/>
          <bgColor rgb="FFACB9CA"/>
        </patternFill>
      </fill>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none"/>
      </font>
      <numFmt numFmtId="2" formatCode="0.00"/>
      <fill>
        <patternFill patternType="solid">
          <fgColor rgb="FF000000"/>
          <bgColor rgb="FFACB9CA"/>
        </patternFill>
      </fill>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border diagonalUp="0" diagonalDown="0">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dxf>
    <dxf>
      <border outline="0">
        <bottom style="thin">
          <color auto="1"/>
        </bottom>
      </border>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alignment horizontal="center" vertical="center" textRotation="0" wrapText="1" indent="0" justifyLastLine="0" shrinkToFit="0" readingOrder="0"/>
      <border diagonalUp="0" diagonalDown="0" outline="0">
        <left style="thin">
          <color auto="1"/>
        </left>
        <right style="thin">
          <color auto="1"/>
        </right>
        <top/>
        <bottom/>
      </border>
    </dxf>
    <dxf>
      <numFmt numFmtId="0" formatCode="General"/>
      <fill>
        <patternFill patternType="solid">
          <fgColor indexed="64"/>
          <bgColor theme="3" tint="0.59999389629810485"/>
        </patternFill>
      </fill>
      <border diagonalUp="0" diagonalDown="0" outline="0">
        <left style="thin">
          <color auto="1"/>
        </left>
        <right style="thin">
          <color auto="1"/>
        </right>
        <top style="thin">
          <color auto="1"/>
        </top>
        <bottom style="thin">
          <color auto="1"/>
        </bottom>
      </border>
      <protection locked="1" hidden="0"/>
    </dxf>
    <dxf>
      <fill>
        <patternFill patternType="solid">
          <fgColor indexed="64"/>
          <bgColor theme="3" tint="0.59999389629810485"/>
        </patternFill>
      </fill>
      <border diagonalUp="0" diagonalDown="0" outline="0">
        <left style="thin">
          <color auto="1"/>
        </left>
        <right style="thin">
          <color auto="1"/>
        </right>
        <top style="thin">
          <color auto="1"/>
        </top>
        <bottom style="thin">
          <color auto="1"/>
        </bottom>
      </border>
      <protection locked="1" hidden="0"/>
    </dxf>
    <dxf>
      <fill>
        <patternFill patternType="solid">
          <fgColor indexed="64"/>
          <bgColor theme="3" tint="0.59999389629810485"/>
        </patternFill>
      </fill>
      <border diagonalUp="0" diagonalDown="0" outline="0">
        <left style="thin">
          <color auto="1"/>
        </left>
        <right style="thin">
          <color auto="1"/>
        </right>
        <top style="thin">
          <color auto="1"/>
        </top>
        <bottom style="thin">
          <color auto="1"/>
        </bottom>
      </border>
      <protection locked="1" hidden="0"/>
    </dxf>
    <dxf>
      <fill>
        <patternFill patternType="solid">
          <fgColor indexed="64"/>
          <bgColor theme="3" tint="0.59999389629810485"/>
        </patternFill>
      </fill>
      <border diagonalUp="0" diagonalDown="0" outline="0">
        <left style="thin">
          <color auto="1"/>
        </left>
        <right style="thin">
          <color auto="1"/>
        </right>
        <top style="thin">
          <color auto="1"/>
        </top>
        <bottom style="thin">
          <color auto="1"/>
        </bottom>
      </border>
      <protection locked="1" hidden="0"/>
    </dxf>
    <dxf>
      <fill>
        <patternFill patternType="solid">
          <fgColor indexed="64"/>
          <bgColor theme="3" tint="0.59999389629810485"/>
        </patternFill>
      </fill>
      <alignment horizontal="general" vertical="center" textRotation="0" wrapText="1" indent="0" justifyLastLine="0" shrinkToFit="0" readingOrder="0"/>
      <border diagonalUp="0" diagonalDown="0" outline="0">
        <left style="thin">
          <color auto="1"/>
        </left>
        <right style="thin">
          <color auto="1"/>
        </right>
        <top style="thin">
          <color auto="1"/>
        </top>
        <bottom style="thin">
          <color auto="1"/>
        </bottom>
      </border>
      <protection locked="1" hidden="0"/>
    </dxf>
    <dxf>
      <border diagonalUp="0" diagonalDown="0" outline="0">
        <left style="thin">
          <color auto="1"/>
        </left>
        <right style="thin">
          <color auto="1"/>
        </right>
        <top style="thin">
          <color auto="1"/>
        </top>
        <bottom style="thin">
          <color auto="1"/>
        </bottom>
      </border>
      <protection locked="0" hidden="0"/>
    </dxf>
    <dxf>
      <border diagonalUp="0" diagonalDown="0">
        <left style="thin">
          <color auto="1"/>
        </left>
        <right style="thin">
          <color auto="1"/>
        </right>
        <top style="thin">
          <color auto="1"/>
        </top>
        <bottom style="thin">
          <color auto="1"/>
        </bottom>
        <vertical/>
        <horizontal/>
      </border>
      <protection locked="0" hidden="0"/>
    </dxf>
    <dxf>
      <border diagonalUp="0" diagonalDown="0">
        <left style="thin">
          <color auto="1"/>
        </left>
        <right style="thin">
          <color auto="1"/>
        </right>
        <top style="thin">
          <color auto="1"/>
        </top>
        <bottom style="thin">
          <color auto="1"/>
        </bottom>
        <vertical/>
        <horizontal/>
      </border>
      <protection locked="0" hidden="0"/>
    </dxf>
    <dxf>
      <border diagonalUp="0" diagonalDown="0">
        <left/>
        <right style="thin">
          <color auto="1"/>
        </right>
        <top style="thin">
          <color auto="1"/>
        </top>
        <bottom style="thin">
          <color auto="1"/>
        </bottom>
        <vertical/>
        <horizontal/>
      </border>
      <protection locked="0" hidden="0"/>
    </dxf>
    <dxf>
      <alignment horizontal="general"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border diagonalUp="0" diagonalDown="0">
        <left style="thin">
          <color auto="1"/>
        </left>
        <right style="thin">
          <color auto="1"/>
        </right>
        <top style="thin">
          <color auto="1"/>
        </top>
        <bottom style="thin">
          <color auto="1"/>
        </bottom>
        <vertical/>
        <horizontal/>
      </border>
      <protection locked="0" hidden="0"/>
    </dxf>
    <dxf>
      <fill>
        <patternFill patternType="solid">
          <fgColor indexed="64"/>
          <bgColor theme="3" tint="0.79998168889431442"/>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border outline="0">
        <left style="thin">
          <color auto="1"/>
        </left>
        <right style="thin">
          <color auto="1"/>
        </right>
        <bottom style="thin">
          <color auto="1"/>
        </bottom>
      </border>
    </dxf>
    <dxf>
      <fill>
        <patternFill patternType="solid">
          <fgColor indexed="64"/>
          <bgColor theme="3" tint="0.79998168889431442"/>
        </patternFill>
      </fill>
      <protection locked="1" hidden="0"/>
    </dxf>
    <dxf>
      <fill>
        <patternFill patternType="solid">
          <fgColor indexed="64"/>
          <bgColor theme="3" tint="0.79998168889431442"/>
        </patternFill>
      </fill>
      <alignment horizontal="general" vertical="center" textRotation="0" wrapText="1" indent="0" justifyLastLine="0" shrinkToFit="0" readingOrder="0"/>
      <border diagonalUp="0" diagonalDown="0" outline="0">
        <left style="thin">
          <color auto="1"/>
        </left>
        <right style="thin">
          <color auto="1"/>
        </right>
        <top/>
        <bottom/>
      </border>
      <protection locked="1" hidden="0"/>
    </dxf>
    <dxf>
      <font>
        <b/>
        <i val="0"/>
        <strike val="0"/>
        <condense val="0"/>
        <extend val="0"/>
        <outline val="0"/>
        <shadow val="0"/>
        <u val="none"/>
        <vertAlign val="baseline"/>
        <sz val="11"/>
        <color rgb="FF000000"/>
        <name val="Calibri"/>
        <family val="2"/>
        <scheme val="none"/>
      </font>
      <fill>
        <patternFill patternType="solid">
          <fgColor rgb="FF000000"/>
          <bgColor rgb="FFACB9CA"/>
        </patternFill>
      </fill>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numFmt numFmtId="2" formatCode="0.00"/>
      <fill>
        <patternFill patternType="solid">
          <fgColor rgb="FF000000"/>
          <bgColor rgb="FFACB9CA"/>
        </patternFill>
      </fill>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border diagonalUp="0" diagonalDown="0">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Calibri"/>
        <family val="2"/>
        <scheme val="none"/>
      </font>
      <fill>
        <patternFill patternType="none">
          <fgColor indexed="64"/>
          <bgColor indexed="65"/>
        </patternFill>
      </fill>
      <protection locked="0" hidden="0"/>
    </dxf>
    <dxf>
      <border outline="0">
        <bottom style="thin">
          <color auto="1"/>
        </bottom>
      </border>
    </dxf>
    <dxf>
      <font>
        <b/>
        <i val="0"/>
        <strike val="0"/>
        <condense val="0"/>
        <extend val="0"/>
        <outline val="0"/>
        <shadow val="0"/>
        <u val="none"/>
        <vertAlign val="baseline"/>
        <sz val="11"/>
        <color rgb="FF000000"/>
        <name val="Calibri"/>
        <family val="2"/>
        <scheme val="none"/>
      </font>
      <fill>
        <patternFill patternType="solid">
          <fgColor rgb="FF000000"/>
          <bgColor rgb="FFACB9CA"/>
        </patternFill>
      </fill>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none"/>
      </font>
      <fill>
        <patternFill patternType="solid">
          <fgColor rgb="FF000000"/>
          <bgColor rgb="FFF2F2F2"/>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numFmt numFmtId="2" formatCode="0.00"/>
      <fill>
        <patternFill patternType="solid">
          <fgColor rgb="FF000000"/>
          <bgColor rgb="FFACB9CA"/>
        </patternFill>
      </fill>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none"/>
      </font>
      <numFmt numFmtId="2" formatCode="0.00"/>
      <fill>
        <patternFill patternType="solid">
          <fgColor rgb="FF000000"/>
          <bgColor rgb="FFACB9CA"/>
        </patternFill>
      </fill>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none"/>
      </font>
      <numFmt numFmtId="2" formatCode="0.00"/>
      <fill>
        <patternFill patternType="solid">
          <fgColor rgb="FF000000"/>
          <bgColor rgb="FFACB9CA"/>
        </patternFill>
      </fill>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border diagonalUp="0" diagonalDown="0">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dxf>
    <dxf>
      <border outline="0">
        <bottom style="thin">
          <color auto="1"/>
        </bottom>
      </border>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alignment horizontal="center" vertical="center" textRotation="0" wrapText="1" indent="0" justifyLastLine="0" shrinkToFit="0" readingOrder="0"/>
      <border diagonalUp="0" diagonalDown="0" outline="0">
        <left style="thin">
          <color auto="1"/>
        </left>
        <right style="thin">
          <color auto="1"/>
        </right>
        <top/>
        <bottom/>
      </border>
    </dxf>
    <dxf>
      <font>
        <b/>
        <i val="0"/>
        <strike val="0"/>
        <condense val="0"/>
        <extend val="0"/>
        <outline val="0"/>
        <shadow val="0"/>
        <u val="none"/>
        <vertAlign val="baseline"/>
        <sz val="11"/>
        <color rgb="FF000000"/>
        <name val="Calibri"/>
        <family val="2"/>
        <scheme val="none"/>
      </font>
      <fill>
        <patternFill patternType="solid">
          <fgColor rgb="FF000000"/>
          <bgColor rgb="FFACB9CA"/>
        </patternFill>
      </fill>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none"/>
      </font>
      <fill>
        <patternFill patternType="solid">
          <fgColor rgb="FF000000"/>
          <bgColor rgb="FFF2F2F2"/>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numFmt numFmtId="4" formatCode="#,##0.00"/>
      <fill>
        <patternFill patternType="solid">
          <fgColor rgb="FF000000"/>
          <bgColor rgb="FFACB9CA"/>
        </patternFill>
      </fill>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border diagonalUp="0" diagonalDown="0">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border outline="0">
        <bottom style="thin">
          <color auto="1"/>
        </bottom>
      </border>
    </dxf>
    <dxf>
      <font>
        <b/>
        <i val="0"/>
        <strike val="0"/>
        <condense val="0"/>
        <extend val="0"/>
        <outline val="0"/>
        <shadow val="0"/>
        <u val="none"/>
        <vertAlign val="baseline"/>
        <sz val="11"/>
        <color rgb="FF000000"/>
        <name val="Calibri"/>
        <family val="2"/>
        <scheme val="none"/>
      </font>
      <fill>
        <patternFill patternType="solid">
          <fgColor indexed="64"/>
          <bgColor theme="3" tint="0.59999389629810485"/>
        </patternFill>
      </fill>
      <alignment horizontal="center" vertical="bottom" textRotation="0" wrapText="0" indent="0" justifyLastLine="0" shrinkToFit="0" readingOrder="0"/>
      <border diagonalUp="0" diagonalDown="0" outline="0">
        <left style="thin">
          <color auto="1"/>
        </left>
        <right/>
        <top style="thin">
          <color auto="1"/>
        </top>
        <bottom style="thin">
          <color auto="1"/>
        </bottom>
      </border>
    </dxf>
    <dxf>
      <font>
        <b val="0"/>
        <i val="0"/>
        <strike val="0"/>
        <condense val="0"/>
        <extend val="0"/>
        <outline val="0"/>
        <shadow val="0"/>
        <u val="none"/>
        <vertAlign val="baseline"/>
        <sz val="11"/>
        <color theme="1"/>
        <name val="Calibri"/>
        <family val="2"/>
        <scheme val="none"/>
      </font>
      <fill>
        <patternFill patternType="none">
          <fgColor indexed="64"/>
          <bgColor auto="1"/>
        </patternFill>
      </fill>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1"/>
        <color theme="1"/>
        <name val="Calibri"/>
        <family val="2"/>
        <scheme val="none"/>
      </font>
      <numFmt numFmtId="2" formatCode="0.00"/>
      <fill>
        <patternFill patternType="none">
          <fgColor indexed="64"/>
          <bgColor theme="3" tint="0.59999389629810485"/>
        </patternFill>
      </fill>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Calibri"/>
        <family val="2"/>
        <scheme val="none"/>
      </font>
      <numFmt numFmtId="2" formatCode="0.00"/>
      <fill>
        <patternFill patternType="none">
          <fgColor indexed="64"/>
          <bgColor theme="3" tint="0.59999389629810485"/>
        </patternFill>
      </fill>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Calibri"/>
        <family val="2"/>
        <scheme val="none"/>
      </font>
      <numFmt numFmtId="2" formatCode="0.00"/>
      <fill>
        <patternFill patternType="none">
          <fgColor indexed="64"/>
          <bgColor theme="3" tint="0.59999389629810485"/>
        </patternFill>
      </fill>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Calibri"/>
        <family val="2"/>
        <scheme val="none"/>
      </font>
      <fill>
        <patternFill patternType="none">
          <fgColor indexed="64"/>
          <bgColor auto="1"/>
        </patternFill>
      </fill>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auto="1"/>
        </patternFill>
      </fill>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auto="1"/>
        </patternFill>
      </fill>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auto="1"/>
        </patternFill>
      </fill>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auto="1"/>
        </patternFill>
      </fill>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auto="1"/>
        </patternFill>
      </fill>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auto="1"/>
        </patternFill>
      </fill>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auto="1"/>
        </patternFill>
      </fill>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auto="1"/>
        </patternFill>
      </fill>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auto="1"/>
        </patternFill>
      </fill>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auto="1"/>
        </patternFill>
      </fill>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auto="1"/>
        </patternFill>
      </fill>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auto="1"/>
        </patternFill>
      </fill>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auto="1"/>
        </patternFill>
      </fill>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1"/>
        <color theme="1"/>
        <name val="Calibri"/>
        <family val="2"/>
        <scheme val="none"/>
      </font>
      <fill>
        <patternFill patternType="solid">
          <fgColor indexed="64"/>
          <bgColor theme="3" tint="0.59999389629810485"/>
        </patternFill>
      </fill>
      <border diagonalUp="0" diagonalDown="0" outline="0">
        <left/>
        <right style="thin">
          <color auto="1"/>
        </right>
        <top style="thin">
          <color auto="1"/>
        </top>
        <bottom style="thin">
          <color auto="1"/>
        </bottom>
      </border>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Calibri"/>
        <family val="2"/>
        <scheme val="none"/>
      </font>
      <fill>
        <patternFill patternType="none">
          <fgColor indexed="64"/>
          <bgColor auto="1"/>
        </patternFill>
      </fill>
    </dxf>
    <dxf>
      <border outline="0">
        <bottom style="thin">
          <color auto="1"/>
        </bottom>
      </border>
    </dxf>
    <dxf>
      <font>
        <b val="0"/>
        <i val="0"/>
        <strike val="0"/>
        <condense val="0"/>
        <extend val="0"/>
        <outline val="0"/>
        <shadow val="0"/>
        <u val="none"/>
        <vertAlign val="baseline"/>
        <sz val="11"/>
        <color theme="1"/>
        <name val="Calibri"/>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alignment horizontal="general"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none">
          <fgColor indexed="64"/>
          <bgColor indexed="65"/>
        </patternFill>
      </fill>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1"/>
        <color theme="1"/>
        <name val="Calibri"/>
        <family val="2"/>
        <scheme val="none"/>
      </font>
      <fill>
        <patternFill patternType="solid">
          <fgColor rgb="FF000000"/>
          <bgColor rgb="FFACB9CA"/>
        </patternFill>
      </fill>
      <border diagonalUp="0" diagonalDown="0">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Calibri"/>
        <family val="2"/>
        <scheme val="none"/>
      </font>
      <fill>
        <patternFill patternType="none">
          <fgColor indexed="64"/>
          <bgColor indexed="65"/>
        </patternFill>
      </fill>
      <protection locked="0" hidden="0"/>
    </dxf>
    <dxf>
      <border outline="0">
        <bottom style="thin">
          <color auto="1"/>
        </bottom>
      </border>
    </dxf>
    <dxf>
      <font>
        <b/>
        <i val="0"/>
        <strike val="0"/>
        <condense val="0"/>
        <extend val="0"/>
        <outline val="0"/>
        <shadow val="0"/>
        <u val="none"/>
        <vertAlign val="baseline"/>
        <sz val="11"/>
        <color rgb="FF000000"/>
        <name val="Calibri"/>
        <family val="2"/>
        <scheme val="none"/>
      </font>
      <fill>
        <patternFill patternType="solid">
          <fgColor rgb="FF000000"/>
          <bgColor rgb="FFACB9CA"/>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Calibri"/>
        <family val="2"/>
        <scheme val="minor"/>
      </font>
      <numFmt numFmtId="2" formatCode="0.00"/>
      <fill>
        <patternFill patternType="none">
          <fgColor indexed="64"/>
          <bgColor auto="1"/>
        </patternFill>
      </fill>
    </dxf>
    <dxf>
      <font>
        <b val="0"/>
        <i val="0"/>
        <strike val="0"/>
        <condense val="0"/>
        <extend val="0"/>
        <outline val="0"/>
        <shadow val="0"/>
        <u val="none"/>
        <vertAlign val="baseline"/>
        <sz val="11"/>
        <color theme="1"/>
        <name val="Calibri"/>
        <family val="2"/>
        <scheme val="minor"/>
      </font>
      <numFmt numFmtId="2" formatCode="0.00"/>
      <fill>
        <patternFill patternType="none">
          <fgColor indexed="64"/>
          <bgColor auto="1"/>
        </patternFill>
      </fill>
    </dxf>
    <dxf>
      <font>
        <b val="0"/>
        <i val="0"/>
        <strike val="0"/>
        <condense val="0"/>
        <extend val="0"/>
        <outline val="0"/>
        <shadow val="0"/>
        <u val="none"/>
        <vertAlign val="baseline"/>
        <sz val="11"/>
        <color theme="0"/>
        <name val="Calibri"/>
        <scheme val="minor"/>
      </font>
      <numFmt numFmtId="0" formatCode="General"/>
      <fill>
        <patternFill patternType="none">
          <fgColor indexed="64"/>
          <bgColor auto="1"/>
        </patternFill>
      </fill>
    </dxf>
    <dxf>
      <font>
        <b val="0"/>
        <i val="0"/>
        <strike val="0"/>
        <condense val="0"/>
        <extend val="0"/>
        <outline val="0"/>
        <shadow val="0"/>
        <u val="none"/>
        <vertAlign val="baseline"/>
        <sz val="11"/>
        <color theme="0"/>
        <name val="Calibri"/>
        <scheme val="minor"/>
      </font>
      <fill>
        <patternFill patternType="none">
          <fgColor indexed="64"/>
          <bgColor auto="1"/>
        </patternFill>
      </fill>
    </dxf>
    <dxf>
      <font>
        <b val="0"/>
        <i val="0"/>
        <strike val="0"/>
        <condense val="0"/>
        <extend val="0"/>
        <outline val="0"/>
        <shadow val="0"/>
        <u val="none"/>
        <vertAlign val="baseline"/>
        <sz val="11"/>
        <color theme="0"/>
        <name val="Calibri"/>
        <scheme val="minor"/>
      </font>
      <numFmt numFmtId="0" formatCode="General"/>
      <fill>
        <patternFill patternType="none">
          <fgColor indexed="64"/>
          <bgColor auto="1"/>
        </patternFill>
      </fill>
    </dxf>
    <dxf>
      <font>
        <b val="0"/>
        <i val="0"/>
        <strike val="0"/>
        <condense val="0"/>
        <extend val="0"/>
        <outline val="0"/>
        <shadow val="0"/>
        <u val="none"/>
        <vertAlign val="baseline"/>
        <sz val="11"/>
        <color theme="0"/>
        <name val="Calibri"/>
        <scheme val="minor"/>
      </font>
      <fill>
        <patternFill patternType="none">
          <fgColor indexed="64"/>
          <bgColor auto="1"/>
        </patternFill>
      </fill>
    </dxf>
    <dxf>
      <font>
        <b val="0"/>
        <i val="0"/>
        <strike val="0"/>
        <condense val="0"/>
        <extend val="0"/>
        <outline val="0"/>
        <shadow val="0"/>
        <u val="none"/>
        <vertAlign val="baseline"/>
        <sz val="11"/>
        <color theme="0"/>
        <name val="Calibri"/>
        <scheme val="minor"/>
      </font>
      <fill>
        <patternFill patternType="none">
          <fgColor indexed="64"/>
          <bgColor auto="1"/>
        </patternFill>
      </fill>
    </dxf>
    <dxf>
      <font>
        <b val="0"/>
        <i val="0"/>
        <strike val="0"/>
        <condense val="0"/>
        <extend val="0"/>
        <outline val="0"/>
        <shadow val="0"/>
        <u val="none"/>
        <vertAlign val="baseline"/>
        <sz val="11"/>
        <color theme="0"/>
        <name val="Calibri"/>
        <scheme val="minor"/>
      </font>
      <fill>
        <patternFill patternType="none">
          <fgColor indexed="64"/>
          <bgColor auto="1"/>
        </patternFill>
      </fill>
    </dxf>
    <dxf>
      <font>
        <b val="0"/>
        <i val="0"/>
        <strike val="0"/>
        <condense val="0"/>
        <extend val="0"/>
        <outline val="0"/>
        <shadow val="0"/>
        <u val="none"/>
        <vertAlign val="baseline"/>
        <sz val="11"/>
        <color theme="0"/>
        <name val="Calibri"/>
        <scheme val="minor"/>
      </font>
      <fill>
        <patternFill patternType="none">
          <fgColor indexed="64"/>
          <bgColor auto="1"/>
        </patternFill>
      </fill>
    </dxf>
    <dxf>
      <font>
        <b val="0"/>
        <i val="0"/>
        <strike val="0"/>
        <condense val="0"/>
        <extend val="0"/>
        <outline val="0"/>
        <shadow val="0"/>
        <u val="none"/>
        <vertAlign val="baseline"/>
        <sz val="11"/>
        <color theme="0"/>
        <name val="Calibri"/>
        <scheme val="minor"/>
      </font>
      <fill>
        <patternFill patternType="none">
          <fgColor indexed="64"/>
          <bgColor auto="1"/>
        </patternFill>
      </fill>
    </dxf>
    <dxf>
      <font>
        <b val="0"/>
        <i val="0"/>
        <strike val="0"/>
        <condense val="0"/>
        <extend val="0"/>
        <outline val="0"/>
        <shadow val="0"/>
        <u val="none"/>
        <vertAlign val="baseline"/>
        <sz val="11"/>
        <color theme="0"/>
        <name val="Calibri"/>
        <scheme val="minor"/>
      </font>
      <fill>
        <patternFill patternType="none">
          <fgColor indexed="64"/>
          <bgColor auto="1"/>
        </patternFill>
      </fill>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0"/>
        <name val="Calibri"/>
        <scheme val="minor"/>
      </font>
      <fill>
        <patternFill patternType="none">
          <fgColor indexed="64"/>
          <bgColor auto="1"/>
        </patternFill>
      </fill>
    </dxf>
    <dxf>
      <border outline="0">
        <bottom style="thin">
          <color indexed="64"/>
        </bottom>
      </border>
    </dxf>
    <dxf>
      <font>
        <b/>
        <i val="0"/>
        <strike val="0"/>
        <condense val="0"/>
        <extend val="0"/>
        <outline val="0"/>
        <shadow val="0"/>
        <u val="none"/>
        <vertAlign val="baseline"/>
        <sz val="11"/>
        <color theme="0"/>
        <name val="Calibri"/>
        <scheme val="minor"/>
      </font>
      <fill>
        <patternFill patternType="none">
          <fgColor indexed="64"/>
          <bgColor auto="1"/>
        </patternFill>
      </fill>
      <border diagonalUp="0" diagonalDown="0" outline="0">
        <left style="thin">
          <color indexed="64"/>
        </left>
        <right style="thin">
          <color indexed="64"/>
        </right>
        <top/>
        <bottom/>
      </border>
    </dxf>
    <dxf>
      <fill>
        <gradientFill degree="90">
          <stop position="0">
            <color theme="0"/>
          </stop>
          <stop position="0.5">
            <color rgb="FFF5F9FD"/>
          </stop>
          <stop position="1">
            <color theme="0"/>
          </stop>
        </gradientFill>
      </fill>
    </dxf>
    <dxf>
      <fill>
        <patternFill>
          <bgColor theme="0"/>
        </patternFill>
      </fill>
    </dxf>
    <dxf>
      <fill>
        <patternFill>
          <bgColor theme="4" tint="0.59996337778862885"/>
        </patternFill>
      </fill>
    </dxf>
    <dxf>
      <fill>
        <gradientFill degree="90">
          <stop position="0">
            <color theme="0"/>
          </stop>
          <stop position="0.5">
            <color theme="3" tint="0.80001220740379042"/>
          </stop>
          <stop position="1">
            <color theme="0"/>
          </stop>
        </gradientFill>
      </fill>
    </dxf>
    <dxf>
      <fill>
        <patternFill>
          <bgColor theme="0" tint="-4.9989318521683403E-2"/>
        </patternFill>
      </fill>
    </dxf>
    <dxf>
      <fill>
        <patternFill>
          <bgColor theme="3" tint="0.59996337778862885"/>
        </patternFill>
      </fill>
    </dxf>
  </dxfs>
  <tableStyles count="2" defaultTableStyle="Estilo de tabla 1" defaultPivotStyle="PivotStyleLight16">
    <tableStyle name="Estilo de tabla 1" pivot="0" count="3" xr9:uid="{177B69FF-9FE7-4256-9172-315AD239E731}">
      <tableStyleElement type="headerRow" dxfId="234"/>
      <tableStyleElement type="firstRowStripe" dxfId="233"/>
      <tableStyleElement type="secondRowStripe" dxfId="232"/>
    </tableStyle>
    <tableStyle name="Estilo de tabla 1 2" pivot="0" count="3" xr9:uid="{10BF5BD5-D0EB-48AC-A924-C26663D9CFFD}">
      <tableStyleElement type="headerRow" dxfId="231"/>
      <tableStyleElement type="firstRowStripe" dxfId="230"/>
      <tableStyleElement type="secondRowStripe" dxfId="22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133350</xdr:colOff>
      <xdr:row>0</xdr:row>
      <xdr:rowOff>76200</xdr:rowOff>
    </xdr:from>
    <xdr:to>
      <xdr:col>8</xdr:col>
      <xdr:colOff>704850</xdr:colOff>
      <xdr:row>23</xdr:row>
      <xdr:rowOff>9525</xdr:rowOff>
    </xdr:to>
    <xdr:pic>
      <xdr:nvPicPr>
        <xdr:cNvPr id="5" name="Imagen 4">
          <a:extLst>
            <a:ext uri="{FF2B5EF4-FFF2-40B4-BE49-F238E27FC236}">
              <a16:creationId xmlns:a16="http://schemas.microsoft.com/office/drawing/2014/main" id="{B3C50EB3-CD6E-4F4D-8555-A828A9F081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76200"/>
          <a:ext cx="5905500" cy="431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CiBCC.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racte de la normativa"/>
      <sheetName val="Instruccions"/>
      <sheetName val="Valoració "/>
      <sheetName val="N AQU"/>
      <sheetName val="AGR INT"/>
      <sheetName val="ERC Grant"/>
      <sheetName val="1.2.a.Projectes Internacionals"/>
      <sheetName val="1.2.b.Projectes I+D+i"/>
      <sheetName val="1.2.c.SGR"/>
      <sheetName val="1.2.d.Publicacions"/>
      <sheetName val="1.2.e.Transferència"/>
      <sheetName val="1.2.f. Institucions acadèmiques"/>
      <sheetName val="1.2.g.Direcció"/>
      <sheetName val="2.ii.Projectes Innovació Docent"/>
      <sheetName val="2.iv.Tesis"/>
      <sheetName val="2.v.2. Experiència Docent"/>
      <sheetName val="2.vi. Comissions docència"/>
      <sheetName val="2.vii altres mèrits docents"/>
      <sheetName val="AM. Altres Mèrits"/>
      <sheetName val="RE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1:K4" totalsRowShown="0" headerRowDxfId="228" dataDxfId="226" headerRowBorderDxfId="227" tableBorderDxfId="225">
  <autoFilter ref="A1:K4" xr:uid="{00000000-0009-0000-0100-000001000000}"/>
  <tableColumns count="11">
    <tableColumn id="1" xr3:uid="{00000000-0010-0000-0000-000001000000}" name="NIF / NIE" dataDxfId="224"/>
    <tableColumn id="2" xr3:uid="{00000000-0010-0000-0000-000002000000}" name="Niu" dataDxfId="223"/>
    <tableColumn id="3" xr3:uid="{00000000-0010-0000-0000-000003000000}" name="Cognoms i Nom" dataDxfId="222"/>
    <tableColumn id="4" xr3:uid="{00000000-0010-0000-0000-000004000000}" name="Categoria" dataDxfId="221"/>
    <tableColumn id="5" xr3:uid="{00000000-0010-0000-0000-000005000000}" name="Departament" dataDxfId="220"/>
    <tableColumn id="6" xr3:uid="{00000000-0010-0000-0000-000006000000}" name="Àrea" dataDxfId="219"/>
    <tableColumn id="7" xr3:uid="{00000000-0010-0000-0000-000007000000}" name="codi dep" dataDxfId="218"/>
    <tableColumn id="8" xr3:uid="{00000000-0010-0000-0000-000008000000}" name="codi àrea" dataDxfId="217"/>
    <tableColumn id="9" xr3:uid="{BA0ABF57-9854-4507-A935-E98E2A8CBAD1}" name=" cr docència" dataDxfId="216"/>
    <tableColumn id="10" xr3:uid="{31D2DCC3-685F-40D3-AEA7-696AC8D90D58}" name="punts docència" dataDxfId="215">
      <calculatedColumnFormula>INT((Tabla1[[#This Row],[ cr docència]]-75)/9)*0.5</calculatedColumnFormula>
    </tableColumn>
    <tableColumn id="11" xr3:uid="{854BCDDA-CAA7-42CA-A76C-8F61D7761605}" name="enllaç" dataDxfId="21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D6CBC91-17FF-4C1D-8758-5E1BA8AEE800}" name="Tabla3" displayName="Tabla3" ref="A6:F106" totalsRowShown="0" headerRowDxfId="213" dataDxfId="211" headerRowBorderDxfId="212" tableBorderDxfId="210" totalsRowBorderDxfId="209">
  <autoFilter ref="A6:F106" xr:uid="{F837479D-5AD3-4458-8825-45BAD7CC13B7}">
    <filterColumn colId="0" hiddenButton="1"/>
    <filterColumn colId="1" hiddenButton="1"/>
    <filterColumn colId="2" hiddenButton="1"/>
    <filterColumn colId="3" hiddenButton="1"/>
    <filterColumn colId="4" hiddenButton="1"/>
    <filterColumn colId="5" hiddenButton="1"/>
  </autoFilter>
  <tableColumns count="6">
    <tableColumn id="1" xr3:uid="{277475E1-5086-4BA5-B772-7C16AEBD2848}" name="ORDRE" dataDxfId="208"/>
    <tableColumn id="2" xr3:uid="{32A507B1-A6EC-4332-8F93-8D2E7B240408}" name="ERC Grant" dataDxfId="207"/>
    <tableColumn id="3" xr3:uid="{4D3A932C-5656-4C0D-B6A1-789DD92ACCC2}" name="Tipus" dataDxfId="206"/>
    <tableColumn id="4" xr3:uid="{8AA09D33-C80C-4436-A757-FC7AF63FBC53}" name="DATA inici" dataDxfId="205"/>
    <tableColumn id="5" xr3:uid="{39C40510-44C0-4147-B8D0-38FA13034381}" name="DATA fi" dataDxfId="204"/>
    <tableColumn id="6" xr3:uid="{96E3EC30-4FAB-416C-8762-E008E0737190}" name="CODI" dataDxfId="203">
      <calculatedColumnFormula>IF(B7&gt;0,(CONCATENATE('Valoració '!$D$7,"ERC_","00",A7))," ")</calculatedColumnFormula>
    </tableColumn>
  </tableColumns>
  <tableStyleInfo name="Estilo de tabla 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BBD0891-6F1E-4DE3-BFC1-DBC3331BADA2}" name="Tabla2" displayName="Tabla2" ref="A7:T107" totalsRowShown="0" headerRowDxfId="202" dataDxfId="200" headerRowBorderDxfId="201" tableBorderDxfId="199" totalsRowBorderDxfId="198">
  <autoFilter ref="A7:T107" xr:uid="{AE960D48-B443-4645-97F5-B437793D024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autoFilter>
  <tableColumns count="20">
    <tableColumn id="1" xr3:uid="{362B6B4F-A4D3-485C-A92E-85CBE3493192}" name="ORDRE" dataDxfId="197"/>
    <tableColumn id="2" xr3:uid="{C11F1052-B1C4-4C39-8884-C08C339A9AA3}" name="Nom de la convocatòria" dataDxfId="196"/>
    <tableColumn id="3" xr3:uid="{E3E7C61C-6240-4A27-B7E2-C3A7E6A15C1E}" name="Entitat finançadora" dataDxfId="195"/>
    <tableColumn id="4" xr3:uid="{6682B2B7-028B-4113-BBA8-ACD92E678392}" name="Referència" dataDxfId="194"/>
    <tableColumn id="5" xr3:uid="{16E28718-27C0-4F49-B0CC-2AB3FD4E005B}" name="Títol" dataDxfId="193"/>
    <tableColumn id="6" xr3:uid="{0CEA188D-854B-4784-B302-361A3A715657}" name="ERC" dataDxfId="192"/>
    <tableColumn id="7" xr3:uid="{41857A0E-44A7-4A7C-8227-5CA979E15809}" name="nº grups participants" dataDxfId="191"/>
    <tableColumn id="8" xr3:uid="{8AD34348-9C24-4757-8DB6-FD34E7567B92}" name="nº IPs projecte" dataDxfId="190"/>
    <tableColumn id="9" xr3:uid="{944AFDC9-53F6-4831-95CA-FC117B54DB3D}" name="IP projecte (si/no)" dataDxfId="189"/>
    <tableColumn id="10" xr3:uid="{B4C8F587-A748-4286-B5F3-E9221F687789}" name="nº IPs workpackage" dataDxfId="188"/>
    <tableColumn id="11" xr3:uid="{077E6604-15DF-43AD-ACBA-9D377497C83D}" name="IP workpackage (si/no)" dataDxfId="187"/>
    <tableColumn id="12" xr3:uid="{BA3003D0-36F3-4D1B-8F82-03B0F5D73FFA}" name="Participació (Si/no) (només si no és IP)" dataDxfId="186"/>
    <tableColumn id="13" xr3:uid="{72A50F09-99B5-4ED0-B46E-7CF5D999E95E}" name="Cuantia de la subvenció" dataDxfId="185"/>
    <tableColumn id="14" xr3:uid="{3B19ED5A-139B-40AF-8DEE-63EFE523FC15}" name="Data inici (dia/mes/any)" dataDxfId="184"/>
    <tableColumn id="15" xr3:uid="{0DBA5A93-EB0E-4A7E-B967-381DA015B067}" name="Data final (dia/mes/any)" dataDxfId="183"/>
    <tableColumn id="16" xr3:uid="{9E3490E2-130D-415E-A432-7C87F583AB68}" name="Duració en anys " dataDxfId="182">
      <calculatedColumnFormula>(O8-N8)/365</calculatedColumnFormula>
    </tableColumn>
    <tableColumn id="17" xr3:uid="{E2E7A3EF-850D-4C76-A56A-A13C8868235F}" name="Puntuació projecte" dataDxfId="181">
      <calculatedColumnFormula>IF(I8="SI",IF(F8="SI",2,IF(G8&gt;4,1.5,1.25)),IF(K8="SI",IF(F8="SI",1.5,IF(G8&gt;4,1,1)),IF(L8="SI",IF(F8="SI",1,0.5),0)))</calculatedColumnFormula>
    </tableColumn>
    <tableColumn id="18" xr3:uid="{1DC46FB9-7F10-40A9-8DCB-B5470F231641}" name="PUNTUACIÓ projecte (mínim 3 anys)" dataDxfId="180">
      <calculatedColumnFormula>IFERROR(IF(P8=3,Q8,IF(P8&gt;3,(Q8+(Q8*(P8-3))/3),((Q8*P8)/3))),"")</calculatedColumnFormula>
    </tableColumn>
    <tableColumn id="19" xr3:uid="{28940827-F46B-4629-8104-268F738D4BAD}" name="Projecte UAB" dataDxfId="179"/>
    <tableColumn id="20" xr3:uid="{A674AE8E-BC5A-4AAD-94F2-E086C8F1B24A}" name="CODI" dataDxfId="178">
      <calculatedColumnFormula>IF(S8="","",IF(S8="SI","No cal documentació",IF(Q8&gt;0,(CONCATENATE("12b_",'Valoració '!$D$7,"00",A8))," ")))</calculatedColumnFormula>
    </tableColumn>
  </tableColumns>
  <tableStyleInfo name="Estilo de tabla 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AD1931E-A320-4B8C-A449-10C66E853828}" name="Tabla4" displayName="Tabla4" ref="A7:J107" totalsRowShown="0" headerRowBorderDxfId="177" tableBorderDxfId="176" totalsRowBorderDxfId="175">
  <autoFilter ref="A7:J107" xr:uid="{1419B1F7-CC2C-43BA-97AF-F317851C84F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autoFilter>
  <tableColumns count="10">
    <tableColumn id="1" xr3:uid="{B50A7CC9-131B-4926-922B-99393A53FE6A}" name="ORDRE" dataDxfId="174"/>
    <tableColumn id="2" xr3:uid="{1E275AC2-3545-42FD-B979-EE2DE6D5A647}" name="Nom de la xarxa" dataDxfId="173"/>
    <tableColumn id="3" xr3:uid="{F9B45CF1-2668-450C-BA3B-BFCD0FE815DF}" name="nº grups participants" dataDxfId="172"/>
    <tableColumn id="4" xr3:uid="{81C160AD-AE99-4BDF-AD15-01B74C90D932}" name="coordinació subprojecte (si/no)" dataDxfId="171"/>
    <tableColumn id="5" xr3:uid="{70D8EC90-7D56-4185-9835-A6D3E1C8817A}" name="Participació (si/no) (només si no és coordinador)" dataDxfId="170"/>
    <tableColumn id="6" xr3:uid="{C096DB1D-FD0F-4771-A0E2-6064584EAB71}" name="Data inici (dia/mes/any)" dataDxfId="169"/>
    <tableColumn id="7" xr3:uid="{94E653C6-621D-443F-8041-FADA2FD8DE9E}" name="Data final (dia/mes/any)" dataDxfId="168"/>
    <tableColumn id="8" xr3:uid="{4471FD10-CBBB-4242-BF47-166DFD2F8D78}" name="PUNTUACIÓ" dataDxfId="167">
      <calculatedColumnFormula>IF(D8="si",1.25,(IF(E8="si",0.5,0)))</calculatedColumnFormula>
    </tableColumn>
    <tableColumn id="9" xr3:uid="{64AB7938-ADDA-4B67-87F3-6019785684F3}" name="Participa la UAB" dataDxfId="166"/>
    <tableColumn id="10" xr3:uid="{7BC7E3F1-612B-420D-B3D1-1B7766E36738}" name="CODI" dataDxfId="165">
      <calculatedColumnFormula>IF(I8="","",IF(I8="SI","No cal documentació",IF(H8&gt;0,(CONCATENATE("11B_",'Valoració '!$D$10,"00",A8))," ")))</calculatedColumnFormula>
    </tableColumn>
  </tableColumns>
  <tableStyleInfo name="Estilo de tabla 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8D70183-0663-425D-B5C7-C1416F02395C}" name="Tabla5" displayName="Tabla5" ref="A7:Q107" totalsRowShown="0" headerRowDxfId="164" dataDxfId="162" headerRowBorderDxfId="163" tableBorderDxfId="161" totalsRowBorderDxfId="160">
  <autoFilter ref="A7:Q107" xr:uid="{40EAF7F9-BC0A-4931-B3DE-B23B3604098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autoFilter>
  <tableColumns count="17">
    <tableColumn id="1" xr3:uid="{A8AFF8C5-85A0-44FC-8E4A-CF49BAA55A60}" name="ORDRE" dataDxfId="159"/>
    <tableColumn id="2" xr3:uid="{99ACE3E7-05FB-4D68-98F3-8D2233B0CD16}" name="Nom de la convocatòria" dataDxfId="158"/>
    <tableColumn id="3" xr3:uid="{375F9E10-535F-4FCE-A160-FD6EE7A4D8B0}" name="Entitat finançadora" dataDxfId="157"/>
    <tableColumn id="4" xr3:uid="{CE90BE95-B8DC-4E1E-9BFC-66D28136D6E4}" name="Referència" dataDxfId="156"/>
    <tableColumn id="5" xr3:uid="{007F78A6-0161-4F6C-AD2D-4CDE5CBB767B}" name="Títol" dataDxfId="155"/>
    <tableColumn id="6" xr3:uid="{872FD6EE-4870-4FFA-B4EB-8E0B61266BDC}" name="nº grups participants (referit  a subprojectes dins de projectes coordinats, sent l'IP del projecte coordinat el candidat)" dataDxfId="154"/>
    <tableColumn id="7" xr3:uid="{E06A4114-94FB-4FC0-8E94-B2FB3A8D9D03}" name="nº IPs projecte" dataDxfId="153"/>
    <tableColumn id="8" xr3:uid="{36E415B4-3C1F-44CA-B7B9-0EE9ED4BAC78}" name="IP projecte (si/no)" dataDxfId="152"/>
    <tableColumn id="9" xr3:uid="{6BF4E881-8FB7-4C03-80A2-0B5436F6C95D}" name="Participació (si/no) (només si no és IP)" dataDxfId="151"/>
    <tableColumn id="10" xr3:uid="{30C18CB8-6565-4A27-974B-3DD046F6DBDC}" name="Cuantia de la subvenció" dataDxfId="150"/>
    <tableColumn id="11" xr3:uid="{F76A5690-F707-48B4-8359-E3DAF62C7227}" name="Data inici (dia/mes/any)" dataDxfId="149"/>
    <tableColumn id="12" xr3:uid="{D64ADC39-2BB0-4320-9E03-A06750254D25}" name="Data final (dia/mes/any)" dataDxfId="148"/>
    <tableColumn id="13" xr3:uid="{F55B888E-E547-4CF3-BDDC-0222484BC66E}" name="Duració en anys" dataDxfId="147">
      <calculatedColumnFormula>(L8-K8)/365</calculatedColumnFormula>
    </tableColumn>
    <tableColumn id="14" xr3:uid="{F0BE2C4B-EDF7-48BA-8E13-47844322FEC7}" name="Puntuació projecte" dataDxfId="146">
      <calculatedColumnFormula>IF(H8="si",IF(F8&gt;1,IF(G8&gt;1,0.9,1.25),IF(G8&gt;1,0.75,1.25)),(IF(I8="si",0.5,0)))</calculatedColumnFormula>
    </tableColumn>
    <tableColumn id="15" xr3:uid="{B1D88F60-625B-4F41-A353-DCF0DA26BC95}" name="PUNTUACIÓ projecte (mínim 3 anys)" dataDxfId="145">
      <calculatedColumnFormula>IF(M8=3,N8,IF(M8&gt;3,(N8+(N8*(M8-3))/3),((N8*M8)/3)))</calculatedColumnFormula>
    </tableColumn>
    <tableColumn id="16" xr3:uid="{98E70D23-9A2B-428E-B759-02BC07F2FA0D}" name="Projecte UAB" dataDxfId="144"/>
    <tableColumn id="17" xr3:uid="{DFF8B8AB-462E-45AC-85B9-758D5E1E1C34}" name="CODI" dataDxfId="143">
      <calculatedColumnFormula>IF(P8="","",IF(P8="SI","No cal documentació",IF(N8&gt;0,(CONCATENATE("1.1.c_",'Valoració '!$D$7,"00",A8))," ")))</calculatedColumnFormula>
    </tableColumn>
  </tableColumns>
  <tableStyleInfo name="Estilo de tabla 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7C97B2C9-2C06-4158-9E8F-7C2E56DEB1EE}" name="Tabla6" displayName="Tabla6" ref="A7:L107" totalsRowShown="0" dataDxfId="141" headerRowBorderDxfId="142" tableBorderDxfId="140" totalsRowBorderDxfId="139">
  <autoFilter ref="A7:L107" xr:uid="{6DD4A161-8A58-4D86-B609-8750E523DE1B}">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AD7105F9-6CD8-423C-9B9A-C004A2BB72C5}" name="ORDRE" dataDxfId="138"/>
    <tableColumn id="2" xr3:uid="{3CF0A523-DFDE-4C4C-97D1-5AADF4557D65}" name="Nom de la convocatòria" dataDxfId="137"/>
    <tableColumn id="3" xr3:uid="{CA5BC09B-8E2C-4118-9757-9D1DBEB3945D}" name="Entitat finançadora" dataDxfId="136"/>
    <tableColumn id="4" xr3:uid="{ED51C1F3-A9AD-471D-BF5A-CA1921D2913F}" name="Referència" dataDxfId="135"/>
    <tableColumn id="5" xr3:uid="{817B1643-AB9F-4552-956B-A7FE12742205}" name="Títol" dataDxfId="134"/>
    <tableColumn id="6" xr3:uid="{C5097203-B077-42AF-9223-1C9522BAC38D}" name="Finançat (si/no)" dataDxfId="133"/>
    <tableColumn id="7" xr3:uid="{DDE5D877-2E54-4575-A9E8-76C0F6879B6A}" name="IP projecte (si/no)" dataDxfId="132"/>
    <tableColumn id="8" xr3:uid="{D141ABEC-D0A2-4706-86D5-0F7938FB4803}" name="Participació (si/no) (només si no és IP)" dataDxfId="131"/>
    <tableColumn id="9" xr3:uid="{5B1F71CB-EAFB-4E45-BCC5-65BCA37FE276}" name="Cuantia de la subvenció" dataDxfId="130"/>
    <tableColumn id="10" xr3:uid="{453EE00D-0F84-463B-8098-9A56AF354840}" name="Puntuació projecte" dataDxfId="129">
      <calculatedColumnFormula>IF(AND(F8="",G8="",H8=""),0,IF(F8="si",IF(G8="si",0.5,IF(H8="si",0.15,0)),IF(G8="si",0.3,0.15)))</calculatedColumnFormula>
    </tableColumn>
    <tableColumn id="11" xr3:uid="{53C5E35C-267D-4A1A-8F5E-31E4195EE796}" name="SGR de la UAB" dataDxfId="128"/>
    <tableColumn id="12" xr3:uid="{B3F01F00-8118-43B5-B70A-FE9ACACE9BDE}" name="CODI" dataDxfId="127">
      <calculatedColumnFormula>IF(K8="","",IF(K8="SI","No cal documentació",IF(J8&gt;0,(CONCATENATE("1.1.d_",'Valoració '!$D$7,"00",A8))," ")))</calculatedColumnFormula>
    </tableColumn>
  </tableColumns>
  <tableStyleInfo name="Estilo de tabla 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4CBF06EF-4AE0-4B39-9112-B49FE58F1BA8}" name="Tabla7" displayName="Tabla7" ref="A18:L221" totalsRowShown="0" headerRowDxfId="126" dataDxfId="125" tableBorderDxfId="124">
  <autoFilter ref="A18:L221" xr:uid="{09B51E53-2666-4BAB-9D66-561B7638B5DE}">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078C8BB2-AD56-4ACF-AF84-F4D9BDCC49E7}" name="ORDRE" dataDxfId="123"/>
    <tableColumn id="2" xr3:uid="{6E627763-6F90-47A9-B3F3-DEA12BC405DD}" name="Referència completa de la publicació: autors, títol, ref. Revista/llibre, nombre, pàgina inicial-final o nombre de pàgines." dataDxfId="122"/>
    <tableColumn id="3" xr3:uid="{F1228EC2-B4D0-4856-A29F-CD54532D613B}" name="Llibres, capítols de llibres, articles i tipus" dataDxfId="121"/>
    <tableColumn id="4" xr3:uid="{634EEC78-571F-493F-B148-44BE241CA695}" name="Només per LE (llibres editats i llibres de més de 4 autors)" dataDxfId="120"/>
    <tableColumn id="5" xr3:uid="{94733E44-304C-4686-9B6F-C4A16D66142C}" name="Justificació de la categoria (si escau)" dataDxfId="119"/>
    <tableColumn id="6" xr3:uid="{CC1F58F5-5220-4BCB-BAEB-A44FF2593CFB}" name="Nombre de cites (mínim de 20)" dataDxfId="118"/>
    <tableColumn id="7" xr3:uid="{DDCF366C-9209-4828-A5CA-52694B91AEF6}" name="Justificació de les cites(link a Google Scholar)" dataDxfId="117"/>
    <tableColumn id="8" xr3:uid="{E47ED0B7-F4B0-4984-B92E-EDC53CD5699E}" name="Justificació de les cites  (Relació d’obres en les que es trobi la cita en un document pdf: adjunteu el document amb el nom que apareix a la casella corresponent)" dataDxfId="116">
      <calculatedColumnFormula>IF(B19&gt;0,CONCATENATE("CITES_",A19,"_",'Valoració '!$D$7)," ")</calculatedColumnFormula>
    </tableColumn>
    <tableColumn id="9" xr3:uid="{AB668A20-D4AE-43AE-8BB6-ED3F0001C0B9}" name="PUNTUACIÓ PUBLICACIONS" dataDxfId="115">
      <calculatedColumnFormula>IF(C19&lt;&gt;"",1,0)</calculatedColumnFormula>
    </tableColumn>
    <tableColumn id="11" xr3:uid="{A43407EE-1006-4DAC-B0C8-071F562D91E5}" name="PUNTUACIÓ CITACIONS" dataDxfId="114">
      <calculatedColumnFormula>IF(F19&lt;&gt;"",IF(F19&lt;50,0.05,IF(AND(F19&gt;49,F19&lt;100),0.25,1)),0)</calculatedColumnFormula>
    </tableColumn>
    <tableColumn id="12" xr3:uid="{0F0517CA-38A4-4DBB-BEC5-1C9265FD135F}" name="CODI" dataDxfId="113">
      <calculatedColumnFormula>IF(D19&lt;&gt;"",CONCATENATE('Valoració '!$D$7,"1.1.e_00",C19),"")</calculatedColumnFormula>
    </tableColumn>
    <tableColumn id="13" xr3:uid="{3FFB1F60-4133-4B32-8527-D48E973E15D0}" name="Niv cit" dataDxfId="112">
      <calculatedColumnFormula>IF(Tabla7[[#This Row],[Nombre de cites (mínim de 20)]]&gt;99,1,IF(Tabla7[[#This Row],[Nombre de cites (mínim de 20)]]&gt;50,2,IF(Tabla7[[#This Row],[Nombre de cites (mínim de 20)]]&gt;0,3,"")))</calculatedColumnFormula>
    </tableColumn>
  </tableColumns>
  <tableStyleInfo name="Estilo de tabla 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53CF529-3550-4F71-A931-48399306C81F}" name="Tabla8" displayName="Tabla8" ref="A7:K57" totalsRowShown="0" headerRowDxfId="111" dataDxfId="109" headerRowBorderDxfId="110" tableBorderDxfId="108" totalsRowBorderDxfId="107">
  <autoFilter ref="A7:K57" xr:uid="{6E76DE81-0048-401E-B476-CBE35C67017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autoFilter>
  <tableColumns count="11">
    <tableColumn id="1" xr3:uid="{539BE78C-4961-4613-ACDE-562F0A01BBD0}" name="ORDRE" dataDxfId="106"/>
    <tableColumn id="2" xr3:uid="{AEA8CC70-F86B-46D7-BE4D-BF453D409BB2}" name="Nom del conveni" dataDxfId="105"/>
    <tableColumn id="3" xr3:uid="{07E38025-5E86-4E57-AAEF-CB549CB96800}" name="Nacional / Internacional" dataDxfId="104"/>
    <tableColumn id="4" xr3:uid="{E871DA11-0412-47AB-A1B1-5AA039FD8782}" name="Duració conveni (nombre d'anys)" dataDxfId="103"/>
    <tableColumn id="5" xr3:uid="{0361043C-2A25-4151-9AEC-9EE475AAE6BC}" name="Entitats" dataDxfId="102"/>
    <tableColumn id="6" xr3:uid="{C77AEB88-5EC1-4A0D-BA8C-6FA5D831EB6A}" name="Responsable / Participant" dataDxfId="101"/>
    <tableColumn id="7" xr3:uid="{31697E66-C6E2-4237-B0C9-43B6A64953BB}" name="P1" dataDxfId="100">
      <calculatedColumnFormula>IF(AND(C8="Internacional",F8="Responsable"),0.25*D8,0)</calculatedColumnFormula>
    </tableColumn>
    <tableColumn id="8" xr3:uid="{BB4B7BCF-EA16-4E0D-91DD-08CFD54FFB24}" name="P2" dataDxfId="99">
      <calculatedColumnFormula>IF(AND(C8="Nacional",F8="Responsable"),0.2*D8,0)</calculatedColumnFormula>
    </tableColumn>
    <tableColumn id="9" xr3:uid="{D13B3C23-7D66-418D-ACCD-CA6B9D683F2F}" name="P3" dataDxfId="98">
      <calculatedColumnFormula>IF(AND(C8="Nacional",F8="Participant"),0.1*D8,0)</calculatedColumnFormula>
    </tableColumn>
    <tableColumn id="10" xr3:uid="{0BCCBB82-A0C1-4DB4-9A59-0E6865036FEE}" name="P4" dataDxfId="97">
      <calculatedColumnFormula>IF(AND(C8="Internacional",F8="Participant"),0.1*D8,0)</calculatedColumnFormula>
    </tableColumn>
    <tableColumn id="11" xr3:uid="{18D8AF92-E7A4-45E7-94AF-C8FFDEF0C617}" name="CODI" dataDxfId="96">
      <calculatedColumnFormula>IF(B8&lt;&gt;0,(CONCATENATE("11f_",'Valoració '!$D$10,"00",A8))," ")</calculatedColumnFormula>
    </tableColumn>
  </tableColumns>
  <tableStyleInfo name="Estilo de tabla 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A8F42A21-D53C-4DF4-BDFD-BDE6F4557D17}" name="Tabla9" displayName="Tabla9" ref="A7:E107" totalsRowShown="0" headerRowDxfId="95" dataDxfId="93" headerRowBorderDxfId="94" tableBorderDxfId="92" totalsRowBorderDxfId="91">
  <autoFilter ref="A7:E107" xr:uid="{F75AF5A2-60CA-4630-9470-5571D20C56EF}">
    <filterColumn colId="0" hiddenButton="1"/>
    <filterColumn colId="1" hiddenButton="1"/>
    <filterColumn colId="2" hiddenButton="1"/>
    <filterColumn colId="3" hiddenButton="1"/>
    <filterColumn colId="4" hiddenButton="1"/>
  </autoFilter>
  <tableColumns count="5">
    <tableColumn id="1" xr3:uid="{930825D0-FED9-4918-AF4D-AB36E82435F9}" name="ORDRE" dataDxfId="90"/>
    <tableColumn id="2" xr3:uid="{0C1690BA-505B-4325-BB4C-D40DA33AB759}" name="Nom de la societat/institució" dataDxfId="89"/>
    <tableColumn id="3" xr3:uid="{D59ED40A-11B3-4D47-A353-4205CC2C55BC}" name="Ciutat on es troba" dataDxfId="88"/>
    <tableColumn id="4" xr3:uid="{9CC6E1AC-0279-40B4-A695-2BA6A79762BE}" name="DATA inici membre" dataDxfId="87"/>
    <tableColumn id="5" xr3:uid="{7A8AC186-1698-48EA-91EA-5C3FEA4CBFA2}" name="CODI" dataDxfId="86">
      <calculatedColumnFormula>IF(B8&lt;&gt;0,(CONCATENATE("11g_",'Valoració '!$D$7,"00",A8))," ")</calculatedColumnFormula>
    </tableColumn>
  </tableColumns>
  <tableStyleInfo name="Estilo de tabla 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4409BD9F-C145-4F74-94D1-F6437B77D1D3}" name="Tabla10" displayName="Tabla10" ref="A6:E106" totalsRowShown="0" headerRowDxfId="85" dataDxfId="84" tableBorderDxfId="83">
  <autoFilter ref="A6:E106" xr:uid="{DE287159-7AAB-4643-8982-DE49A7C3A88A}">
    <filterColumn colId="0" hiddenButton="1"/>
    <filterColumn colId="1" hiddenButton="1"/>
    <filterColumn colId="2" hiddenButton="1"/>
    <filterColumn colId="3" hiddenButton="1"/>
    <filterColumn colId="4" hiddenButton="1"/>
  </autoFilter>
  <tableColumns count="5">
    <tableColumn id="1" xr3:uid="{567D15B6-7F54-4196-A695-B194D9CCF0A0}" name="ORDRE" dataDxfId="82"/>
    <tableColumn id="2" xr3:uid="{A1DFFB4C-57B6-46A3-AA9E-739A18122503}" name="Nom de la institució cultural" dataDxfId="81"/>
    <tableColumn id="3" xr3:uid="{620ACC33-C5B4-45F4-96F3-4CACDEF6F409}" name="Ciutat on es troba" dataDxfId="80"/>
    <tableColumn id="4" xr3:uid="{2EF29A84-4110-465F-AF73-5CCACBFA7062}" name="DATA inici direcció" dataDxfId="79"/>
    <tableColumn id="5" xr3:uid="{2351269E-28D6-4A1F-8288-FCCFED4535A7}" name="CODI" dataDxfId="78">
      <calculatedColumnFormula>IF(B7&lt;&gt;"",CONCATENATE('Valoració '!D7,"1.1.h_00",A7),"")</calculatedColumnFormula>
    </tableColumn>
  </tableColumns>
  <tableStyleInfo name="Estilo de tabla 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F0A06F14-F62C-4913-90BA-8FDD54D1DCA9}" name="Tabla11" displayName="Tabla11" ref="A7:M107" totalsRowShown="0" dataDxfId="76" headerRowBorderDxfId="77" tableBorderDxfId="75" totalsRowBorderDxfId="74">
  <autoFilter ref="A7:M107" xr:uid="{C2B9AE6B-9AFE-48FC-851A-218190E4CFA7}">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3722DDBF-EA10-4F0C-A758-EEC75DCC88F5}" name="ORDRE" dataDxfId="73"/>
    <tableColumn id="2" xr3:uid="{F5096C4F-BB81-4A04-BF3A-E746CAF4402E}" name="Nom del projecte" dataDxfId="72"/>
    <tableColumn id="3" xr3:uid="{0EDB57BD-07D0-4BB3-8FF2-377ECE9C80D9}" name="Amb finançament s/n" dataDxfId="71"/>
    <tableColumn id="4" xr3:uid="{8A5E5487-D2F0-4F93-8368-A0475C624FA5}" name="Referència" dataDxfId="70"/>
    <tableColumn id="5" xr3:uid="{F15B142B-213B-407E-B75C-A25486FBF650}" name="Entitat finançadora" dataDxfId="69"/>
    <tableColumn id="6" xr3:uid="{B38C83D8-6ECD-48AA-9580-7627886882E0}" name="IP projecte (si/no)" dataDxfId="68"/>
    <tableColumn id="7" xr3:uid="{40A8118A-4F39-4277-A6BE-7DA23B3DCB34}" name="Participació (si/no) (només si no és IP)" dataDxfId="67"/>
    <tableColumn id="8" xr3:uid="{EB45824F-FBE5-4BA0-8BC4-FC96AA34C534}" name="Cuantia de la subvenció" dataDxfId="66"/>
    <tableColumn id="9" xr3:uid="{BCB185D3-B8B7-4241-B868-F5310A70FB35}" name="Data inici (dia/mes/any)" dataDxfId="65"/>
    <tableColumn id="10" xr3:uid="{876E6022-0103-46B8-A1A6-6929160E947B}" name="Data final (dia/mes/any)" dataDxfId="64"/>
    <tableColumn id="11" xr3:uid="{B3FCCE93-9B2D-46C4-BBAB-04AC6C37B3A4}" name="Puntuació projecte" dataDxfId="63">
      <calculatedColumnFormula>IF(AND(C8="si",F8="si"),1,IF(AND(C8="si",F8="no"),IF(G8="si",0.5,0),0))+IF(AND(C8="no",F8="si"),0.3,IF(AND(C8="no",F8="no"),IF(G8="si",0.15,0)))</calculatedColumnFormula>
    </tableColumn>
    <tableColumn id="12" xr3:uid="{54662B16-FCCC-414A-A63C-9C019959F69A}" name="Projecte UAB" dataDxfId="62"/>
    <tableColumn id="13" xr3:uid="{46944270-10C7-4DBD-BE77-7ED540A16330}" name="CODI" dataDxfId="61">
      <calculatedColumnFormula>IF(L8="","",IF(L8="SI","No cal documentació",IF(K8&gt;0,(CONCATENATE("2ii_",'Valoració '!$D$7,"00",A8))," ")))</calculatedColumnFormula>
    </tableColumn>
  </tableColumns>
  <tableStyleInfo name="Estilo de tabla 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23841F6B-B96F-4384-A52C-96D0AAB21ADD}" name="Tabla12" displayName="Tabla12" ref="A6:H106" totalsRowShown="0" headerRowDxfId="60" dataDxfId="58" headerRowBorderDxfId="59" tableBorderDxfId="57" totalsRowBorderDxfId="56">
  <autoFilter ref="A6:H106" xr:uid="{88823F76-BC0B-479E-BF3D-A78172F9D901}">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793CCB85-F34C-487C-BBC6-780DACE8027C}" name="ORDRE" dataDxfId="55"/>
    <tableColumn id="7" xr3:uid="{731EAFC6-045A-43E2-B41F-30DC3A092D0A}" name="Direcció o codirecció" dataDxfId="54"/>
    <tableColumn id="2" xr3:uid="{89489FFE-3962-4D72-874D-BFD92F1770AB}" name="Autor i títol de la tesis" dataDxfId="53"/>
    <tableColumn id="3" xr3:uid="{A55CF84B-FD9D-48E2-8438-1AEC19F1C1D5}" name="Universitat on es va defensar" dataDxfId="52"/>
    <tableColumn id="4" xr3:uid="{7D4EF57A-6EAE-45E5-9A91-18F017982553}" name="DATA de lectura" dataDxfId="51"/>
    <tableColumn id="5" xr3:uid="{D0004858-A6AC-467A-A258-5D5DEBC9D2AE}" name="Tesis UAB" dataDxfId="50"/>
    <tableColumn id="8" xr3:uid="{CDC29430-0138-4916-956D-7E6513462A2D}" name="Punts" dataDxfId="49">
      <calculatedColumnFormula>IF(B7="direcció",1,IF(B7="codirecció",0.5,""))</calculatedColumnFormula>
    </tableColumn>
    <tableColumn id="6" xr3:uid="{D72DF70F-3A5B-4021-9385-39D11585E8CA}" name="CODI" dataDxfId="48">
      <calculatedColumnFormula>IF(F7="","",IF(F7="SI","No cal documentació",IF(C7&gt;0,(CONCATENATE("2iv_",'Valoració '!$D$7,"00",A7))," ")))</calculatedColumnFormula>
    </tableColumn>
  </tableColumns>
  <tableStyleInfo name="Estilo de tabla 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7E226755-B7D2-48EE-9701-96CC5B299DD9}" name="Tabla13" displayName="Tabla13" ref="A8:G108" totalsRowShown="0" headerRowDxfId="47" dataDxfId="45" headerRowBorderDxfId="46" tableBorderDxfId="44" totalsRowBorderDxfId="43">
  <autoFilter ref="A8:G108" xr:uid="{5F32EBE1-B7ED-4581-A610-E99E026E0A5B}">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E038E78F-9D0F-4774-8CA2-7B652D9C8F76}" name="ORDRE" dataDxfId="42"/>
    <tableColumn id="2" xr3:uid="{077A2A9B-70F9-4AC1-A2B9-B67FFA393001}" name="Matèria (de grau o màster)" dataDxfId="41"/>
    <tableColumn id="3" xr3:uid="{8130ED3E-4686-4D86-977E-1F5363B232BE}" name="Centre Docent" dataDxfId="40"/>
    <tableColumn id="4" xr3:uid="{DFEB8A66-2742-401E-A35B-224C8A57B8E3}" name="CURS" dataDxfId="39"/>
    <tableColumn id="5" xr3:uid="{831EC14D-765E-42E5-851C-60B2E23709B9}" name="Nombre d'hores" dataDxfId="38"/>
    <tableColumn id="6" xr3:uid="{3FFB85B8-4685-4A63-B301-91E1F99C69CA}" name="Nombre de crèdits" dataDxfId="37"/>
    <tableColumn id="7" xr3:uid="{908133A6-4BE4-4D88-A1F3-740420AA672D}" name="CODI" dataDxfId="36">
      <calculatedColumnFormula>IF(B9&lt;&gt;0,(CONCATENATE("2d_",'Valoració '!$D$7,"2v2_00",A9))," ")</calculatedColumnFormula>
    </tableColumn>
  </tableColumns>
  <tableStyleInfo name="Estilo de tabla 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E497516-3189-474B-B7B2-C4540E093354}" name="Tabla15" displayName="Tabla15" ref="A7:E107" totalsRowShown="0" headerRowDxfId="35" headerRowBorderDxfId="34" tableBorderDxfId="33" totalsRowBorderDxfId="32">
  <autoFilter ref="A7:E107" xr:uid="{706BC174-135F-4B9F-8E92-DC4BE9FAC965}">
    <filterColumn colId="0" hiddenButton="1"/>
    <filterColumn colId="1" hiddenButton="1"/>
    <filterColumn colId="2" hiddenButton="1"/>
    <filterColumn colId="3" hiddenButton="1"/>
    <filterColumn colId="4" hiddenButton="1"/>
  </autoFilter>
  <tableColumns count="5">
    <tableColumn id="1" xr3:uid="{2E2A2648-358E-4236-8A9E-EBAFC3CE4494}" name="ORDRE" dataDxfId="31"/>
    <tableColumn id="2" xr3:uid="{7AA673DB-7C8C-4BF6-AF6A-734B61B5131B}" name="Descripció de la comissió / programa docent" dataDxfId="30"/>
    <tableColumn id="3" xr3:uid="{7F033ABC-C846-4906-B94E-FE7826EE59F7}" name="Ciutat on es troba" dataDxfId="29"/>
    <tableColumn id="4" xr3:uid="{4F1309C7-FAEB-4C9E-91DE-FE3DA1151318}" name="Nombre de períodes de 3 anys" dataDxfId="28"/>
    <tableColumn id="5" xr3:uid="{23951875-F4F0-476E-991A-353CE6ED61D8}" name="CODI" dataDxfId="27">
      <calculatedColumnFormula>IF(B8&gt;0,CONCATENATE("2vi_",'Valoració '!$D$7,"_00",A8)," ")</calculatedColumnFormula>
    </tableColumn>
  </tableColumns>
  <tableStyleInfo name="Estilo de tabla 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FB39B05-42A9-4BB1-91D0-E8FD53206F44}" name="Tabla317" displayName="Tabla317" ref="A999:C1009" totalsRowShown="0" headerRowDxfId="25" dataDxfId="24">
  <autoFilter ref="A999:C1009" xr:uid="{99AE6EF5-EB5E-4F5D-9DAD-996D2C991471}"/>
  <tableColumns count="3">
    <tableColumn id="1" xr3:uid="{03687B1A-DDA2-4D38-8A20-0E8ED95E0C24}" name="ref" dataDxfId="23"/>
    <tableColumn id="2" xr3:uid="{A38ABDF3-1545-4E1D-9EC1-23B8905361C4}" name="name" dataDxfId="22"/>
    <tableColumn id="3" xr3:uid="{8849D506-3E97-45EA-8FCC-E40D81D0081A}" name="point" dataDxfId="21"/>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EBE97E2B-1376-43A6-A03E-F1507EE80A68}" name="Tabla518" displayName="Tabla518" ref="A7:H507" totalsRowShown="0" headerRowDxfId="20" dataDxfId="18" headerRowBorderDxfId="19" tableBorderDxfId="17" totalsRowBorderDxfId="16">
  <autoFilter ref="A7:H507" xr:uid="{119AF969-E26D-47AF-B4D8-0DFA16F49647}">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1601BA07-90F2-4DCC-89E4-4D1472334A66}" name="ORDRE" dataDxfId="15"/>
    <tableColumn id="2" xr3:uid="{797B5617-BB85-4464-B17A-9FC238EDA66E}" name="Tipus d''activitat:_x000a_" dataDxfId="14"/>
    <tableColumn id="3" xr3:uid="{D88B15DE-F8D7-4BDE-A3FD-8DE555777985}" name="Descripció o detall de l'activitat (… si escau)" dataDxfId="13"/>
    <tableColumn id="4" xr3:uid="{B813C483-5508-4F4F-B444-AF49C7B85216}" name="data d'inici (si escau)" dataDxfId="12"/>
    <tableColumn id="5" xr3:uid="{D3AEEA90-6701-47AE-B9E3-8B81F94C541B}" name="data de fi (si escau)" dataDxfId="11"/>
    <tableColumn id="6" xr3:uid="{5E221C56-7C05-489F-9AED-671E46938339}" name="nombre d'hores (només per a cursos de formació docent)" dataDxfId="10"/>
    <tableColumn id="7" xr3:uid="{04244E53-B415-49C2-AB54-7D532BBDBA5E}" name="Puntuació" dataDxfId="9">
      <calculatedColumnFormula array="1">_xlfn.XLOOKUP(B8,Tabla317[[#All],[name]],Tabla317[[#All],[point]],0,0)</calculatedColumnFormula>
    </tableColumn>
    <tableColumn id="8" xr3:uid="{CF42F973-B5A0-4D40-B8F3-B5FB393834ED}" name="CODI" dataDxfId="8">
      <calculatedColumnFormula>IF(B8&gt;0,CONCATENATE("2vii_",'[1]Valoració '!$D$7,"00",A8)," ")</calculatedColumnFormula>
    </tableColumn>
  </tableColumns>
  <tableStyleInfo name="Estilo de tabla 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769D52DE-C216-4762-905D-DDE1ECE794E3}" name="Tabla14" displayName="Tabla14" ref="A6:D106" totalsRowShown="0" headerRowDxfId="7" headerRowBorderDxfId="6" tableBorderDxfId="5" totalsRowBorderDxfId="4">
  <autoFilter ref="A6:D106" xr:uid="{F32F3614-7CA0-4ACF-835A-200EDBFDC3DE}">
    <filterColumn colId="0" hiddenButton="1"/>
    <filterColumn colId="1" hiddenButton="1"/>
    <filterColumn colId="2" hiddenButton="1"/>
    <filterColumn colId="3" hiddenButton="1"/>
  </autoFilter>
  <tableColumns count="4">
    <tableColumn id="1" xr3:uid="{2892910B-A227-4ACB-A4E0-ECFD7FAD687A}" name="ORDRE" dataDxfId="3"/>
    <tableColumn id="2" xr3:uid="{4B9CA20C-D18B-4F48-B951-4EDF4A090E3B}" name="Mèrit" dataDxfId="2"/>
    <tableColumn id="3" xr3:uid="{B43C6D81-A8B8-48BE-BC4B-36D8BA65DA31}" name="DATA" dataDxfId="1"/>
    <tableColumn id="4" xr3:uid="{43F844DA-D550-4883-BD1D-2886C7A8A5E1}" name="CODI" dataDxfId="0">
      <calculatedColumnFormula>IF(B7&gt;0,(CONCATENATE("AM_",'Valoració '!$D$7,"00",A7))," ")</calculatedColumnFormula>
    </tableColumn>
  </tableColumns>
  <tableStyleInfo name="Estilo de tabla 1" showFirstColumn="0" showLastColumn="0" showRowStripes="1" showColumnStripes="0"/>
</table>
</file>

<file path=xl/theme/theme1.xml><?xml version="1.0" encoding="utf-8"?>
<a:theme xmlns:a="http://schemas.openxmlformats.org/drawingml/2006/main" name="Tema de l'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_rels/sheet7.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hyperlink" Target="https://eformularis.uab.cat/group/apa/documentacio-a-adjuntar-per-merits-relevants" TargetMode="External"/></Relationships>
</file>

<file path=xl/worksheets/_rels/sheet8.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hyperlink" Target="https://eformularis.uab.cat/group/apa/documentacio-a-adjuntar-per-merits-relevants" TargetMode="External"/></Relationships>
</file>

<file path=xl/worksheets/_rels/sheet9.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10.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11.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12.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hyperlink" Target="https://eformularis.uab.cat/group/apa/documentacio-a-adjuntar-per-merits-relevants" TargetMode="External"/></Relationships>
</file>

<file path=xl/worksheets/_rels/sheet13.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14.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hyperlink" Target="https://eformularis.uab.cat/group/apa/documentacio-a-adjuntar-per-merits-relevants" TargetMode="External"/></Relationships>
</file>

<file path=xl/worksheets/_rels/sheet15.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hyperlink" Target="https://eformularis.uab.cat/group/apa/documentacio-a-adjuntar-per-merits-relevants" TargetMode="External"/></Relationships>
</file>

<file path=xl/worksheets/_rels/sheet16.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hyperlink" Target="https://eformularis.uab.cat/group/apa/documentacio-a-adjuntar-per-merits-relevants" TargetMode="External"/></Relationships>
</file>

<file path=xl/worksheets/_rels/sheet17.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hyperlink" Target="https://eformularis.uab.cat/group/apa/documentacio-a-adjuntar-per-merits-relevants" TargetMode="External"/></Relationships>
</file>

<file path=xl/worksheets/_rels/sheet18.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19.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hyperlink" Target="https://eformularis.uab.cat/group/apa/documentacio-a-adjuntar-per-merits-relevants" TargetMode="External"/></Relationships>
</file>

<file path=xl/worksheets/_rels/sheet20.xml.rels><?xml version="1.0" encoding="UTF-8" standalone="yes"?>
<Relationships xmlns="http://schemas.openxmlformats.org/package/2006/relationships"><Relationship Id="rId3" Type="http://schemas.openxmlformats.org/officeDocument/2006/relationships/table" Target="../tables/table16.xml"/><Relationship Id="rId2" Type="http://schemas.openxmlformats.org/officeDocument/2006/relationships/table" Target="../tables/table15.xml"/><Relationship Id="rId1" Type="http://schemas.openxmlformats.org/officeDocument/2006/relationships/hyperlink" Target="https://eformularis.uab.cat/group/apa/documentacio-a-adjuntar-per-merits-relevants" TargetMode="External"/></Relationships>
</file>

<file path=xl/worksheets/_rels/sheet21.xml.rels><?xml version="1.0" encoding="UTF-8" standalone="yes"?>
<Relationships xmlns="http://schemas.openxmlformats.org/package/2006/relationships"><Relationship Id="rId2" Type="http://schemas.openxmlformats.org/officeDocument/2006/relationships/table" Target="../tables/table17.xml"/><Relationship Id="rId1" Type="http://schemas.openxmlformats.org/officeDocument/2006/relationships/hyperlink" Target="https://eformularis.uab.cat/group/apa/documentacio-a-adjuntar-per-merits-relevan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ull1">
    <tabColor theme="4"/>
  </sheetPr>
  <dimension ref="A1:F44"/>
  <sheetViews>
    <sheetView showGridLines="0" topLeftCell="A34" workbookViewId="0">
      <selection activeCell="D19" sqref="D19"/>
    </sheetView>
  </sheetViews>
  <sheetFormatPr baseColWidth="10" defaultColWidth="8.85546875" defaultRowHeight="15" x14ac:dyDescent="0.25"/>
  <cols>
    <col min="1" max="1" width="3.7109375" style="1" customWidth="1"/>
    <col min="2" max="2" width="12.140625" style="1" customWidth="1"/>
    <col min="3" max="3" width="8.85546875" style="1"/>
    <col min="4" max="4" width="56.140625" style="1" customWidth="1"/>
    <col min="5" max="5" width="5" style="1" bestFit="1" customWidth="1"/>
    <col min="6" max="6" width="5" style="2" bestFit="1" customWidth="1"/>
    <col min="7" max="7" width="5" style="1" bestFit="1" customWidth="1"/>
    <col min="8" max="8" width="6.28515625" style="1" customWidth="1"/>
    <col min="9" max="9" width="7.28515625" style="1" customWidth="1"/>
    <col min="10" max="16384" width="8.85546875" style="1"/>
  </cols>
  <sheetData>
    <row r="1" spans="1:5" ht="15" hidden="1" customHeight="1" x14ac:dyDescent="0.25">
      <c r="A1" s="9" t="s">
        <v>127</v>
      </c>
      <c r="B1" s="10"/>
      <c r="C1" s="10"/>
      <c r="D1" s="11"/>
    </row>
    <row r="2" spans="1:5" x14ac:dyDescent="0.25">
      <c r="A2" s="310" t="s">
        <v>101</v>
      </c>
      <c r="B2" s="310"/>
      <c r="C2" s="310"/>
      <c r="D2" s="310"/>
    </row>
    <row r="3" spans="1:5" x14ac:dyDescent="0.25">
      <c r="A3" s="310"/>
      <c r="B3" s="310"/>
      <c r="C3" s="310"/>
      <c r="D3" s="310"/>
    </row>
    <row r="5" spans="1:5" x14ac:dyDescent="0.25">
      <c r="A5" s="3" t="s">
        <v>0</v>
      </c>
      <c r="B5" s="3"/>
      <c r="C5" s="3"/>
      <c r="D5" s="3"/>
      <c r="E5" s="4"/>
    </row>
    <row r="7" spans="1:5" x14ac:dyDescent="0.25">
      <c r="B7" s="21" t="s">
        <v>128</v>
      </c>
    </row>
    <row r="8" spans="1:5" x14ac:dyDescent="0.25">
      <c r="B8" s="21" t="s">
        <v>129</v>
      </c>
    </row>
    <row r="9" spans="1:5" x14ac:dyDescent="0.25">
      <c r="B9" s="21" t="s">
        <v>130</v>
      </c>
    </row>
    <row r="11" spans="1:5" x14ac:dyDescent="0.25">
      <c r="A11" s="3" t="s">
        <v>1</v>
      </c>
      <c r="B11" s="3"/>
      <c r="C11" s="3"/>
      <c r="D11" s="3"/>
      <c r="E11" s="4"/>
    </row>
    <row r="13" spans="1:5" x14ac:dyDescent="0.25">
      <c r="B13" s="3" t="s">
        <v>2</v>
      </c>
      <c r="C13" s="3"/>
      <c r="D13" s="3"/>
    </row>
    <row r="14" spans="1:5" ht="27.75" customHeight="1" x14ac:dyDescent="0.25">
      <c r="C14" s="22" t="s">
        <v>131</v>
      </c>
      <c r="D14" s="23"/>
    </row>
    <row r="15" spans="1:5" ht="33.75" customHeight="1" x14ac:dyDescent="0.25">
      <c r="C15" s="318" t="s">
        <v>132</v>
      </c>
      <c r="D15" s="318"/>
      <c r="E15" s="5"/>
    </row>
    <row r="16" spans="1:5" ht="30" x14ac:dyDescent="0.25">
      <c r="C16" s="24" t="s">
        <v>4</v>
      </c>
      <c r="D16" s="25" t="s">
        <v>6</v>
      </c>
      <c r="E16" s="5"/>
    </row>
    <row r="17" spans="1:5" ht="45" x14ac:dyDescent="0.25">
      <c r="C17" s="24" t="s">
        <v>5</v>
      </c>
      <c r="D17" s="26" t="s">
        <v>7</v>
      </c>
      <c r="E17" s="5"/>
    </row>
    <row r="18" spans="1:5" ht="45" x14ac:dyDescent="0.25">
      <c r="C18" s="24" t="s">
        <v>8</v>
      </c>
      <c r="D18" s="25" t="s">
        <v>26</v>
      </c>
    </row>
    <row r="20" spans="1:5" x14ac:dyDescent="0.25">
      <c r="B20" s="3" t="s">
        <v>3</v>
      </c>
      <c r="C20" s="3"/>
      <c r="D20" s="3"/>
    </row>
    <row r="21" spans="1:5" s="2" customFormat="1" ht="33" customHeight="1" x14ac:dyDescent="0.25">
      <c r="A21" s="1"/>
      <c r="B21" s="4"/>
      <c r="C21" s="319" t="s">
        <v>135</v>
      </c>
      <c r="D21" s="319"/>
      <c r="E21" s="21"/>
    </row>
    <row r="22" spans="1:5" ht="80.25" customHeight="1" x14ac:dyDescent="0.25">
      <c r="C22" s="313" t="s">
        <v>133</v>
      </c>
      <c r="D22" s="313"/>
      <c r="E22" s="6"/>
    </row>
    <row r="23" spans="1:5" ht="150.75" customHeight="1" x14ac:dyDescent="0.25">
      <c r="C23" s="313" t="s">
        <v>134</v>
      </c>
      <c r="D23" s="315"/>
      <c r="E23" s="14"/>
    </row>
    <row r="24" spans="1:5" s="2" customFormat="1" ht="106.5" customHeight="1" x14ac:dyDescent="0.25">
      <c r="A24" s="1"/>
      <c r="B24" s="1"/>
      <c r="C24" s="314" t="s">
        <v>136</v>
      </c>
      <c r="D24" s="314"/>
      <c r="E24" s="27"/>
    </row>
    <row r="25" spans="1:5" ht="60" customHeight="1" x14ac:dyDescent="0.25">
      <c r="C25" s="316" t="s">
        <v>137</v>
      </c>
      <c r="D25" s="317"/>
      <c r="E25" s="16"/>
    </row>
    <row r="26" spans="1:5" ht="14.45" customHeight="1" x14ac:dyDescent="0.25">
      <c r="C26" s="7"/>
      <c r="D26" s="7"/>
      <c r="E26" s="7"/>
    </row>
    <row r="27" spans="1:5" ht="14.45" customHeight="1" x14ac:dyDescent="0.25">
      <c r="B27" s="3" t="s">
        <v>13</v>
      </c>
      <c r="C27" s="12"/>
      <c r="D27" s="12"/>
      <c r="E27" s="6"/>
    </row>
    <row r="28" spans="1:5" s="2" customFormat="1" ht="28.5" customHeight="1" x14ac:dyDescent="0.25">
      <c r="A28" s="1"/>
      <c r="B28" s="1"/>
      <c r="C28" s="314" t="s">
        <v>138</v>
      </c>
      <c r="D28" s="314"/>
      <c r="E28" s="27"/>
    </row>
    <row r="29" spans="1:5" ht="43.5" customHeight="1" x14ac:dyDescent="0.25">
      <c r="C29" s="306" t="s">
        <v>139</v>
      </c>
      <c r="D29" s="306"/>
    </row>
    <row r="30" spans="1:5" s="2" customFormat="1" x14ac:dyDescent="0.25">
      <c r="A30" s="1"/>
      <c r="B30" s="1"/>
      <c r="C30" s="320" t="s">
        <v>140</v>
      </c>
      <c r="D30" s="320"/>
      <c r="E30" s="1"/>
    </row>
    <row r="31" spans="1:5" s="2" customFormat="1" ht="60.75" customHeight="1" x14ac:dyDescent="0.25">
      <c r="A31" s="1"/>
      <c r="B31" s="1"/>
      <c r="C31" s="306" t="s">
        <v>141</v>
      </c>
      <c r="D31" s="306"/>
      <c r="E31" s="1"/>
    </row>
    <row r="32" spans="1:5" s="2" customFormat="1" ht="49.5" customHeight="1" x14ac:dyDescent="0.25">
      <c r="A32" s="1"/>
      <c r="B32" s="1"/>
      <c r="C32" s="306" t="s">
        <v>142</v>
      </c>
      <c r="D32" s="306"/>
      <c r="E32" s="1"/>
    </row>
    <row r="33" spans="2:4" ht="36" customHeight="1" x14ac:dyDescent="0.25">
      <c r="C33" s="306" t="s">
        <v>143</v>
      </c>
      <c r="D33" s="306"/>
    </row>
    <row r="34" spans="2:4" ht="31.5" customHeight="1" x14ac:dyDescent="0.25">
      <c r="C34" s="306" t="s">
        <v>144</v>
      </c>
      <c r="D34" s="306"/>
    </row>
    <row r="35" spans="2:4" ht="27" customHeight="1" x14ac:dyDescent="0.25">
      <c r="C35" s="320" t="s">
        <v>145</v>
      </c>
      <c r="D35" s="309"/>
    </row>
    <row r="36" spans="2:4" ht="27" customHeight="1" x14ac:dyDescent="0.25">
      <c r="C36" s="309" t="s">
        <v>146</v>
      </c>
      <c r="D36" s="309"/>
    </row>
    <row r="37" spans="2:4" ht="27" customHeight="1" x14ac:dyDescent="0.25">
      <c r="C37" s="306" t="s">
        <v>142</v>
      </c>
      <c r="D37" s="306"/>
    </row>
    <row r="38" spans="2:4" ht="27" customHeight="1" x14ac:dyDescent="0.25">
      <c r="C38" s="309" t="s">
        <v>147</v>
      </c>
      <c r="D38" s="309"/>
    </row>
    <row r="39" spans="2:4" ht="27" customHeight="1" x14ac:dyDescent="0.25">
      <c r="C39" s="309" t="s">
        <v>148</v>
      </c>
      <c r="D39" s="309"/>
    </row>
    <row r="40" spans="2:4" ht="35.25" customHeight="1" x14ac:dyDescent="0.25">
      <c r="C40" s="306" t="s">
        <v>149</v>
      </c>
      <c r="D40" s="306"/>
    </row>
    <row r="41" spans="2:4" ht="43.5" customHeight="1" x14ac:dyDescent="0.25">
      <c r="C41" s="306" t="s">
        <v>150</v>
      </c>
      <c r="D41" s="306"/>
    </row>
    <row r="42" spans="2:4" ht="67.5" customHeight="1" x14ac:dyDescent="0.25">
      <c r="B42" s="307" t="s">
        <v>151</v>
      </c>
      <c r="C42" s="308"/>
      <c r="D42" s="308"/>
    </row>
    <row r="43" spans="2:4" ht="112.5" customHeight="1" x14ac:dyDescent="0.25">
      <c r="B43" s="311" t="s">
        <v>152</v>
      </c>
      <c r="C43" s="312"/>
      <c r="D43" s="312"/>
    </row>
    <row r="44" spans="2:4" x14ac:dyDescent="0.25">
      <c r="D44" s="8"/>
    </row>
  </sheetData>
  <sheetProtection algorithmName="SHA-512" hashValue="fhy4kKmvbJWYeLY3LYnQg258p/s8O7g6yS00dwrmkcGAmFD3z7uQHMwd/L0uHngR469IRJOWG6EU3A0LdsIJJA==" saltValue="qG/sxw7LxQUWCJEYMgoN3g==" spinCount="100000" sheet="1" objects="1" scenarios="1"/>
  <mergeCells count="23">
    <mergeCell ref="A2:D3"/>
    <mergeCell ref="B43:D43"/>
    <mergeCell ref="C22:D22"/>
    <mergeCell ref="C29:D29"/>
    <mergeCell ref="C24:D24"/>
    <mergeCell ref="C23:D23"/>
    <mergeCell ref="C25:D25"/>
    <mergeCell ref="C15:D15"/>
    <mergeCell ref="C21:D21"/>
    <mergeCell ref="C28:D28"/>
    <mergeCell ref="C30:D30"/>
    <mergeCell ref="C31:D31"/>
    <mergeCell ref="C32:D32"/>
    <mergeCell ref="C33:D33"/>
    <mergeCell ref="C34:D34"/>
    <mergeCell ref="C35:D35"/>
    <mergeCell ref="C41:D41"/>
    <mergeCell ref="B42:D42"/>
    <mergeCell ref="C36:D36"/>
    <mergeCell ref="C37:D37"/>
    <mergeCell ref="C38:D38"/>
    <mergeCell ref="C39:D39"/>
    <mergeCell ref="C40:D40"/>
  </mergeCells>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FF00"/>
  </sheetPr>
  <dimension ref="A1"/>
  <sheetViews>
    <sheetView showGridLines="0" workbookViewId="0"/>
  </sheetViews>
  <sheetFormatPr baseColWidth="10" defaultColWidth="11.42578125" defaultRowHeight="15" x14ac:dyDescent="0.25"/>
  <sheetData/>
  <sheetProtection algorithmName="SHA-512" hashValue="y5RRSJoH11bkTAug2hm6tus7nQCMJsyR9DYkghhxFggZpR+oURh8UEJXkgZeKqqthx1a0FhEZlr0+9Ut+Vz5Xw==" saltValue="8SuxPwTIUczzKzVHvBa/fg==" spinCount="100000" sheet="1" objects="1" scenarios="1"/>
  <pageMargins left="0.7" right="0.7" top="0.75" bottom="0.75" header="0.3" footer="0.3"/>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ull2">
    <tabColor rgb="FFFF0000"/>
    <pageSetUpPr fitToPage="1"/>
  </sheetPr>
  <dimension ref="A1:Z86"/>
  <sheetViews>
    <sheetView showGridLines="0" tabSelected="1" topLeftCell="A3" zoomScale="80" zoomScaleNormal="80" zoomScalePageLayoutView="80" workbookViewId="0">
      <selection activeCell="A3" sqref="A3"/>
    </sheetView>
  </sheetViews>
  <sheetFormatPr baseColWidth="10" defaultColWidth="8.85546875" defaultRowHeight="15" x14ac:dyDescent="0.25"/>
  <cols>
    <col min="1" max="1" width="3.7109375" style="38" customWidth="1"/>
    <col min="2" max="2" width="5.140625" style="38" customWidth="1"/>
    <col min="3" max="3" width="11.5703125" style="38" customWidth="1"/>
    <col min="4" max="4" width="61.7109375" style="38" customWidth="1"/>
    <col min="5" max="5" width="27.42578125" style="38" customWidth="1"/>
    <col min="6" max="6" width="14.85546875" style="38" customWidth="1"/>
    <col min="7" max="7" width="9.85546875" style="38" customWidth="1"/>
    <col min="8" max="8" width="9" style="40" customWidth="1"/>
    <col min="9" max="9" width="9.42578125" style="38" bestFit="1" customWidth="1"/>
    <col min="10" max="10" width="8.7109375" style="38" customWidth="1"/>
    <col min="11" max="11" width="15.28515625" style="38" customWidth="1"/>
    <col min="12" max="16384" width="8.85546875" style="38"/>
  </cols>
  <sheetData>
    <row r="1" spans="1:26" ht="31.5" hidden="1" x14ac:dyDescent="0.25">
      <c r="A1" s="33" t="s">
        <v>91</v>
      </c>
      <c r="B1" s="34"/>
      <c r="C1" s="35"/>
      <c r="D1" s="36"/>
      <c r="E1" s="35"/>
      <c r="F1" s="35"/>
      <c r="G1" s="35"/>
      <c r="H1" s="37"/>
      <c r="I1" s="35"/>
      <c r="J1" s="35"/>
      <c r="K1" s="36"/>
    </row>
    <row r="2" spans="1:26" ht="68.25" hidden="1" customHeight="1" x14ac:dyDescent="0.25">
      <c r="A2" s="363" t="s">
        <v>102</v>
      </c>
      <c r="B2" s="364"/>
      <c r="C2" s="364"/>
      <c r="D2" s="364"/>
      <c r="E2" s="364"/>
      <c r="F2" s="364"/>
      <c r="G2" s="364"/>
      <c r="H2" s="364"/>
      <c r="I2" s="364"/>
      <c r="J2" s="364"/>
      <c r="K2" s="365"/>
    </row>
    <row r="3" spans="1:26" ht="15.75" x14ac:dyDescent="0.25">
      <c r="B3" s="39"/>
      <c r="C3" s="39"/>
      <c r="Z3" s="286">
        <f>_xlfn.XLOOKUP(D7,'AGR INT'!A:A,'AGR INT'!K:K,"",0)</f>
        <v>0</v>
      </c>
    </row>
    <row r="4" spans="1:26" ht="31.5" x14ac:dyDescent="0.25">
      <c r="A4" s="41" t="s">
        <v>9</v>
      </c>
      <c r="B4" s="42"/>
      <c r="C4" s="43"/>
      <c r="D4" s="43"/>
      <c r="E4" s="43"/>
      <c r="F4" s="43"/>
      <c r="G4" s="43"/>
      <c r="H4" s="44"/>
      <c r="I4" s="43"/>
      <c r="J4" s="43"/>
      <c r="K4" s="45"/>
    </row>
    <row r="5" spans="1:26" ht="30.75" customHeight="1" x14ac:dyDescent="0.25">
      <c r="A5" s="46" t="s">
        <v>186</v>
      </c>
      <c r="B5" s="47"/>
      <c r="C5" s="47"/>
      <c r="D5" s="47"/>
      <c r="E5" s="47"/>
      <c r="F5" s="47"/>
      <c r="G5" s="47"/>
      <c r="H5" s="48"/>
      <c r="I5" s="47"/>
      <c r="J5" s="47"/>
      <c r="K5" s="49"/>
    </row>
    <row r="6" spans="1:26" ht="16.5" thickBot="1" x14ac:dyDescent="0.3">
      <c r="B6" s="39"/>
      <c r="C6" s="39"/>
    </row>
    <row r="7" spans="1:26" ht="33.75" customHeight="1" thickBot="1" x14ac:dyDescent="0.3">
      <c r="B7" s="366" t="s">
        <v>103</v>
      </c>
      <c r="C7" s="366"/>
      <c r="D7" s="287"/>
      <c r="F7" s="386" t="str">
        <f>IFERROR(VLOOKUP(D7,'AGR INT'!A2:F4,6,0),"ÀREA DE CONEIXEMENT")</f>
        <v>ÀREA DE CONEIXEMENT</v>
      </c>
      <c r="G7" s="387"/>
      <c r="H7" s="387"/>
      <c r="I7" s="387"/>
      <c r="J7" s="387"/>
      <c r="K7" s="388"/>
    </row>
    <row r="8" spans="1:26" ht="15.75" x14ac:dyDescent="0.25">
      <c r="B8" s="366" t="s">
        <v>104</v>
      </c>
      <c r="C8" s="366"/>
      <c r="D8" s="366"/>
      <c r="F8" s="332" t="str">
        <f>HYPERLINK(Z3,"enviar")</f>
        <v>enviar</v>
      </c>
      <c r="G8" s="333"/>
      <c r="H8" s="333"/>
      <c r="I8" s="333"/>
      <c r="J8" s="333"/>
      <c r="K8" s="334"/>
    </row>
    <row r="9" spans="1:26" ht="16.5" thickBot="1" x14ac:dyDescent="0.3">
      <c r="B9" s="328" t="s">
        <v>16</v>
      </c>
      <c r="C9" s="328"/>
      <c r="D9" s="50" t="str">
        <f>IFERROR(VLOOKUP($D$7,Tabla1[#All],3,FALSE), "")</f>
        <v/>
      </c>
      <c r="F9" s="335"/>
      <c r="G9" s="336"/>
      <c r="H9" s="336"/>
      <c r="I9" s="336"/>
      <c r="J9" s="336"/>
      <c r="K9" s="337"/>
    </row>
    <row r="10" spans="1:26" ht="15.75" x14ac:dyDescent="0.25">
      <c r="B10" s="326" t="s">
        <v>84</v>
      </c>
      <c r="C10" s="327"/>
      <c r="D10" s="50" t="str">
        <f>IFERROR(VLOOKUP($D$7,'AGR INT'!A1:H43,2,FALSE), " ")</f>
        <v xml:space="preserve"> </v>
      </c>
      <c r="H10" s="38"/>
    </row>
    <row r="11" spans="1:26" ht="15.75" x14ac:dyDescent="0.25">
      <c r="B11" s="328" t="s">
        <v>17</v>
      </c>
      <c r="C11" s="328"/>
      <c r="D11" s="50" t="str">
        <f>IFERROR(VLOOKUP($D$7,'AGR INT'!A1:H44,5,FALSE), " ")</f>
        <v xml:space="preserve"> </v>
      </c>
      <c r="H11" s="38"/>
    </row>
    <row r="12" spans="1:26" x14ac:dyDescent="0.25">
      <c r="G12" s="380" t="str">
        <f>IF(AND(G13&gt;0,G13&lt;9),"NO ARRIBA A LA PUNTUACIÓ MÍNIMA","PUNTS")</f>
        <v>PUNTS</v>
      </c>
      <c r="H12" s="381"/>
      <c r="I12" s="381"/>
      <c r="J12" s="381"/>
      <c r="K12" s="382"/>
    </row>
    <row r="13" spans="1:26" s="51" customFormat="1" ht="89.25" customHeight="1" x14ac:dyDescent="0.25">
      <c r="B13" s="46" t="s">
        <v>12</v>
      </c>
      <c r="C13" s="52"/>
      <c r="D13" s="52"/>
      <c r="E13" s="367"/>
      <c r="F13" s="368"/>
      <c r="G13" s="329">
        <f>I15+J62+J78+J83</f>
        <v>0</v>
      </c>
      <c r="H13" s="330"/>
      <c r="I13" s="330"/>
      <c r="J13" s="330"/>
      <c r="K13" s="331"/>
    </row>
    <row r="14" spans="1:26" ht="15.75" x14ac:dyDescent="0.25">
      <c r="B14" s="39"/>
      <c r="C14" s="39"/>
    </row>
    <row r="15" spans="1:26" s="53" customFormat="1" ht="26.45" customHeight="1" x14ac:dyDescent="0.25">
      <c r="B15" s="46" t="s">
        <v>108</v>
      </c>
      <c r="C15" s="54"/>
      <c r="D15" s="54"/>
      <c r="E15" s="54"/>
      <c r="F15" s="55"/>
      <c r="G15" s="55"/>
      <c r="H15" s="55"/>
      <c r="I15" s="56">
        <f>H16+H20+H28+H31++H37+H41+H52+G57+G58+G59+G60</f>
        <v>0</v>
      </c>
      <c r="J15" s="57"/>
    </row>
    <row r="16" spans="1:26" s="58" customFormat="1" ht="32.1" customHeight="1" x14ac:dyDescent="0.25">
      <c r="C16" s="321" t="s">
        <v>168</v>
      </c>
      <c r="D16" s="321"/>
      <c r="E16" s="321"/>
      <c r="F16" s="321"/>
      <c r="G16" s="321"/>
      <c r="H16" s="59">
        <f>SUM(G17:G19)</f>
        <v>0</v>
      </c>
    </row>
    <row r="17" spans="3:9" s="58" customFormat="1" ht="32.1" customHeight="1" x14ac:dyDescent="0.25">
      <c r="C17" s="322"/>
      <c r="D17" s="60" t="s">
        <v>209</v>
      </c>
      <c r="E17" s="324" t="s">
        <v>210</v>
      </c>
      <c r="F17" s="176"/>
      <c r="G17" s="177">
        <f>IF(COUNTIF('ERC Grant'!$C$7:$C$106,"ADVANCED GRANT")&gt;0,5,0)</f>
        <v>0</v>
      </c>
      <c r="H17" s="63"/>
    </row>
    <row r="18" spans="3:9" s="58" customFormat="1" ht="32.1" customHeight="1" x14ac:dyDescent="0.25">
      <c r="C18" s="322"/>
      <c r="D18" s="60" t="s">
        <v>211</v>
      </c>
      <c r="E18" s="324"/>
      <c r="F18" s="178"/>
      <c r="G18" s="177">
        <f>IF(COUNTIF('ERC Grant'!$C$7:$C$106,"CONSOLIDATOR GRANT")&gt;0,4,0)</f>
        <v>0</v>
      </c>
      <c r="H18" s="63"/>
    </row>
    <row r="19" spans="3:9" s="58" customFormat="1" ht="32.1" customHeight="1" x14ac:dyDescent="0.25">
      <c r="C19" s="323"/>
      <c r="D19" s="60" t="s">
        <v>212</v>
      </c>
      <c r="E19" s="325"/>
      <c r="F19" s="178"/>
      <c r="G19" s="177">
        <f>IF(COUNTIF('ERC Grant'!$C$7:$C$106,"STARTING GRANT")&gt;0,3,0)</f>
        <v>0</v>
      </c>
      <c r="H19" s="63"/>
    </row>
    <row r="20" spans="3:9" ht="75.75" customHeight="1" x14ac:dyDescent="0.25">
      <c r="C20" s="383" t="s">
        <v>153</v>
      </c>
      <c r="D20" s="384"/>
      <c r="E20" s="369" t="s">
        <v>213</v>
      </c>
      <c r="F20" s="65"/>
      <c r="G20" s="66"/>
      <c r="H20" s="67">
        <f>'1.1.a.Projectes Internacionals'!D4</f>
        <v>0</v>
      </c>
    </row>
    <row r="21" spans="3:9" ht="28.5" customHeight="1" x14ac:dyDescent="0.25">
      <c r="C21" s="68"/>
      <c r="D21" s="69" t="s">
        <v>18</v>
      </c>
      <c r="E21" s="371"/>
      <c r="F21" s="70"/>
      <c r="G21" s="71"/>
    </row>
    <row r="22" spans="3:9" ht="23.25" customHeight="1" x14ac:dyDescent="0.25">
      <c r="C22" s="72"/>
      <c r="D22" s="73" t="s">
        <v>214</v>
      </c>
      <c r="E22" s="371"/>
      <c r="F22" s="74"/>
      <c r="G22" s="75"/>
    </row>
    <row r="23" spans="3:9" ht="24" customHeight="1" x14ac:dyDescent="0.25">
      <c r="C23" s="72"/>
      <c r="D23" s="73" t="s">
        <v>215</v>
      </c>
      <c r="E23" s="371"/>
      <c r="F23" s="76"/>
      <c r="G23" s="75"/>
    </row>
    <row r="24" spans="3:9" ht="27" customHeight="1" x14ac:dyDescent="0.25">
      <c r="C24" s="72"/>
      <c r="D24" s="73" t="s">
        <v>216</v>
      </c>
      <c r="E24" s="371"/>
      <c r="F24" s="76"/>
      <c r="G24" s="75"/>
    </row>
    <row r="25" spans="3:9" ht="24.75" customHeight="1" x14ac:dyDescent="0.25">
      <c r="C25" s="72"/>
      <c r="D25" s="73" t="s">
        <v>217</v>
      </c>
      <c r="E25" s="371"/>
      <c r="F25" s="76"/>
      <c r="G25" s="75"/>
    </row>
    <row r="26" spans="3:9" ht="20.25" customHeight="1" x14ac:dyDescent="0.25">
      <c r="C26" s="77"/>
      <c r="D26" s="69" t="s">
        <v>218</v>
      </c>
      <c r="E26" s="371"/>
      <c r="F26" s="76"/>
      <c r="G26" s="75"/>
    </row>
    <row r="27" spans="3:9" ht="21.75" customHeight="1" x14ac:dyDescent="0.25">
      <c r="C27" s="77"/>
      <c r="D27" s="69" t="s">
        <v>219</v>
      </c>
      <c r="E27" s="371"/>
      <c r="F27" s="78"/>
      <c r="G27" s="75"/>
    </row>
    <row r="28" spans="3:9" ht="38.25" customHeight="1" x14ac:dyDescent="0.25">
      <c r="C28" s="385" t="s">
        <v>154</v>
      </c>
      <c r="D28" s="344"/>
      <c r="E28" s="340" t="s">
        <v>220</v>
      </c>
      <c r="F28" s="79"/>
      <c r="G28" s="80"/>
      <c r="H28" s="67">
        <f>'1.1.b.Xarxes Internacionals'!D4</f>
        <v>0</v>
      </c>
    </row>
    <row r="29" spans="3:9" ht="28.5" customHeight="1" x14ac:dyDescent="0.25">
      <c r="C29" s="344"/>
      <c r="D29" s="81" t="s">
        <v>221</v>
      </c>
      <c r="E29" s="342"/>
      <c r="F29" s="82"/>
      <c r="G29" s="83"/>
    </row>
    <row r="30" spans="3:9" ht="45" customHeight="1" x14ac:dyDescent="0.25">
      <c r="C30" s="345"/>
      <c r="D30" s="81" t="s">
        <v>222</v>
      </c>
      <c r="E30" s="343"/>
      <c r="F30" s="84"/>
      <c r="G30" s="85"/>
    </row>
    <row r="31" spans="3:9" ht="63.75" customHeight="1" x14ac:dyDescent="0.25">
      <c r="C31" s="389" t="s">
        <v>155</v>
      </c>
      <c r="D31" s="390"/>
      <c r="E31" s="340" t="s">
        <v>223</v>
      </c>
      <c r="F31" s="79"/>
      <c r="G31" s="86"/>
      <c r="H31" s="67">
        <f>'1.1.c.Projectes I+D+i'!D4</f>
        <v>0</v>
      </c>
      <c r="I31" s="87"/>
    </row>
    <row r="32" spans="3:9" ht="33" customHeight="1" x14ac:dyDescent="0.25">
      <c r="C32" s="88"/>
      <c r="D32" s="89" t="s">
        <v>224</v>
      </c>
      <c r="E32" s="341"/>
      <c r="F32" s="82"/>
      <c r="G32" s="75"/>
    </row>
    <row r="33" spans="3:10" ht="32.25" customHeight="1" x14ac:dyDescent="0.25">
      <c r="C33" s="90"/>
      <c r="D33" s="89" t="s">
        <v>225</v>
      </c>
      <c r="E33" s="341"/>
      <c r="F33" s="91"/>
      <c r="G33" s="75"/>
    </row>
    <row r="34" spans="3:10" ht="33.75" customHeight="1" x14ac:dyDescent="0.25">
      <c r="C34" s="92"/>
      <c r="D34" s="89" t="s">
        <v>226</v>
      </c>
      <c r="E34" s="341"/>
      <c r="F34" s="91"/>
      <c r="G34" s="75"/>
    </row>
    <row r="35" spans="3:10" ht="35.25" customHeight="1" x14ac:dyDescent="0.25">
      <c r="C35" s="92"/>
      <c r="D35" s="89" t="s">
        <v>227</v>
      </c>
      <c r="E35" s="341"/>
      <c r="F35" s="91"/>
      <c r="G35" s="75"/>
    </row>
    <row r="36" spans="3:10" ht="25.5" customHeight="1" x14ac:dyDescent="0.25">
      <c r="C36" s="77"/>
      <c r="D36" s="93" t="s">
        <v>228</v>
      </c>
      <c r="E36" s="342"/>
      <c r="F36" s="91"/>
      <c r="G36" s="75"/>
    </row>
    <row r="37" spans="3:10" ht="43.5" customHeight="1" x14ac:dyDescent="0.25">
      <c r="C37" s="94" t="s">
        <v>156</v>
      </c>
      <c r="D37" s="95"/>
      <c r="E37" s="96"/>
      <c r="F37" s="96"/>
      <c r="G37" s="97"/>
      <c r="H37" s="98">
        <f>'1.1.d.SGR'!D4</f>
        <v>0</v>
      </c>
      <c r="I37" s="40"/>
    </row>
    <row r="38" spans="3:10" ht="36" customHeight="1" x14ac:dyDescent="0.25">
      <c r="C38" s="99"/>
      <c r="D38" s="100" t="s">
        <v>229</v>
      </c>
      <c r="E38" s="347" t="s">
        <v>230</v>
      </c>
      <c r="F38" s="91"/>
      <c r="G38" s="75"/>
    </row>
    <row r="39" spans="3:10" ht="30" customHeight="1" x14ac:dyDescent="0.25">
      <c r="C39" s="77"/>
      <c r="D39" s="100" t="s">
        <v>231</v>
      </c>
      <c r="E39" s="347"/>
      <c r="F39" s="91"/>
      <c r="G39" s="75"/>
    </row>
    <row r="40" spans="3:10" ht="37.5" customHeight="1" x14ac:dyDescent="0.25">
      <c r="C40" s="77"/>
      <c r="D40" s="69" t="s">
        <v>232</v>
      </c>
      <c r="E40" s="347"/>
      <c r="F40" s="91"/>
      <c r="G40" s="75"/>
    </row>
    <row r="41" spans="3:10" ht="60" customHeight="1" x14ac:dyDescent="0.25">
      <c r="C41" s="350" t="s">
        <v>233</v>
      </c>
      <c r="D41" s="351"/>
      <c r="E41" s="351"/>
      <c r="F41" s="96"/>
      <c r="G41" s="97"/>
      <c r="H41" s="101">
        <f>'1.1.e.Publicacions'!C4</f>
        <v>0</v>
      </c>
      <c r="I41" s="102"/>
      <c r="J41" s="40"/>
    </row>
    <row r="42" spans="3:10" ht="32.25" customHeight="1" x14ac:dyDescent="0.25">
      <c r="C42" s="103"/>
      <c r="D42" s="104" t="s">
        <v>234</v>
      </c>
      <c r="E42" s="348" t="s">
        <v>235</v>
      </c>
      <c r="F42" s="105"/>
      <c r="G42" s="75"/>
    </row>
    <row r="43" spans="3:10" ht="32.25" customHeight="1" x14ac:dyDescent="0.25">
      <c r="C43" s="103"/>
      <c r="D43" s="106" t="s">
        <v>19</v>
      </c>
      <c r="E43" s="348"/>
      <c r="F43" s="105"/>
      <c r="G43" s="75"/>
    </row>
    <row r="44" spans="3:10" ht="32.25" customHeight="1" x14ac:dyDescent="0.25">
      <c r="C44" s="103"/>
      <c r="D44" s="104" t="s">
        <v>236</v>
      </c>
      <c r="E44" s="348"/>
      <c r="F44" s="105"/>
      <c r="G44" s="75"/>
    </row>
    <row r="45" spans="3:10" ht="32.25" customHeight="1" x14ac:dyDescent="0.25">
      <c r="C45" s="103"/>
      <c r="D45" s="106" t="s">
        <v>20</v>
      </c>
      <c r="E45" s="348"/>
      <c r="F45" s="105"/>
      <c r="G45" s="75"/>
    </row>
    <row r="46" spans="3:10" ht="39" customHeight="1" x14ac:dyDescent="0.25">
      <c r="C46" s="103"/>
      <c r="D46" s="106" t="s">
        <v>126</v>
      </c>
      <c r="E46" s="349"/>
      <c r="F46" s="107" t="s">
        <v>121</v>
      </c>
      <c r="G46" s="50">
        <f>VLOOKUP(F46,'N AQU'!B4:C9,2,FALSE)</f>
        <v>10</v>
      </c>
    </row>
    <row r="47" spans="3:10" ht="32.25" customHeight="1" x14ac:dyDescent="0.25">
      <c r="C47" s="103"/>
      <c r="D47" s="106" t="s">
        <v>21</v>
      </c>
      <c r="E47" s="108"/>
      <c r="F47" s="50"/>
      <c r="G47" s="59">
        <f>'1.1.e.Publicacions'!C6/G46</f>
        <v>0</v>
      </c>
    </row>
    <row r="48" spans="3:10" ht="32.25" customHeight="1" x14ac:dyDescent="0.25">
      <c r="C48" s="103"/>
      <c r="D48" s="106" t="s">
        <v>22</v>
      </c>
      <c r="E48" s="109"/>
      <c r="F48" s="50"/>
      <c r="G48" s="59">
        <f>'1.1.e.Publicacions'!C6</f>
        <v>0</v>
      </c>
    </row>
    <row r="49" spans="2:11" ht="32.25" customHeight="1" x14ac:dyDescent="0.25">
      <c r="C49" s="103"/>
      <c r="D49" s="104" t="s">
        <v>25</v>
      </c>
      <c r="E49" s="376"/>
      <c r="F49" s="110"/>
      <c r="G49" s="59">
        <f>'1.1.e.Publicacions'!C5</f>
        <v>0</v>
      </c>
    </row>
    <row r="50" spans="2:11" ht="42" customHeight="1" x14ac:dyDescent="0.25">
      <c r="C50" s="103"/>
      <c r="D50" s="104" t="s">
        <v>237</v>
      </c>
      <c r="E50" s="377"/>
      <c r="F50" s="82"/>
      <c r="G50" s="75"/>
    </row>
    <row r="51" spans="2:11" ht="44.25" customHeight="1" x14ac:dyDescent="0.25">
      <c r="C51" s="103"/>
      <c r="D51" s="104" t="s">
        <v>238</v>
      </c>
      <c r="E51" s="345"/>
      <c r="F51" s="84"/>
      <c r="G51" s="75"/>
    </row>
    <row r="52" spans="2:11" ht="45.75" customHeight="1" x14ac:dyDescent="0.25">
      <c r="C52" s="338" t="s">
        <v>239</v>
      </c>
      <c r="D52" s="346"/>
      <c r="E52" s="373" t="s">
        <v>240</v>
      </c>
      <c r="F52" s="111"/>
      <c r="G52" s="112"/>
      <c r="H52" s="67">
        <f>'1.1.f.Transferència'!D4</f>
        <v>0</v>
      </c>
      <c r="I52" s="40"/>
    </row>
    <row r="53" spans="2:11" ht="32.25" customHeight="1" x14ac:dyDescent="0.25">
      <c r="C53" s="103"/>
      <c r="D53" s="104" t="s">
        <v>241</v>
      </c>
      <c r="E53" s="374"/>
      <c r="F53" s="82"/>
      <c r="G53" s="75"/>
    </row>
    <row r="54" spans="2:11" ht="40.5" customHeight="1" x14ac:dyDescent="0.25">
      <c r="C54" s="103"/>
      <c r="D54" s="104" t="s">
        <v>242</v>
      </c>
      <c r="E54" s="374"/>
      <c r="F54" s="91"/>
      <c r="G54" s="75"/>
    </row>
    <row r="55" spans="2:11" ht="32.25" customHeight="1" x14ac:dyDescent="0.25">
      <c r="C55" s="103"/>
      <c r="D55" s="104" t="s">
        <v>243</v>
      </c>
      <c r="E55" s="374"/>
      <c r="F55" s="91"/>
      <c r="G55" s="75"/>
    </row>
    <row r="56" spans="2:11" ht="40.5" customHeight="1" x14ac:dyDescent="0.25">
      <c r="C56" s="103"/>
      <c r="D56" s="104" t="s">
        <v>244</v>
      </c>
      <c r="E56" s="375"/>
      <c r="F56" s="84"/>
      <c r="G56" s="75"/>
    </row>
    <row r="57" spans="2:11" ht="72" customHeight="1" x14ac:dyDescent="0.25">
      <c r="C57" s="338" t="s">
        <v>245</v>
      </c>
      <c r="D57" s="339"/>
      <c r="E57" s="97" t="s">
        <v>246</v>
      </c>
      <c r="F57" s="113">
        <f>COUNTIF('1.1.g. Institucions acadèmiques'!B8:B107,"*")</f>
        <v>0</v>
      </c>
      <c r="G57" s="67">
        <f>IF(F57&lt;=10,F57*0.1,1)</f>
        <v>0</v>
      </c>
      <c r="H57" s="87" t="s">
        <v>23</v>
      </c>
      <c r="K57" s="114"/>
    </row>
    <row r="58" spans="2:11" ht="60" customHeight="1" x14ac:dyDescent="0.25">
      <c r="C58" s="338" t="s">
        <v>247</v>
      </c>
      <c r="D58" s="339"/>
      <c r="E58" s="97" t="s">
        <v>248</v>
      </c>
      <c r="F58" s="115">
        <f>COUNTIF('1.1.h.Direcció'!B7:B106,"*")</f>
        <v>0</v>
      </c>
      <c r="G58" s="67">
        <f>IF(F58&lt;=3,F58*0.5,1.5)</f>
        <v>0</v>
      </c>
      <c r="H58" s="87" t="s">
        <v>23</v>
      </c>
      <c r="K58" s="114"/>
    </row>
    <row r="59" spans="2:11" ht="162.75" customHeight="1" x14ac:dyDescent="0.25">
      <c r="C59" s="338" t="s">
        <v>249</v>
      </c>
      <c r="D59" s="339"/>
      <c r="E59" s="97" t="s">
        <v>250</v>
      </c>
      <c r="F59" s="268" t="s">
        <v>367</v>
      </c>
      <c r="G59" s="67"/>
      <c r="H59" s="87" t="s">
        <v>23</v>
      </c>
      <c r="K59" s="114"/>
    </row>
    <row r="60" spans="2:11" s="58" customFormat="1" ht="60" customHeight="1" x14ac:dyDescent="0.25">
      <c r="C60" s="352" t="s">
        <v>251</v>
      </c>
      <c r="D60" s="353"/>
      <c r="E60" s="108" t="s">
        <v>14</v>
      </c>
      <c r="F60" s="116" t="s">
        <v>15</v>
      </c>
      <c r="G60" s="50">
        <f>+IF(F60="SI",1,0)</f>
        <v>0</v>
      </c>
      <c r="H60" s="63"/>
    </row>
    <row r="61" spans="2:11" ht="26.25" customHeight="1" x14ac:dyDescent="0.25">
      <c r="D61" s="40" t="s">
        <v>24</v>
      </c>
    </row>
    <row r="62" spans="2:11" s="117" customFormat="1" ht="45" customHeight="1" x14ac:dyDescent="0.25">
      <c r="B62" s="378" t="s">
        <v>252</v>
      </c>
      <c r="C62" s="379"/>
      <c r="D62" s="379"/>
      <c r="E62" s="118"/>
      <c r="F62" s="118"/>
      <c r="G62" s="118"/>
      <c r="H62" s="118"/>
      <c r="I62" s="118"/>
      <c r="J62" s="119">
        <f>(G63+G68+G69+G75+G76+H71+H70)*2</f>
        <v>0</v>
      </c>
    </row>
    <row r="63" spans="2:11" ht="23.1" customHeight="1" x14ac:dyDescent="0.25">
      <c r="C63" s="352" t="s">
        <v>159</v>
      </c>
      <c r="D63" s="362"/>
      <c r="E63" s="369" t="s">
        <v>253</v>
      </c>
      <c r="F63" s="122"/>
      <c r="G63" s="59">
        <f>'2.ii.Projectes Innovació Docent'!D4</f>
        <v>0</v>
      </c>
      <c r="H63" s="75"/>
    </row>
    <row r="64" spans="2:11" ht="23.1" customHeight="1" x14ac:dyDescent="0.25">
      <c r="C64" s="123"/>
      <c r="D64" s="60" t="s">
        <v>254</v>
      </c>
      <c r="E64" s="370"/>
      <c r="F64" s="82"/>
      <c r="G64" s="75"/>
    </row>
    <row r="65" spans="2:11" ht="28.5" customHeight="1" x14ac:dyDescent="0.25">
      <c r="C65" s="123"/>
      <c r="D65" s="124" t="s">
        <v>255</v>
      </c>
      <c r="E65" s="370"/>
      <c r="F65" s="91"/>
      <c r="G65" s="75"/>
    </row>
    <row r="66" spans="2:11" ht="37.5" customHeight="1" x14ac:dyDescent="0.25">
      <c r="C66" s="123"/>
      <c r="D66" s="60" t="s">
        <v>256</v>
      </c>
      <c r="E66" s="371"/>
      <c r="F66" s="91"/>
      <c r="G66" s="75"/>
    </row>
    <row r="67" spans="2:11" ht="29.25" customHeight="1" x14ac:dyDescent="0.25">
      <c r="C67" s="123"/>
      <c r="D67" s="125" t="s">
        <v>257</v>
      </c>
      <c r="E67" s="372"/>
      <c r="F67" s="84"/>
      <c r="G67" s="75"/>
    </row>
    <row r="68" spans="2:11" ht="38.25" customHeight="1" x14ac:dyDescent="0.25">
      <c r="C68" s="352" t="s">
        <v>258</v>
      </c>
      <c r="D68" s="353"/>
      <c r="E68" s="126" t="s">
        <v>184</v>
      </c>
      <c r="F68" s="127" t="str">
        <f>IFERROR(VLOOKUP($D$7,'AGR INT'!#REF!,13,FALSE), " ")</f>
        <v xml:space="preserve"> </v>
      </c>
      <c r="G68" s="59">
        <f>IF(F68=" ",0,F68)</f>
        <v>0</v>
      </c>
    </row>
    <row r="69" spans="2:11" ht="94.5" customHeight="1" x14ac:dyDescent="0.25">
      <c r="C69" s="352" t="s">
        <v>259</v>
      </c>
      <c r="D69" s="353"/>
      <c r="E69" s="120" t="s">
        <v>260</v>
      </c>
      <c r="F69" s="128">
        <f>COUNTIF('2.iv.Tesis'!C7:C106,"*")</f>
        <v>0</v>
      </c>
      <c r="G69" s="59">
        <f>F69*0.35</f>
        <v>0</v>
      </c>
    </row>
    <row r="70" spans="2:11" s="58" customFormat="1" ht="35.25" customHeight="1" x14ac:dyDescent="0.25">
      <c r="C70" s="352" t="s">
        <v>261</v>
      </c>
      <c r="D70" s="362"/>
      <c r="E70" s="362"/>
      <c r="F70" s="362"/>
      <c r="G70" s="353"/>
      <c r="H70" s="50"/>
    </row>
    <row r="71" spans="2:11" s="58" customFormat="1" ht="35.25" customHeight="1" x14ac:dyDescent="0.25">
      <c r="C71" s="280" t="s">
        <v>262</v>
      </c>
      <c r="D71" s="285"/>
      <c r="E71" s="285"/>
      <c r="F71" s="285"/>
      <c r="G71" s="50">
        <f>_xlfn.XLOOKUP($D$7,'AGR INT'!$A:$A,'AGR INT'!I:I,0,0)</f>
        <v>0</v>
      </c>
      <c r="H71" s="50">
        <f>_xlfn.XLOOKUP($D$7,'AGR INT'!$A:$A,'AGR INT'!J:J,0,0)</f>
        <v>0</v>
      </c>
    </row>
    <row r="72" spans="2:11" s="58" customFormat="1" ht="48" customHeight="1" x14ac:dyDescent="0.25">
      <c r="C72" s="356"/>
      <c r="D72" s="60" t="s">
        <v>263</v>
      </c>
      <c r="E72" s="359" t="s">
        <v>264</v>
      </c>
      <c r="F72" s="128"/>
      <c r="G72" s="50">
        <f>IF('2.v.2. Experiència Docent'!E3=3,3,0)</f>
        <v>0</v>
      </c>
      <c r="H72" s="63"/>
    </row>
    <row r="73" spans="2:11" s="58" customFormat="1" ht="45.75" customHeight="1" x14ac:dyDescent="0.25">
      <c r="C73" s="357"/>
      <c r="D73" s="60" t="s">
        <v>265</v>
      </c>
      <c r="E73" s="360"/>
      <c r="F73" s="128"/>
      <c r="G73" s="50">
        <f>IF('2.v.2. Experiència Docent'!E3=2,2,0)</f>
        <v>0</v>
      </c>
      <c r="H73" s="63"/>
    </row>
    <row r="74" spans="2:11" s="58" customFormat="1" ht="54" customHeight="1" x14ac:dyDescent="0.25">
      <c r="C74" s="358"/>
      <c r="D74" s="60" t="s">
        <v>266</v>
      </c>
      <c r="E74" s="361"/>
      <c r="F74" s="128"/>
      <c r="G74" s="50">
        <f>IF('2.v.2. Experiència Docent'!E3=1,1,0)</f>
        <v>0</v>
      </c>
      <c r="H74" s="63"/>
    </row>
    <row r="75" spans="2:11" ht="106.5" customHeight="1" x14ac:dyDescent="0.25">
      <c r="C75" s="352" t="s">
        <v>267</v>
      </c>
      <c r="D75" s="353"/>
      <c r="E75" s="120" t="s">
        <v>268</v>
      </c>
      <c r="F75" s="128">
        <f>'2.vi. Comissions docència'!C4</f>
        <v>0</v>
      </c>
      <c r="G75" s="59">
        <f>IF(F75*0.3&gt;=1.5,1.5,F75*0.3)</f>
        <v>0</v>
      </c>
      <c r="K75" s="114"/>
    </row>
    <row r="76" spans="2:11" ht="106.5" customHeight="1" x14ac:dyDescent="0.25">
      <c r="C76" s="352" t="s">
        <v>269</v>
      </c>
      <c r="D76" s="353"/>
      <c r="E76" s="120" t="s">
        <v>356</v>
      </c>
      <c r="F76" s="268"/>
      <c r="G76" s="59">
        <f>'2.vii altres mèrits docents'!D4</f>
        <v>0</v>
      </c>
      <c r="H76" s="87" t="s">
        <v>23</v>
      </c>
    </row>
    <row r="77" spans="2:11" ht="34.5" customHeight="1" x14ac:dyDescent="0.25">
      <c r="D77" s="40" t="s">
        <v>24</v>
      </c>
    </row>
    <row r="78" spans="2:11" s="117" customFormat="1" ht="18.75" x14ac:dyDescent="0.25">
      <c r="B78" s="46" t="s">
        <v>167</v>
      </c>
      <c r="C78" s="129"/>
      <c r="D78" s="129"/>
      <c r="E78" s="129"/>
      <c r="F78" s="129"/>
      <c r="G78" s="129"/>
      <c r="H78" s="118"/>
      <c r="I78" s="118"/>
      <c r="J78" s="130">
        <f>IF(I79&gt;=3,3,IF(I79&gt;0,I79,0))</f>
        <v>0</v>
      </c>
    </row>
    <row r="79" spans="2:11" s="53" customFormat="1" ht="26.45" customHeight="1" x14ac:dyDescent="0.25">
      <c r="B79" s="354" t="s">
        <v>28</v>
      </c>
      <c r="C79" s="355"/>
      <c r="D79" s="355"/>
      <c r="E79" s="355"/>
      <c r="F79" s="54"/>
      <c r="G79" s="54"/>
      <c r="H79" s="55"/>
      <c r="I79" s="56">
        <f>(G80+G81)*1.5</f>
        <v>0</v>
      </c>
      <c r="J79" s="57"/>
    </row>
    <row r="80" spans="2:11" s="58" customFormat="1" ht="82.5" customHeight="1" x14ac:dyDescent="0.25">
      <c r="C80" s="352" t="s">
        <v>270</v>
      </c>
      <c r="D80" s="353"/>
      <c r="E80" s="131" t="s">
        <v>271</v>
      </c>
      <c r="F80" s="64"/>
      <c r="G80" s="50">
        <f>+F80*0.4</f>
        <v>0</v>
      </c>
      <c r="H80" s="63"/>
    </row>
    <row r="81" spans="2:10" s="58" customFormat="1" ht="85.5" customHeight="1" x14ac:dyDescent="0.25">
      <c r="C81" s="352" t="s">
        <v>272</v>
      </c>
      <c r="D81" s="353"/>
      <c r="E81" s="131" t="s">
        <v>271</v>
      </c>
      <c r="F81" s="61"/>
      <c r="G81" s="62">
        <f>+F81*0.2</f>
        <v>0</v>
      </c>
      <c r="H81" s="63"/>
    </row>
    <row r="83" spans="2:10" s="117" customFormat="1" ht="33.75" customHeight="1" x14ac:dyDescent="0.25">
      <c r="B83" s="46" t="s">
        <v>273</v>
      </c>
      <c r="C83" s="118"/>
      <c r="D83" s="118"/>
      <c r="E83" s="118"/>
      <c r="F83" s="118"/>
      <c r="G83" s="118"/>
      <c r="H83" s="118"/>
      <c r="I83" s="118"/>
      <c r="J83" s="132">
        <f>IF(G84="Segons criteri comissió",0,0)</f>
        <v>0</v>
      </c>
    </row>
    <row r="84" spans="2:10" ht="60" customHeight="1" x14ac:dyDescent="0.25">
      <c r="C84" s="352" t="s">
        <v>274</v>
      </c>
      <c r="D84" s="353"/>
      <c r="E84" s="120" t="s">
        <v>275</v>
      </c>
      <c r="F84" s="121" t="s">
        <v>15</v>
      </c>
      <c r="G84" s="128" t="str">
        <f>IF(F84="NO","","Segons criteri comissió")</f>
        <v/>
      </c>
      <c r="H84" s="38"/>
    </row>
    <row r="86" spans="2:10" ht="40.5" customHeight="1" x14ac:dyDescent="0.25"/>
  </sheetData>
  <sheetProtection algorithmName="SHA-512" hashValue="pigsQ5/APd1lCUMy61G36gWI3XMr2aTUlcLmw9XYme60EBwlwLR8Qk6LDTl7Ab7Gb4An90RR05gkpnu44hfvGA==" saltValue="Gtlgfd1HEBV1VsIdLjMsNA==" spinCount="100000" sheet="1" objects="1" scenarios="1"/>
  <dataConsolidate/>
  <mergeCells count="45">
    <mergeCell ref="A2:K2"/>
    <mergeCell ref="B7:C7"/>
    <mergeCell ref="E13:F13"/>
    <mergeCell ref="B8:D8"/>
    <mergeCell ref="E63:E67"/>
    <mergeCell ref="E52:E56"/>
    <mergeCell ref="E49:E51"/>
    <mergeCell ref="C63:D63"/>
    <mergeCell ref="B62:D62"/>
    <mergeCell ref="G12:K12"/>
    <mergeCell ref="C20:D20"/>
    <mergeCell ref="C28:D28"/>
    <mergeCell ref="C60:D60"/>
    <mergeCell ref="F7:K7"/>
    <mergeCell ref="C31:D31"/>
    <mergeCell ref="E20:E27"/>
    <mergeCell ref="C84:D84"/>
    <mergeCell ref="C68:D68"/>
    <mergeCell ref="C76:D76"/>
    <mergeCell ref="C69:D69"/>
    <mergeCell ref="C75:D75"/>
    <mergeCell ref="B79:E79"/>
    <mergeCell ref="C72:C74"/>
    <mergeCell ref="E72:E74"/>
    <mergeCell ref="C80:D80"/>
    <mergeCell ref="C81:D81"/>
    <mergeCell ref="C70:G70"/>
    <mergeCell ref="C58:D58"/>
    <mergeCell ref="C59:D59"/>
    <mergeCell ref="C57:D57"/>
    <mergeCell ref="E31:E36"/>
    <mergeCell ref="E28:E30"/>
    <mergeCell ref="C29:C30"/>
    <mergeCell ref="C52:D52"/>
    <mergeCell ref="E38:E40"/>
    <mergeCell ref="E42:E46"/>
    <mergeCell ref="C41:E41"/>
    <mergeCell ref="C16:G16"/>
    <mergeCell ref="C17:C19"/>
    <mergeCell ref="E17:E19"/>
    <mergeCell ref="B10:C10"/>
    <mergeCell ref="B9:C9"/>
    <mergeCell ref="B11:C11"/>
    <mergeCell ref="G13:K13"/>
    <mergeCell ref="F8:K9"/>
  </mergeCells>
  <dataValidations xWindow="923" yWindow="592" count="31">
    <dataValidation type="list" allowBlank="1" showErrorMessage="1" errorTitle="Error" error="Escollir una de les dos opcions del desplegable" promptTitle="MEMBRE ELECTE INSTITUCIONS" prompt="Indicar si s'és membre electe d'institucions de gran prestig nacional i internacional." sqref="F84" xr:uid="{00000000-0002-0000-0200-000000000000}">
      <formula1>"SI,NO"</formula1>
    </dataValidation>
    <dataValidation type="whole" allowBlank="1" showInputMessage="1" showErrorMessage="1" errorTitle="Error" prompt="Introduir el nombre de coordinacions " sqref="F29" xr:uid="{00000000-0002-0000-0200-000001000000}">
      <formula1>0</formula1>
      <formula2>1000</formula2>
    </dataValidation>
    <dataValidation type="whole" operator="greaterThanOrEqual" allowBlank="1" showErrorMessage="1" errorTitle="Error" prompt="Introduir el nombre de projectes computats_x000a_" sqref="F64:F67" xr:uid="{00000000-0002-0000-0200-000002000000}">
      <formula1>0</formula1>
    </dataValidation>
    <dataValidation type="whole" operator="greaterThanOrEqual" allowBlank="1" showErrorMessage="1" errorTitle="Error" prompt="Introduir el nombre de SGR finançats dels que s'ha estat IP" sqref="F37:G40" xr:uid="{00000000-0002-0000-0200-000003000000}">
      <formula1>0</formula1>
    </dataValidation>
    <dataValidation allowBlank="1" showErrorMessage="1" errorTitle="ERROR" error="El límit són 5 trams." prompt="Introduir el nombre de trams de docència autonòmics avaluats favorablement. _x000a_" sqref="F68" xr:uid="{00000000-0002-0000-0200-000004000000}"/>
    <dataValidation type="whole" operator="greaterThanOrEqual" allowBlank="1" showInputMessage="1" showErrorMessage="1" errorTitle="ERROR" error="Escollir una de les dos opcions del desplegable" prompt="Introduir nombre de mèrits a avaluar" sqref="F76" xr:uid="{00000000-0002-0000-0200-000005000000}">
      <formula1>0</formula1>
    </dataValidation>
    <dataValidation type="whole" operator="greaterThanOrEqual" allowBlank="1" showInputMessage="1" showErrorMessage="1" sqref="G22:G25 G38:G40 G32:G36" xr:uid="{00000000-0002-0000-0200-000006000000}">
      <formula1>0</formula1>
    </dataValidation>
    <dataValidation type="whole" allowBlank="1" showInputMessage="1" showErrorMessage="1" errorTitle="Error" prompt="Introduir el nombre de participacions " sqref="F30" xr:uid="{00000000-0002-0000-0200-000007000000}">
      <formula1>0</formula1>
      <formula2>1000</formula2>
    </dataValidation>
    <dataValidation type="whole" operator="greaterThanOrEqual" allowBlank="1" showErrorMessage="1" errorTitle="Error" prompt="Introduir el nombre de publicacions de categoria 1" sqref="F42" xr:uid="{00000000-0002-0000-0200-000008000000}">
      <formula1>0</formula1>
    </dataValidation>
    <dataValidation type="whole" operator="greaterThanOrEqual" allowBlank="1" showErrorMessage="1" errorTitle="Error" prompt="Introduir el nombre de monografies de categoria 2" sqref="F45 G52 F47:F49" xr:uid="{00000000-0002-0000-0200-000009000000}">
      <formula1>0</formula1>
    </dataValidation>
    <dataValidation type="whole" operator="greaterThanOrEqual" allowBlank="1" showErrorMessage="1" errorTitle="Error" prompt="Introduir el nombre de monografies de categoria 1" sqref="F43" xr:uid="{00000000-0002-0000-0200-00000A000000}">
      <formula1>0</formula1>
    </dataValidation>
    <dataValidation type="whole" operator="greaterThanOrEqual" allowBlank="1" showErrorMessage="1" errorTitle="Error" prompt="Introduir el nombre de publicacions de categoria 2" sqref="F44" xr:uid="{00000000-0002-0000-0200-00000B000000}">
      <formula1>0</formula1>
    </dataValidation>
    <dataValidation type="whole" operator="greaterThanOrEqual" allowBlank="1" showErrorMessage="1" errorTitle="Error" prompt="Introduir el nombre de convenis-any internacionals vigents en els que s'és responsable_x000a_" sqref="F53" xr:uid="{00000000-0002-0000-0200-00000C000000}">
      <formula1>0</formula1>
    </dataValidation>
    <dataValidation type="whole" operator="greaterThanOrEqual" allowBlank="1" showErrorMessage="1" errorTitle="Error" prompt="Introduir el nombre de convenis-any internacionals vigents en els que s'hi participa" sqref="F54" xr:uid="{00000000-0002-0000-0200-00000D000000}">
      <formula1>0</formula1>
    </dataValidation>
    <dataValidation type="whole" operator="greaterThanOrEqual" allowBlank="1" showInputMessage="1" showErrorMessage="1" errorTitle="Error" prompt="Introduir el nombre de convenis-any nacionals vigents en els que s'és responsable_x000a_" sqref="F55" xr:uid="{00000000-0002-0000-0200-00000E000000}">
      <formula1>0</formula1>
    </dataValidation>
    <dataValidation type="whole" operator="greaterThanOrEqual" allowBlank="1" showInputMessage="1" showErrorMessage="1" errorTitle="Error" prompt="Introduir el nombre de convenis-any nacionals vigents en els que s'hi participa" sqref="F56" xr:uid="{00000000-0002-0000-0200-00000F000000}">
      <formula1>0</formula1>
    </dataValidation>
    <dataValidation operator="greaterThanOrEqual" allowBlank="1" showErrorMessage="1" errorTitle="Error" prompt="Introduir el nombre d'institucions en les que és membre electe" sqref="F57" xr:uid="{00000000-0002-0000-0200-000010000000}"/>
    <dataValidation operator="greaterThanOrEqual" allowBlank="1" showInputMessage="1" showErrorMessage="1" errorTitle="Error" prompt="Introduir el nombre de mèrits a avaluar" sqref="F59" xr:uid="{00000000-0002-0000-0200-000011000000}"/>
    <dataValidation type="whole" operator="greaterThanOrEqual" allowBlank="1" showErrorMessage="1" errorTitle="Error" prompt="Introduir el nombre publicacions amb un mínim de 20 citacions" sqref="F50" xr:uid="{00000000-0002-0000-0200-000012000000}">
      <formula1>0</formula1>
    </dataValidation>
    <dataValidation type="whole" operator="greaterThanOrEqual" allowBlank="1" showInputMessage="1" showErrorMessage="1" errorTitle="Error" prompt="Introduir el nombre publicacions amb 100 o més citacions" sqref="F51" xr:uid="{00000000-0002-0000-0200-000013000000}">
      <formula1>0</formula1>
    </dataValidation>
    <dataValidation type="whole" operator="greaterThanOrEqual" allowBlank="1" showErrorMessage="1" errorTitle="ERROR" error="El límit són 5 trams." prompt="Introduir el nombre de tesis doctorals" sqref="F69" xr:uid="{00000000-0002-0000-0200-000014000000}">
      <formula1>0</formula1>
    </dataValidation>
    <dataValidation operator="greaterThanOrEqual" allowBlank="1" showErrorMessage="1" errorTitle="ERROR" error="El límit són 5 trams." prompt="Introduir el nombre de mèrits per període de 3 anys" sqref="F75" xr:uid="{00000000-0002-0000-0200-000015000000}"/>
    <dataValidation type="whole" allowBlank="1" showErrorMessage="1" errorTitle="Error" prompt="Introduir el nombre de mèrits a avaluar" sqref="F58" xr:uid="{00000000-0002-0000-0200-000016000000}">
      <formula1>0</formula1>
      <formula2>1000</formula2>
    </dataValidation>
    <dataValidation allowBlank="1" showErrorMessage="1" prompt="Introduir el nombre de projectes d'aquest tipus (la duració estandard és de 3 anys, si aquesta és diferent es calcularà la part proporcional)" sqref="F22:F27 F38:F40 F32:F36" xr:uid="{00000000-0002-0000-0200-000017000000}"/>
    <dataValidation allowBlank="1" showErrorMessage="1" sqref="G68" xr:uid="{00000000-0002-0000-0200-000018000000}"/>
    <dataValidation type="list" allowBlank="1" showErrorMessage="1" errorTitle="Error" error="Escollir una de les dos opcions del desplegable" promptTitle="DIRECCIÓ GRANS INSTITUCIONS" prompt="Indicar si s'és membre electe d'institucions de gran prestig nacional i internacional." sqref="F60" xr:uid="{00000000-0002-0000-0200-000019000000}">
      <formula1>"SI,NO"</formula1>
    </dataValidation>
    <dataValidation type="decimal" allowBlank="1" showInputMessage="1" showErrorMessage="1" errorTitle="Error" prompt="Introduir el nombre d'anys  d'exercici dels càrrecs_x000a_" sqref="F80:F81" xr:uid="{00000000-0002-0000-0200-00001A000000}">
      <formula1>0</formula1>
      <formula2>1000</formula2>
    </dataValidation>
    <dataValidation allowBlank="1" showErrorMessage="1" errorTitle="Error" prompt="_x000a_" sqref="F72:F74" xr:uid="{00000000-0002-0000-0200-00001B000000}"/>
    <dataValidation operator="greaterThanOrEqual" allowBlank="1" showInputMessage="1" showErrorMessage="1" errorTitle="Error" prompt="Seleccionar l'àrea de coneixement" sqref="F46" xr:uid="{00000000-0002-0000-0200-00001C000000}"/>
    <dataValidation allowBlank="1" showInputMessage="1" showErrorMessage="1" errorTitle="Error" error="Escollir una de les dues opcions del desplegable" sqref="F17:F19" xr:uid="{00000000-0002-0000-0200-00001D000000}"/>
    <dataValidation operator="greaterThanOrEqual" allowBlank="1" showErrorMessage="1" errorTitle="Error" prompt="Introduir el nombre de SGR finançats dels que s'ha estat IP" sqref="H41" xr:uid="{00000000-0002-0000-0200-00001E000000}"/>
  </dataValidations>
  <pageMargins left="0.70866141732283472" right="0.70866141732283472" top="0.74803149606299213" bottom="0.74803149606299213" header="0.31496062992125984" footer="0.31496062992125984"/>
  <pageSetup paperSize="9" scale="49" fitToHeight="0" orientation="portrait"/>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ull13"/>
  <dimension ref="A1:J2"/>
  <sheetViews>
    <sheetView workbookViewId="0">
      <selection activeCell="G2" sqref="G2"/>
    </sheetView>
  </sheetViews>
  <sheetFormatPr baseColWidth="10" defaultColWidth="11.42578125" defaultRowHeight="15" x14ac:dyDescent="0.25"/>
  <cols>
    <col min="1" max="1" width="17.85546875" style="175" customWidth="1"/>
    <col min="2" max="2" width="40.85546875" style="175" customWidth="1"/>
    <col min="3" max="3" width="14.7109375" style="175" customWidth="1"/>
    <col min="4" max="4" width="12.5703125" style="175" customWidth="1"/>
    <col min="5" max="5" width="48.28515625" style="175" customWidth="1"/>
    <col min="6" max="6" width="14.140625" style="175" customWidth="1"/>
    <col min="7" max="8" width="12.5703125" style="175" customWidth="1"/>
    <col min="9" max="9" width="16.42578125" style="175" customWidth="1"/>
    <col min="10" max="10" width="23" style="175" customWidth="1"/>
    <col min="11" max="16384" width="11.42578125" style="175"/>
  </cols>
  <sheetData>
    <row r="1" spans="1:10" s="172" customFormat="1" ht="48" customHeight="1" x14ac:dyDescent="0.25">
      <c r="A1" s="391" t="s">
        <v>278</v>
      </c>
      <c r="B1" s="392"/>
      <c r="C1" s="169" t="s">
        <v>45</v>
      </c>
      <c r="D1" s="169" t="s">
        <v>84</v>
      </c>
      <c r="E1" s="169" t="s">
        <v>17</v>
      </c>
      <c r="F1" s="170" t="s">
        <v>10</v>
      </c>
      <c r="G1" s="170" t="s">
        <v>88</v>
      </c>
      <c r="H1" s="170" t="s">
        <v>89</v>
      </c>
      <c r="I1" s="170" t="s">
        <v>90</v>
      </c>
      <c r="J1" s="171" t="s">
        <v>12</v>
      </c>
    </row>
    <row r="2" spans="1:10" ht="20.25" customHeight="1" x14ac:dyDescent="0.25">
      <c r="A2" s="393" t="str">
        <f>'Valoració '!D9</f>
        <v/>
      </c>
      <c r="B2" s="394"/>
      <c r="C2" s="173">
        <f>'Valoració '!D7</f>
        <v>0</v>
      </c>
      <c r="D2" s="173" t="str">
        <f>'Valoració '!D10</f>
        <v xml:space="preserve"> </v>
      </c>
      <c r="E2" s="173" t="str">
        <f>'Valoració '!D11</f>
        <v xml:space="preserve"> </v>
      </c>
      <c r="F2" s="174">
        <f>'Valoració '!I15</f>
        <v>0</v>
      </c>
      <c r="G2" s="174">
        <f>'Valoració '!J62</f>
        <v>0</v>
      </c>
      <c r="H2" s="174">
        <f>'Valoració '!J78</f>
        <v>0</v>
      </c>
      <c r="I2" s="174">
        <f>'Valoració '!J83</f>
        <v>0</v>
      </c>
      <c r="J2" s="174">
        <f>'Valoració '!G13</f>
        <v>0</v>
      </c>
    </row>
  </sheetData>
  <sheetProtection algorithmName="SHA-512" hashValue="PDCgSmEyVmEF4MWAOEIApqpnoFrJN4xrBIX8OX6U2dDhJqXQy343Ethct1HqmqXaeW/Vwvh9LIi5Ii957x8fQg==" saltValue="bUOtYeTv+35kWhfNKtaECQ==" spinCount="100000" sheet="1" objects="1" scenarios="1" selectLockedCells="1"/>
  <mergeCells count="2">
    <mergeCell ref="A1:B1"/>
    <mergeCell ref="A2:B2"/>
  </mergeCells>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8"/>
  <dimension ref="A1:L16"/>
  <sheetViews>
    <sheetView workbookViewId="0">
      <selection activeCell="F19" sqref="F19"/>
    </sheetView>
  </sheetViews>
  <sheetFormatPr baseColWidth="10" defaultColWidth="9.140625" defaultRowHeight="15" x14ac:dyDescent="0.25"/>
  <cols>
    <col min="1" max="2" width="10.85546875" style="182" customWidth="1"/>
    <col min="3" max="3" width="41.42578125" style="182" customWidth="1"/>
    <col min="4" max="4" width="21.42578125" style="182" customWidth="1"/>
    <col min="5" max="5" width="25" style="182" customWidth="1"/>
    <col min="6" max="6" width="27" style="182" customWidth="1"/>
    <col min="7" max="7" width="10.7109375" style="182" customWidth="1"/>
    <col min="8" max="8" width="13.7109375" style="182" customWidth="1"/>
    <col min="9" max="9" width="20.7109375" style="182" customWidth="1"/>
    <col min="10" max="10" width="13.85546875" style="183" customWidth="1"/>
    <col min="11" max="11" width="9.140625" style="183"/>
    <col min="12" max="12" width="12" style="184" bestFit="1" customWidth="1"/>
    <col min="13" max="13" width="15.85546875" style="182" bestFit="1" customWidth="1"/>
    <col min="14" max="16384" width="9.140625" style="182"/>
  </cols>
  <sheetData>
    <row r="1" spans="1:11" x14ac:dyDescent="0.25">
      <c r="A1" s="269" t="s">
        <v>187</v>
      </c>
      <c r="B1" s="269" t="s">
        <v>188</v>
      </c>
      <c r="C1" s="269" t="s">
        <v>189</v>
      </c>
      <c r="D1" s="269" t="s">
        <v>190</v>
      </c>
      <c r="E1" s="269" t="s">
        <v>191</v>
      </c>
      <c r="F1" s="269" t="s">
        <v>192</v>
      </c>
      <c r="G1" s="269" t="s">
        <v>207</v>
      </c>
      <c r="H1" s="269" t="s">
        <v>208</v>
      </c>
      <c r="I1" s="282" t="s">
        <v>361</v>
      </c>
      <c r="J1" s="283" t="s">
        <v>362</v>
      </c>
      <c r="K1" s="283" t="s">
        <v>366</v>
      </c>
    </row>
    <row r="2" spans="1:11" x14ac:dyDescent="0.25">
      <c r="A2" s="270" t="s">
        <v>194</v>
      </c>
      <c r="B2" s="270">
        <v>2080483</v>
      </c>
      <c r="C2" s="271" t="s">
        <v>195</v>
      </c>
      <c r="D2" s="270" t="s">
        <v>193</v>
      </c>
      <c r="E2" s="270" t="s">
        <v>174</v>
      </c>
      <c r="F2" s="270" t="s">
        <v>174</v>
      </c>
      <c r="G2" s="270" t="s">
        <v>323</v>
      </c>
      <c r="H2" s="270"/>
      <c r="I2" s="270">
        <v>126.96000000000001</v>
      </c>
      <c r="J2" s="284">
        <f>INT((Tabla1[[#This Row],[ cr docència]]-75)/9)*0.5</f>
        <v>2.5</v>
      </c>
      <c r="K2" s="284" t="s">
        <v>363</v>
      </c>
    </row>
    <row r="3" spans="1:11" x14ac:dyDescent="0.25">
      <c r="A3" s="270" t="s">
        <v>196</v>
      </c>
      <c r="B3" s="270">
        <v>1187756</v>
      </c>
      <c r="C3" s="271" t="s">
        <v>197</v>
      </c>
      <c r="D3" s="270" t="s">
        <v>193</v>
      </c>
      <c r="E3" s="270" t="s">
        <v>198</v>
      </c>
      <c r="F3" s="270" t="s">
        <v>199</v>
      </c>
      <c r="G3" s="270" t="s">
        <v>324</v>
      </c>
      <c r="H3" s="270"/>
      <c r="I3" s="270">
        <v>135.63999999999999</v>
      </c>
      <c r="J3" s="284">
        <f>INT((Tabla1[[#This Row],[ cr docència]]-75)/9)*0.5</f>
        <v>3</v>
      </c>
      <c r="K3" s="284" t="s">
        <v>364</v>
      </c>
    </row>
    <row r="4" spans="1:11" x14ac:dyDescent="0.25">
      <c r="A4" s="270" t="s">
        <v>358</v>
      </c>
      <c r="B4" s="270">
        <v>2132589</v>
      </c>
      <c r="C4" s="281" t="s">
        <v>357</v>
      </c>
      <c r="D4" s="270" t="s">
        <v>193</v>
      </c>
      <c r="E4" s="270" t="s">
        <v>359</v>
      </c>
      <c r="F4" s="270" t="s">
        <v>359</v>
      </c>
      <c r="G4" s="270" t="s">
        <v>360</v>
      </c>
      <c r="H4" s="270"/>
      <c r="I4" s="270">
        <v>77.490000000000009</v>
      </c>
      <c r="J4" s="284">
        <f>INT((Tabla1[[#This Row],[ cr docència]]-75)/9)*0.5</f>
        <v>0</v>
      </c>
      <c r="K4" s="284" t="s">
        <v>365</v>
      </c>
    </row>
    <row r="5" spans="1:11" x14ac:dyDescent="0.25">
      <c r="A5" s="182" t="s">
        <v>288</v>
      </c>
      <c r="B5" s="182">
        <v>1003750</v>
      </c>
      <c r="C5" s="182" t="s">
        <v>289</v>
      </c>
      <c r="D5" s="182" t="s">
        <v>193</v>
      </c>
      <c r="E5" s="182" t="s">
        <v>290</v>
      </c>
      <c r="F5" s="182" t="s">
        <v>291</v>
      </c>
      <c r="G5" s="182" t="s">
        <v>325</v>
      </c>
    </row>
    <row r="6" spans="1:11" x14ac:dyDescent="0.25">
      <c r="A6" s="182" t="s">
        <v>292</v>
      </c>
      <c r="B6" s="182">
        <v>2011467</v>
      </c>
      <c r="C6" s="182" t="s">
        <v>293</v>
      </c>
      <c r="D6" s="182" t="s">
        <v>193</v>
      </c>
      <c r="E6" s="182" t="s">
        <v>294</v>
      </c>
      <c r="F6" s="182" t="s">
        <v>294</v>
      </c>
      <c r="G6" s="182" t="s">
        <v>326</v>
      </c>
    </row>
    <row r="7" spans="1:11" x14ac:dyDescent="0.25">
      <c r="A7" s="182" t="s">
        <v>295</v>
      </c>
      <c r="B7" s="182">
        <v>1181320</v>
      </c>
      <c r="C7" s="182" t="s">
        <v>296</v>
      </c>
      <c r="D7" s="182" t="s">
        <v>193</v>
      </c>
      <c r="E7" s="182" t="s">
        <v>290</v>
      </c>
      <c r="F7" s="182" t="s">
        <v>291</v>
      </c>
      <c r="G7" s="182" t="s">
        <v>325</v>
      </c>
    </row>
    <row r="8" spans="1:11" x14ac:dyDescent="0.25">
      <c r="A8" s="182" t="s">
        <v>297</v>
      </c>
      <c r="B8" s="182">
        <v>1004201</v>
      </c>
      <c r="C8" s="182" t="s">
        <v>298</v>
      </c>
      <c r="D8" s="182" t="s">
        <v>287</v>
      </c>
      <c r="E8" s="182" t="s">
        <v>299</v>
      </c>
      <c r="F8" s="182" t="s">
        <v>300</v>
      </c>
      <c r="G8" s="182" t="s">
        <v>327</v>
      </c>
    </row>
    <row r="9" spans="1:11" x14ac:dyDescent="0.25">
      <c r="A9" s="182" t="s">
        <v>301</v>
      </c>
      <c r="B9" s="182">
        <v>2009030</v>
      </c>
      <c r="C9" s="182" t="s">
        <v>302</v>
      </c>
      <c r="D9" s="182" t="s">
        <v>193</v>
      </c>
      <c r="E9" s="182" t="s">
        <v>303</v>
      </c>
      <c r="F9" s="182" t="s">
        <v>304</v>
      </c>
      <c r="G9" s="182" t="s">
        <v>328</v>
      </c>
    </row>
    <row r="10" spans="1:11" x14ac:dyDescent="0.25">
      <c r="A10" s="182" t="s">
        <v>305</v>
      </c>
      <c r="B10" s="182">
        <v>2138962</v>
      </c>
      <c r="C10" s="182" t="s">
        <v>306</v>
      </c>
      <c r="D10" s="182" t="s">
        <v>287</v>
      </c>
      <c r="E10" s="182" t="s">
        <v>294</v>
      </c>
      <c r="F10" s="182" t="s">
        <v>294</v>
      </c>
      <c r="G10" s="182" t="s">
        <v>326</v>
      </c>
    </row>
    <row r="11" spans="1:11" x14ac:dyDescent="0.25">
      <c r="A11" s="182" t="s">
        <v>200</v>
      </c>
      <c r="B11" s="182">
        <v>2012351</v>
      </c>
      <c r="C11" s="182" t="s">
        <v>201</v>
      </c>
      <c r="D11" s="182" t="s">
        <v>193</v>
      </c>
      <c r="E11" s="182" t="s">
        <v>202</v>
      </c>
      <c r="F11" s="182" t="s">
        <v>203</v>
      </c>
      <c r="G11" s="182" t="s">
        <v>329</v>
      </c>
    </row>
    <row r="12" spans="1:11" x14ac:dyDescent="0.25">
      <c r="A12" s="182" t="s">
        <v>307</v>
      </c>
      <c r="B12" s="182">
        <v>2079003</v>
      </c>
      <c r="C12" s="182" t="s">
        <v>308</v>
      </c>
      <c r="D12" s="182" t="s">
        <v>193</v>
      </c>
      <c r="E12" s="182" t="s">
        <v>309</v>
      </c>
      <c r="F12" s="182" t="s">
        <v>310</v>
      </c>
      <c r="G12" s="182" t="s">
        <v>330</v>
      </c>
    </row>
    <row r="13" spans="1:11" x14ac:dyDescent="0.25">
      <c r="A13" s="182" t="s">
        <v>311</v>
      </c>
      <c r="B13" s="182">
        <v>2032645</v>
      </c>
      <c r="C13" s="182" t="s">
        <v>312</v>
      </c>
      <c r="D13" s="182" t="s">
        <v>193</v>
      </c>
      <c r="E13" s="182" t="s">
        <v>313</v>
      </c>
      <c r="F13" s="182" t="s">
        <v>314</v>
      </c>
      <c r="G13" s="182" t="s">
        <v>331</v>
      </c>
    </row>
    <row r="14" spans="1:11" x14ac:dyDescent="0.25">
      <c r="A14" s="182" t="s">
        <v>315</v>
      </c>
      <c r="B14" s="182">
        <v>1002927</v>
      </c>
      <c r="C14" s="182" t="s">
        <v>316</v>
      </c>
      <c r="D14" s="182" t="s">
        <v>193</v>
      </c>
      <c r="E14" s="182" t="s">
        <v>285</v>
      </c>
      <c r="F14" s="182" t="s">
        <v>286</v>
      </c>
      <c r="G14" s="182" t="s">
        <v>322</v>
      </c>
    </row>
    <row r="15" spans="1:11" x14ac:dyDescent="0.25">
      <c r="A15" s="182" t="s">
        <v>317</v>
      </c>
      <c r="B15" s="182">
        <v>1148013</v>
      </c>
      <c r="C15" s="182" t="s">
        <v>318</v>
      </c>
      <c r="D15" s="182" t="s">
        <v>287</v>
      </c>
      <c r="E15" s="182" t="s">
        <v>319</v>
      </c>
      <c r="F15" s="182" t="s">
        <v>320</v>
      </c>
      <c r="G15" s="182" t="s">
        <v>332</v>
      </c>
    </row>
    <row r="16" spans="1:11" x14ac:dyDescent="0.25">
      <c r="A16" s="182" t="s">
        <v>204</v>
      </c>
      <c r="B16" s="182">
        <v>2062436</v>
      </c>
      <c r="C16" s="182" t="s">
        <v>205</v>
      </c>
      <c r="D16" s="182" t="s">
        <v>206</v>
      </c>
      <c r="E16" s="182" t="s">
        <v>202</v>
      </c>
      <c r="F16" s="182" t="s">
        <v>203</v>
      </c>
      <c r="G16" s="182" t="s">
        <v>329</v>
      </c>
    </row>
  </sheetData>
  <sheetProtection algorithmName="SHA-512" hashValue="NQtV1cJ2t3HxBTvhECuB2stZTNgdnSoimmGU7caq8WpNkEHSJlfyGjlduldL8U6pQHWsrjURhYlxwR1iZYGuQg==" saltValue="lJR4AnllNsVbC2y5arNqtg==" spinCount="100000" sheet="1" objects="1" scenarios="1"/>
  <pageMargins left="0.7" right="0.7" top="0.75" bottom="0.75" header="0.3" footer="0.3"/>
  <tableParts count="1">
    <tablePart r:id="rId1"/>
  </tableParts>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9"/>
  <dimension ref="B3:C25"/>
  <sheetViews>
    <sheetView workbookViewId="0">
      <selection activeCell="B28" sqref="B28"/>
    </sheetView>
  </sheetViews>
  <sheetFormatPr baseColWidth="10" defaultColWidth="9.140625" defaultRowHeight="15" x14ac:dyDescent="0.25"/>
  <cols>
    <col min="1" max="1" width="9.140625" style="274"/>
    <col min="2" max="2" width="49.5703125" style="274" customWidth="1"/>
    <col min="3" max="3" width="10.7109375" style="279" customWidth="1"/>
    <col min="4" max="16384" width="9.140625" style="274"/>
  </cols>
  <sheetData>
    <row r="3" spans="2:3" x14ac:dyDescent="0.25">
      <c r="B3" s="272" t="s">
        <v>27</v>
      </c>
      <c r="C3" s="273" t="s">
        <v>119</v>
      </c>
    </row>
    <row r="4" spans="2:3" x14ac:dyDescent="0.25">
      <c r="B4" s="275" t="s">
        <v>120</v>
      </c>
      <c r="C4" s="276">
        <v>10</v>
      </c>
    </row>
    <row r="5" spans="2:3" x14ac:dyDescent="0.25">
      <c r="B5" s="275" t="s">
        <v>121</v>
      </c>
      <c r="C5" s="276">
        <v>10</v>
      </c>
    </row>
    <row r="6" spans="2:3" x14ac:dyDescent="0.25">
      <c r="B6" s="275" t="s">
        <v>122</v>
      </c>
      <c r="C6" s="276">
        <v>15</v>
      </c>
    </row>
    <row r="7" spans="2:3" x14ac:dyDescent="0.25">
      <c r="B7" s="275" t="s">
        <v>123</v>
      </c>
      <c r="C7" s="276">
        <v>20</v>
      </c>
    </row>
    <row r="8" spans="2:3" x14ac:dyDescent="0.25">
      <c r="B8" s="275" t="s">
        <v>124</v>
      </c>
      <c r="C8" s="276">
        <v>20</v>
      </c>
    </row>
    <row r="9" spans="2:3" x14ac:dyDescent="0.25">
      <c r="B9" s="275" t="s">
        <v>125</v>
      </c>
      <c r="C9" s="276">
        <v>8</v>
      </c>
    </row>
    <row r="10" spans="2:3" x14ac:dyDescent="0.25">
      <c r="B10" s="277"/>
      <c r="C10" s="278"/>
    </row>
    <row r="11" spans="2:3" x14ac:dyDescent="0.25">
      <c r="B11" s="277"/>
      <c r="C11" s="278"/>
    </row>
    <row r="12" spans="2:3" x14ac:dyDescent="0.25">
      <c r="B12" s="277"/>
      <c r="C12" s="278"/>
    </row>
    <row r="13" spans="2:3" x14ac:dyDescent="0.25">
      <c r="B13" s="277"/>
      <c r="C13" s="278"/>
    </row>
    <row r="14" spans="2:3" x14ac:dyDescent="0.25">
      <c r="B14" s="277"/>
      <c r="C14" s="278"/>
    </row>
    <row r="15" spans="2:3" x14ac:dyDescent="0.25">
      <c r="B15" s="277"/>
      <c r="C15" s="278"/>
    </row>
    <row r="16" spans="2:3" x14ac:dyDescent="0.25">
      <c r="B16" s="277"/>
      <c r="C16" s="278"/>
    </row>
    <row r="17" spans="2:3" x14ac:dyDescent="0.25">
      <c r="B17" s="277"/>
      <c r="C17" s="278"/>
    </row>
    <row r="18" spans="2:3" x14ac:dyDescent="0.25">
      <c r="B18" s="277"/>
      <c r="C18" s="278"/>
    </row>
    <row r="19" spans="2:3" x14ac:dyDescent="0.25">
      <c r="B19" s="277"/>
      <c r="C19" s="278"/>
    </row>
    <row r="20" spans="2:3" x14ac:dyDescent="0.25">
      <c r="B20" s="277"/>
      <c r="C20" s="278"/>
    </row>
    <row r="21" spans="2:3" x14ac:dyDescent="0.25">
      <c r="B21" s="277"/>
      <c r="C21" s="278"/>
    </row>
    <row r="22" spans="2:3" x14ac:dyDescent="0.25">
      <c r="B22" s="277"/>
      <c r="C22" s="278"/>
    </row>
    <row r="23" spans="2:3" x14ac:dyDescent="0.25">
      <c r="B23" s="277"/>
      <c r="C23" s="278"/>
    </row>
    <row r="24" spans="2:3" x14ac:dyDescent="0.25">
      <c r="B24" s="277"/>
      <c r="C24" s="278"/>
    </row>
    <row r="25" spans="2:3" x14ac:dyDescent="0.25">
      <c r="B25" s="277"/>
      <c r="C25" s="278"/>
    </row>
  </sheetData>
  <sheetProtection algorithmName="SHA-512" hashValue="o75GoqNef/JrgmqMgFCKfeOJJv5tan7VILoEyxEBkVd9NywIYW0r80fLCNEd74oZNhWMMbXXRT8pSSPXtqB1hg==" saltValue="WFCPU/yY8s6Zd+5a5Ks5yw==" spinCount="100000" sheet="1" objects="1" scenarios="1"/>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2"/>
  <dimension ref="A1:F108"/>
  <sheetViews>
    <sheetView workbookViewId="0">
      <selection activeCell="B7" sqref="B7"/>
    </sheetView>
  </sheetViews>
  <sheetFormatPr baseColWidth="10" defaultColWidth="9.140625" defaultRowHeight="15" x14ac:dyDescent="0.25"/>
  <cols>
    <col min="1" max="1" width="9.140625" style="134"/>
    <col min="2" max="2" width="57.5703125" style="134" customWidth="1"/>
    <col min="3" max="3" width="18.140625" style="134" customWidth="1"/>
    <col min="4" max="5" width="19.140625" style="134" customWidth="1"/>
    <col min="6" max="6" width="22.42578125" style="134" customWidth="1"/>
    <col min="7" max="16384" width="9.140625" style="134"/>
  </cols>
  <sheetData>
    <row r="1" spans="1:6" x14ac:dyDescent="0.25">
      <c r="A1" s="133" t="s">
        <v>169</v>
      </c>
    </row>
    <row r="2" spans="1:6" x14ac:dyDescent="0.25">
      <c r="A2" s="134" t="s">
        <v>92</v>
      </c>
    </row>
    <row r="4" spans="1:6" x14ac:dyDescent="0.25">
      <c r="A4" s="135" t="s">
        <v>97</v>
      </c>
    </row>
    <row r="5" spans="1:6" x14ac:dyDescent="0.25">
      <c r="A5" s="395" t="s">
        <v>170</v>
      </c>
      <c r="B5" s="396"/>
      <c r="C5" s="396"/>
      <c r="D5" s="397"/>
      <c r="E5" s="136"/>
    </row>
    <row r="6" spans="1:6" ht="34.5" customHeight="1" x14ac:dyDescent="0.25">
      <c r="A6" s="220" t="s">
        <v>46</v>
      </c>
      <c r="B6" s="221" t="s">
        <v>171</v>
      </c>
      <c r="C6" s="222" t="s">
        <v>279</v>
      </c>
      <c r="D6" s="221" t="s">
        <v>172</v>
      </c>
      <c r="E6" s="221" t="s">
        <v>173</v>
      </c>
      <c r="F6" s="208" t="s">
        <v>44</v>
      </c>
    </row>
    <row r="7" spans="1:6" x14ac:dyDescent="0.25">
      <c r="A7" s="204">
        <v>1</v>
      </c>
      <c r="B7" s="138"/>
      <c r="C7" s="19"/>
      <c r="D7" s="138"/>
      <c r="E7" s="138"/>
      <c r="F7" s="219" t="str">
        <f>IF(B7&gt;0,(CONCATENATE('Valoració '!$D$7,"ERC_","00",A7))," ")</f>
        <v xml:space="preserve"> </v>
      </c>
    </row>
    <row r="8" spans="1:6" x14ac:dyDescent="0.25">
      <c r="A8" s="204">
        <v>2</v>
      </c>
      <c r="B8" s="138"/>
      <c r="C8" s="19"/>
      <c r="D8" s="138"/>
      <c r="E8" s="138"/>
      <c r="F8" s="219" t="str">
        <f>IF(B8&gt;0,(CONCATENATE('Valoració '!$D$7,"ERC_","00",A8))," ")</f>
        <v xml:space="preserve"> </v>
      </c>
    </row>
    <row r="9" spans="1:6" x14ac:dyDescent="0.25">
      <c r="A9" s="204">
        <v>3</v>
      </c>
      <c r="B9" s="138"/>
      <c r="C9" s="19"/>
      <c r="D9" s="138"/>
      <c r="E9" s="138"/>
      <c r="F9" s="219" t="str">
        <f>IF(B9&gt;0,(CONCATENATE('Valoració '!$D$7,"ERC_","00",A9))," ")</f>
        <v xml:space="preserve"> </v>
      </c>
    </row>
    <row r="10" spans="1:6" x14ac:dyDescent="0.25">
      <c r="A10" s="204">
        <v>4</v>
      </c>
      <c r="B10" s="138"/>
      <c r="C10" s="19"/>
      <c r="D10" s="138"/>
      <c r="E10" s="138"/>
      <c r="F10" s="219" t="str">
        <f>IF(B10&gt;0,(CONCATENATE('Valoració '!$D$7,"ERC_","00",A10))," ")</f>
        <v xml:space="preserve"> </v>
      </c>
    </row>
    <row r="11" spans="1:6" x14ac:dyDescent="0.25">
      <c r="A11" s="204">
        <v>5</v>
      </c>
      <c r="B11" s="138"/>
      <c r="C11" s="19"/>
      <c r="D11" s="138"/>
      <c r="E11" s="138"/>
      <c r="F11" s="219" t="str">
        <f>IF(B11&gt;0,(CONCATENATE('Valoració '!$D$7,"ERC_","00",A11))," ")</f>
        <v xml:space="preserve"> </v>
      </c>
    </row>
    <row r="12" spans="1:6" x14ac:dyDescent="0.25">
      <c r="A12" s="204">
        <v>6</v>
      </c>
      <c r="B12" s="138"/>
      <c r="C12" s="19"/>
      <c r="D12" s="138"/>
      <c r="E12" s="138"/>
      <c r="F12" s="219" t="str">
        <f>IF(B12&gt;0,(CONCATENATE('Valoració '!$D$7,"ERC_","00",A12))," ")</f>
        <v xml:space="preserve"> </v>
      </c>
    </row>
    <row r="13" spans="1:6" x14ac:dyDescent="0.25">
      <c r="A13" s="204">
        <v>7</v>
      </c>
      <c r="B13" s="139"/>
      <c r="C13" s="19"/>
      <c r="D13" s="139"/>
      <c r="E13" s="139"/>
      <c r="F13" s="219" t="str">
        <f>IF(B13&gt;0,(CONCATENATE('Valoració '!$D$7,"ERC_","00",A13))," ")</f>
        <v xml:space="preserve"> </v>
      </c>
    </row>
    <row r="14" spans="1:6" x14ac:dyDescent="0.25">
      <c r="A14" s="204">
        <v>8</v>
      </c>
      <c r="B14" s="139"/>
      <c r="C14" s="19"/>
      <c r="D14" s="139"/>
      <c r="E14" s="139"/>
      <c r="F14" s="219" t="str">
        <f>IF(B14&gt;0,(CONCATENATE('Valoració '!$D$7,"ERC_","00",A14))," ")</f>
        <v xml:space="preserve"> </v>
      </c>
    </row>
    <row r="15" spans="1:6" x14ac:dyDescent="0.25">
      <c r="A15" s="204">
        <v>9</v>
      </c>
      <c r="B15" s="139"/>
      <c r="C15" s="19"/>
      <c r="D15" s="139"/>
      <c r="E15" s="139"/>
      <c r="F15" s="219" t="str">
        <f>IF(B15&gt;0,(CONCATENATE('Valoració '!$D$7,"ERC_","00",A15))," ")</f>
        <v xml:space="preserve"> </v>
      </c>
    </row>
    <row r="16" spans="1:6" x14ac:dyDescent="0.25">
      <c r="A16" s="204">
        <v>10</v>
      </c>
      <c r="B16" s="139"/>
      <c r="C16" s="19"/>
      <c r="D16" s="139"/>
      <c r="E16" s="139"/>
      <c r="F16" s="219" t="str">
        <f>IF(B16&gt;0,(CONCATENATE('Valoració '!$D$7,"ERC_","00",A16))," ")</f>
        <v xml:space="preserve"> </v>
      </c>
    </row>
    <row r="17" spans="1:6" x14ac:dyDescent="0.25">
      <c r="A17" s="204">
        <v>11</v>
      </c>
      <c r="B17" s="139"/>
      <c r="C17" s="19"/>
      <c r="D17" s="139"/>
      <c r="E17" s="139"/>
      <c r="F17" s="219" t="str">
        <f>IF(B17&gt;0,(CONCATENATE('Valoració '!$D$7,"ERC_","00",A17))," ")</f>
        <v xml:space="preserve"> </v>
      </c>
    </row>
    <row r="18" spans="1:6" x14ac:dyDescent="0.25">
      <c r="A18" s="204">
        <v>12</v>
      </c>
      <c r="B18" s="139"/>
      <c r="C18" s="19"/>
      <c r="D18" s="139"/>
      <c r="E18" s="139"/>
      <c r="F18" s="219" t="str">
        <f>IF(B18&gt;0,(CONCATENATE('Valoració '!$D$7,"ERC_","00",A18))," ")</f>
        <v xml:space="preserve"> </v>
      </c>
    </row>
    <row r="19" spans="1:6" x14ac:dyDescent="0.25">
      <c r="A19" s="204">
        <v>13</v>
      </c>
      <c r="B19" s="139"/>
      <c r="C19" s="19"/>
      <c r="D19" s="139"/>
      <c r="E19" s="139"/>
      <c r="F19" s="219" t="str">
        <f>IF(B19&gt;0,(CONCATENATE('Valoració '!$D$7,"ERC_","00",A19))," ")</f>
        <v xml:space="preserve"> </v>
      </c>
    </row>
    <row r="20" spans="1:6" x14ac:dyDescent="0.25">
      <c r="A20" s="204">
        <v>14</v>
      </c>
      <c r="B20" s="139"/>
      <c r="C20" s="19"/>
      <c r="D20" s="139"/>
      <c r="E20" s="139"/>
      <c r="F20" s="219" t="str">
        <f>IF(B20&gt;0,(CONCATENATE('Valoració '!$D$7,"ERC_","00",A20))," ")</f>
        <v xml:space="preserve"> </v>
      </c>
    </row>
    <row r="21" spans="1:6" x14ac:dyDescent="0.25">
      <c r="A21" s="204">
        <v>15</v>
      </c>
      <c r="B21" s="139"/>
      <c r="C21" s="19"/>
      <c r="D21" s="139"/>
      <c r="E21" s="139"/>
      <c r="F21" s="219" t="str">
        <f>IF(B21&gt;0,(CONCATENATE('Valoració '!$D$7,"ERC_","00",A21))," ")</f>
        <v xml:space="preserve"> </v>
      </c>
    </row>
    <row r="22" spans="1:6" x14ac:dyDescent="0.25">
      <c r="A22" s="204">
        <v>16</v>
      </c>
      <c r="B22" s="139"/>
      <c r="C22" s="19"/>
      <c r="D22" s="139"/>
      <c r="E22" s="139"/>
      <c r="F22" s="219" t="str">
        <f>IF(B22&gt;0,(CONCATENATE('Valoració '!$D$7,"ERC_","00",A22))," ")</f>
        <v xml:space="preserve"> </v>
      </c>
    </row>
    <row r="23" spans="1:6" x14ac:dyDescent="0.25">
      <c r="A23" s="204">
        <v>17</v>
      </c>
      <c r="B23" s="139"/>
      <c r="C23" s="19"/>
      <c r="D23" s="139"/>
      <c r="E23" s="139"/>
      <c r="F23" s="219" t="str">
        <f>IF(B23&gt;0,(CONCATENATE('Valoració '!$D$7,"ERC_","00",A23))," ")</f>
        <v xml:space="preserve"> </v>
      </c>
    </row>
    <row r="24" spans="1:6" x14ac:dyDescent="0.25">
      <c r="A24" s="204">
        <v>18</v>
      </c>
      <c r="B24" s="139"/>
      <c r="C24" s="19"/>
      <c r="D24" s="139"/>
      <c r="E24" s="139"/>
      <c r="F24" s="219" t="str">
        <f>IF(B24&gt;0,(CONCATENATE('Valoració '!$D$7,"ERC_","00",A24))," ")</f>
        <v xml:space="preserve"> </v>
      </c>
    </row>
    <row r="25" spans="1:6" x14ac:dyDescent="0.25">
      <c r="A25" s="204">
        <v>19</v>
      </c>
      <c r="B25" s="139"/>
      <c r="C25" s="19"/>
      <c r="D25" s="139"/>
      <c r="E25" s="139"/>
      <c r="F25" s="219" t="str">
        <f>IF(B25&gt;0,(CONCATENATE('Valoració '!$D$7,"ERC_","00",A25))," ")</f>
        <v xml:space="preserve"> </v>
      </c>
    </row>
    <row r="26" spans="1:6" x14ac:dyDescent="0.25">
      <c r="A26" s="204">
        <v>20</v>
      </c>
      <c r="B26" s="139"/>
      <c r="C26" s="19"/>
      <c r="D26" s="139"/>
      <c r="E26" s="139"/>
      <c r="F26" s="219" t="str">
        <f>IF(B26&gt;0,(CONCATENATE('Valoració '!$D$7,"ERC_","00",A26))," ")</f>
        <v xml:space="preserve"> </v>
      </c>
    </row>
    <row r="27" spans="1:6" x14ac:dyDescent="0.25">
      <c r="A27" s="204">
        <v>21</v>
      </c>
      <c r="B27" s="139"/>
      <c r="C27" s="19"/>
      <c r="D27" s="139"/>
      <c r="E27" s="139"/>
      <c r="F27" s="219" t="str">
        <f>IF(B27&gt;0,(CONCATENATE('Valoració '!$D$7,"ERC_","00",A27))," ")</f>
        <v xml:space="preserve"> </v>
      </c>
    </row>
    <row r="28" spans="1:6" x14ac:dyDescent="0.25">
      <c r="A28" s="204">
        <v>22</v>
      </c>
      <c r="B28" s="139"/>
      <c r="C28" s="19"/>
      <c r="D28" s="139"/>
      <c r="E28" s="139"/>
      <c r="F28" s="219" t="str">
        <f>IF(B28&gt;0,(CONCATENATE('Valoració '!$D$7,"ERC_","00",A28))," ")</f>
        <v xml:space="preserve"> </v>
      </c>
    </row>
    <row r="29" spans="1:6" x14ac:dyDescent="0.25">
      <c r="A29" s="204">
        <v>23</v>
      </c>
      <c r="B29" s="139"/>
      <c r="C29" s="19"/>
      <c r="D29" s="139"/>
      <c r="E29" s="139"/>
      <c r="F29" s="219" t="str">
        <f>IF(B29&gt;0,(CONCATENATE('Valoració '!$D$7,"ERC_","00",A29))," ")</f>
        <v xml:space="preserve"> </v>
      </c>
    </row>
    <row r="30" spans="1:6" x14ac:dyDescent="0.25">
      <c r="A30" s="204">
        <v>24</v>
      </c>
      <c r="B30" s="139"/>
      <c r="C30" s="19"/>
      <c r="D30" s="139"/>
      <c r="E30" s="139"/>
      <c r="F30" s="219" t="str">
        <f>IF(B30&gt;0,(CONCATENATE('Valoració '!$D$7,"ERC_","00",A30))," ")</f>
        <v xml:space="preserve"> </v>
      </c>
    </row>
    <row r="31" spans="1:6" x14ac:dyDescent="0.25">
      <c r="A31" s="204">
        <v>25</v>
      </c>
      <c r="B31" s="139"/>
      <c r="C31" s="19"/>
      <c r="D31" s="139"/>
      <c r="E31" s="139"/>
      <c r="F31" s="219" t="str">
        <f>IF(B31&gt;0,(CONCATENATE('Valoració '!$D$7,"ERC_","00",A31))," ")</f>
        <v xml:space="preserve"> </v>
      </c>
    </row>
    <row r="32" spans="1:6" x14ac:dyDescent="0.25">
      <c r="A32" s="204">
        <v>26</v>
      </c>
      <c r="B32" s="139"/>
      <c r="C32" s="19"/>
      <c r="D32" s="139"/>
      <c r="E32" s="139"/>
      <c r="F32" s="219" t="str">
        <f>IF(B32&gt;0,(CONCATENATE('Valoració '!$D$7,"ERC_","00",A32))," ")</f>
        <v xml:space="preserve"> </v>
      </c>
    </row>
    <row r="33" spans="1:6" x14ac:dyDescent="0.25">
      <c r="A33" s="204">
        <v>27</v>
      </c>
      <c r="B33" s="139"/>
      <c r="C33" s="19"/>
      <c r="D33" s="139"/>
      <c r="E33" s="139"/>
      <c r="F33" s="219" t="str">
        <f>IF(B33&gt;0,(CONCATENATE('Valoració '!$D$7,"ERC_","00",A33))," ")</f>
        <v xml:space="preserve"> </v>
      </c>
    </row>
    <row r="34" spans="1:6" x14ac:dyDescent="0.25">
      <c r="A34" s="204">
        <v>28</v>
      </c>
      <c r="B34" s="139"/>
      <c r="C34" s="19"/>
      <c r="D34" s="139"/>
      <c r="E34" s="139"/>
      <c r="F34" s="219" t="str">
        <f>IF(B34&gt;0,(CONCATENATE('Valoració '!$D$7,"ERC_","00",A34))," ")</f>
        <v xml:space="preserve"> </v>
      </c>
    </row>
    <row r="35" spans="1:6" x14ac:dyDescent="0.25">
      <c r="A35" s="204">
        <v>29</v>
      </c>
      <c r="B35" s="139"/>
      <c r="C35" s="19"/>
      <c r="D35" s="139"/>
      <c r="E35" s="139"/>
      <c r="F35" s="219" t="str">
        <f>IF(B35&gt;0,(CONCATENATE('Valoració '!$D$7,"ERC_","00",A35))," ")</f>
        <v xml:space="preserve"> </v>
      </c>
    </row>
    <row r="36" spans="1:6" x14ac:dyDescent="0.25">
      <c r="A36" s="204">
        <v>30</v>
      </c>
      <c r="B36" s="139"/>
      <c r="C36" s="19"/>
      <c r="D36" s="139"/>
      <c r="E36" s="139"/>
      <c r="F36" s="219" t="str">
        <f>IF(B36&gt;0,(CONCATENATE('Valoració '!$D$7,"ERC_","00",A36))," ")</f>
        <v xml:space="preserve"> </v>
      </c>
    </row>
    <row r="37" spans="1:6" x14ac:dyDescent="0.25">
      <c r="A37" s="204">
        <v>31</v>
      </c>
      <c r="B37" s="139"/>
      <c r="C37" s="19"/>
      <c r="D37" s="139"/>
      <c r="E37" s="139"/>
      <c r="F37" s="219" t="str">
        <f>IF(B37&gt;0,(CONCATENATE('Valoració '!$D$7,"ERC_","00",A37))," ")</f>
        <v xml:space="preserve"> </v>
      </c>
    </row>
    <row r="38" spans="1:6" x14ac:dyDescent="0.25">
      <c r="A38" s="204">
        <v>32</v>
      </c>
      <c r="B38" s="139"/>
      <c r="C38" s="19"/>
      <c r="D38" s="139"/>
      <c r="E38" s="139"/>
      <c r="F38" s="219" t="str">
        <f>IF(B38&gt;0,(CONCATENATE('Valoració '!$D$7,"ERC_","00",A38))," ")</f>
        <v xml:space="preserve"> </v>
      </c>
    </row>
    <row r="39" spans="1:6" x14ac:dyDescent="0.25">
      <c r="A39" s="204">
        <v>33</v>
      </c>
      <c r="B39" s="139"/>
      <c r="C39" s="19"/>
      <c r="D39" s="139"/>
      <c r="E39" s="139"/>
      <c r="F39" s="219" t="str">
        <f>IF(B39&gt;0,(CONCATENATE('Valoració '!$D$7,"ERC_","00",A39))," ")</f>
        <v xml:space="preserve"> </v>
      </c>
    </row>
    <row r="40" spans="1:6" x14ac:dyDescent="0.25">
      <c r="A40" s="204">
        <v>34</v>
      </c>
      <c r="B40" s="139"/>
      <c r="C40" s="19"/>
      <c r="D40" s="139"/>
      <c r="E40" s="139"/>
      <c r="F40" s="219" t="str">
        <f>IF(B40&gt;0,(CONCATENATE('Valoració '!$D$7,"ERC_","00",A40))," ")</f>
        <v xml:space="preserve"> </v>
      </c>
    </row>
    <row r="41" spans="1:6" x14ac:dyDescent="0.25">
      <c r="A41" s="204">
        <v>35</v>
      </c>
      <c r="B41" s="139"/>
      <c r="C41" s="19"/>
      <c r="D41" s="139"/>
      <c r="E41" s="139"/>
      <c r="F41" s="219" t="str">
        <f>IF(B41&gt;0,(CONCATENATE('Valoració '!$D$7,"ERC_","00",A41))," ")</f>
        <v xml:space="preserve"> </v>
      </c>
    </row>
    <row r="42" spans="1:6" x14ac:dyDescent="0.25">
      <c r="A42" s="204">
        <v>36</v>
      </c>
      <c r="B42" s="139"/>
      <c r="C42" s="19"/>
      <c r="D42" s="139"/>
      <c r="E42" s="139"/>
      <c r="F42" s="219" t="str">
        <f>IF(B42&gt;0,(CONCATENATE('Valoració '!$D$7,"ERC_","00",A42))," ")</f>
        <v xml:space="preserve"> </v>
      </c>
    </row>
    <row r="43" spans="1:6" x14ac:dyDescent="0.25">
      <c r="A43" s="204">
        <v>37</v>
      </c>
      <c r="B43" s="139"/>
      <c r="C43" s="19"/>
      <c r="D43" s="139"/>
      <c r="E43" s="139"/>
      <c r="F43" s="219" t="str">
        <f>IF(B43&gt;0,(CONCATENATE('Valoració '!$D$7,"ERC_","00",A43))," ")</f>
        <v xml:space="preserve"> </v>
      </c>
    </row>
    <row r="44" spans="1:6" x14ac:dyDescent="0.25">
      <c r="A44" s="204">
        <v>38</v>
      </c>
      <c r="B44" s="139"/>
      <c r="C44" s="19"/>
      <c r="D44" s="139"/>
      <c r="E44" s="139"/>
      <c r="F44" s="219" t="str">
        <f>IF(B44&gt;0,(CONCATENATE('Valoració '!$D$7,"ERC_","00",A44))," ")</f>
        <v xml:space="preserve"> </v>
      </c>
    </row>
    <row r="45" spans="1:6" x14ac:dyDescent="0.25">
      <c r="A45" s="204">
        <v>39</v>
      </c>
      <c r="B45" s="139"/>
      <c r="C45" s="19"/>
      <c r="D45" s="139"/>
      <c r="E45" s="139"/>
      <c r="F45" s="219" t="str">
        <f>IF(B45&gt;0,(CONCATENATE('Valoració '!$D$7,"ERC_","00",A45))," ")</f>
        <v xml:space="preserve"> </v>
      </c>
    </row>
    <row r="46" spans="1:6" x14ac:dyDescent="0.25">
      <c r="A46" s="204">
        <v>40</v>
      </c>
      <c r="B46" s="139"/>
      <c r="C46" s="19"/>
      <c r="D46" s="139"/>
      <c r="E46" s="139"/>
      <c r="F46" s="219" t="str">
        <f>IF(B46&gt;0,(CONCATENATE('Valoració '!$D$7,"ERC_","00",A46))," ")</f>
        <v xml:space="preserve"> </v>
      </c>
    </row>
    <row r="47" spans="1:6" x14ac:dyDescent="0.25">
      <c r="A47" s="204">
        <v>41</v>
      </c>
      <c r="B47" s="139"/>
      <c r="C47" s="19"/>
      <c r="D47" s="139"/>
      <c r="E47" s="139"/>
      <c r="F47" s="219" t="str">
        <f>IF(B47&gt;0,(CONCATENATE('Valoració '!$D$7,"ERC_","00",A47))," ")</f>
        <v xml:space="preserve"> </v>
      </c>
    </row>
    <row r="48" spans="1:6" x14ac:dyDescent="0.25">
      <c r="A48" s="204">
        <v>42</v>
      </c>
      <c r="B48" s="139"/>
      <c r="C48" s="19"/>
      <c r="D48" s="139"/>
      <c r="E48" s="139"/>
      <c r="F48" s="219" t="str">
        <f>IF(B48&gt;0,(CONCATENATE('Valoració '!$D$7,"ERC_","00",A48))," ")</f>
        <v xml:space="preserve"> </v>
      </c>
    </row>
    <row r="49" spans="1:6" x14ac:dyDescent="0.25">
      <c r="A49" s="204">
        <v>43</v>
      </c>
      <c r="B49" s="139"/>
      <c r="C49" s="19"/>
      <c r="D49" s="139"/>
      <c r="E49" s="139"/>
      <c r="F49" s="219" t="str">
        <f>IF(B49&gt;0,(CONCATENATE('Valoració '!$D$7,"ERC_","00",A49))," ")</f>
        <v xml:space="preserve"> </v>
      </c>
    </row>
    <row r="50" spans="1:6" x14ac:dyDescent="0.25">
      <c r="A50" s="204">
        <v>44</v>
      </c>
      <c r="B50" s="139"/>
      <c r="C50" s="19"/>
      <c r="D50" s="139"/>
      <c r="E50" s="139"/>
      <c r="F50" s="219" t="str">
        <f>IF(B50&gt;0,(CONCATENATE('Valoració '!$D$7,"ERC_","00",A50))," ")</f>
        <v xml:space="preserve"> </v>
      </c>
    </row>
    <row r="51" spans="1:6" x14ac:dyDescent="0.25">
      <c r="A51" s="204">
        <v>45</v>
      </c>
      <c r="B51" s="139"/>
      <c r="C51" s="19"/>
      <c r="D51" s="139"/>
      <c r="E51" s="139"/>
      <c r="F51" s="219" t="str">
        <f>IF(B51&gt;0,(CONCATENATE('Valoració '!$D$7,"ERC_","00",A51))," ")</f>
        <v xml:space="preserve"> </v>
      </c>
    </row>
    <row r="52" spans="1:6" x14ac:dyDescent="0.25">
      <c r="A52" s="204">
        <v>46</v>
      </c>
      <c r="B52" s="139"/>
      <c r="C52" s="19"/>
      <c r="D52" s="139"/>
      <c r="E52" s="139"/>
      <c r="F52" s="219" t="str">
        <f>IF(B52&gt;0,(CONCATENATE('Valoració '!$D$7,"ERC_","00",A52))," ")</f>
        <v xml:space="preserve"> </v>
      </c>
    </row>
    <row r="53" spans="1:6" x14ac:dyDescent="0.25">
      <c r="A53" s="204">
        <v>47</v>
      </c>
      <c r="B53" s="139"/>
      <c r="C53" s="19"/>
      <c r="D53" s="139"/>
      <c r="E53" s="139"/>
      <c r="F53" s="219" t="str">
        <f>IF(B53&gt;0,(CONCATENATE('Valoració '!$D$7,"ERC_","00",A53))," ")</f>
        <v xml:space="preserve"> </v>
      </c>
    </row>
    <row r="54" spans="1:6" x14ac:dyDescent="0.25">
      <c r="A54" s="204">
        <v>48</v>
      </c>
      <c r="B54" s="139"/>
      <c r="C54" s="19"/>
      <c r="D54" s="139"/>
      <c r="E54" s="139"/>
      <c r="F54" s="219" t="str">
        <f>IF(B54&gt;0,(CONCATENATE('Valoració '!$D$7,"ERC_","00",A54))," ")</f>
        <v xml:space="preserve"> </v>
      </c>
    </row>
    <row r="55" spans="1:6" x14ac:dyDescent="0.25">
      <c r="A55" s="204">
        <v>49</v>
      </c>
      <c r="B55" s="139"/>
      <c r="C55" s="19"/>
      <c r="D55" s="139"/>
      <c r="E55" s="139"/>
      <c r="F55" s="219" t="str">
        <f>IF(B55&gt;0,(CONCATENATE('Valoració '!$D$7,"ERC_","00",A55))," ")</f>
        <v xml:space="preserve"> </v>
      </c>
    </row>
    <row r="56" spans="1:6" x14ac:dyDescent="0.25">
      <c r="A56" s="204">
        <v>50</v>
      </c>
      <c r="B56" s="139"/>
      <c r="C56" s="19"/>
      <c r="D56" s="139"/>
      <c r="E56" s="139"/>
      <c r="F56" s="219" t="str">
        <f>IF(B56&gt;0,(CONCATENATE('Valoració '!$D$7,"ERC_","00",A56))," ")</f>
        <v xml:space="preserve"> </v>
      </c>
    </row>
    <row r="57" spans="1:6" x14ac:dyDescent="0.25">
      <c r="A57" s="204">
        <v>51</v>
      </c>
      <c r="B57" s="139"/>
      <c r="C57" s="19"/>
      <c r="D57" s="139"/>
      <c r="E57" s="139"/>
      <c r="F57" s="219" t="str">
        <f>IF(B57&gt;0,(CONCATENATE('Valoració '!$D$7,"ERC_","00",A57))," ")</f>
        <v xml:space="preserve"> </v>
      </c>
    </row>
    <row r="58" spans="1:6" x14ac:dyDescent="0.25">
      <c r="A58" s="204">
        <v>52</v>
      </c>
      <c r="B58" s="139"/>
      <c r="C58" s="19"/>
      <c r="D58" s="139"/>
      <c r="E58" s="139"/>
      <c r="F58" s="219" t="str">
        <f>IF(B58&gt;0,(CONCATENATE('Valoració '!$D$7,"ERC_","00",A58))," ")</f>
        <v xml:space="preserve"> </v>
      </c>
    </row>
    <row r="59" spans="1:6" x14ac:dyDescent="0.25">
      <c r="A59" s="204">
        <v>53</v>
      </c>
      <c r="B59" s="139"/>
      <c r="C59" s="19"/>
      <c r="D59" s="139"/>
      <c r="E59" s="139"/>
      <c r="F59" s="219" t="str">
        <f>IF(B59&gt;0,(CONCATENATE('Valoració '!$D$7,"ERC_","00",A59))," ")</f>
        <v xml:space="preserve"> </v>
      </c>
    </row>
    <row r="60" spans="1:6" x14ac:dyDescent="0.25">
      <c r="A60" s="204">
        <v>54</v>
      </c>
      <c r="B60" s="139"/>
      <c r="C60" s="19"/>
      <c r="D60" s="139"/>
      <c r="E60" s="139"/>
      <c r="F60" s="219" t="str">
        <f>IF(B60&gt;0,(CONCATENATE('Valoració '!$D$7,"ERC_","00",A60))," ")</f>
        <v xml:space="preserve"> </v>
      </c>
    </row>
    <row r="61" spans="1:6" x14ac:dyDescent="0.25">
      <c r="A61" s="204">
        <v>55</v>
      </c>
      <c r="B61" s="139"/>
      <c r="C61" s="19"/>
      <c r="D61" s="139"/>
      <c r="E61" s="139"/>
      <c r="F61" s="219" t="str">
        <f>IF(B61&gt;0,(CONCATENATE('Valoració '!$D$7,"ERC_","00",A61))," ")</f>
        <v xml:space="preserve"> </v>
      </c>
    </row>
    <row r="62" spans="1:6" x14ac:dyDescent="0.25">
      <c r="A62" s="204">
        <v>56</v>
      </c>
      <c r="B62" s="139"/>
      <c r="C62" s="19"/>
      <c r="D62" s="139"/>
      <c r="E62" s="139"/>
      <c r="F62" s="219" t="str">
        <f>IF(B62&gt;0,(CONCATENATE('Valoració '!$D$7,"ERC_","00",A62))," ")</f>
        <v xml:space="preserve"> </v>
      </c>
    </row>
    <row r="63" spans="1:6" x14ac:dyDescent="0.25">
      <c r="A63" s="204">
        <v>57</v>
      </c>
      <c r="B63" s="139"/>
      <c r="C63" s="19"/>
      <c r="D63" s="139"/>
      <c r="E63" s="139"/>
      <c r="F63" s="219" t="str">
        <f>IF(B63&gt;0,(CONCATENATE('Valoració '!$D$7,"ERC_","00",A63))," ")</f>
        <v xml:space="preserve"> </v>
      </c>
    </row>
    <row r="64" spans="1:6" x14ac:dyDescent="0.25">
      <c r="A64" s="204">
        <v>58</v>
      </c>
      <c r="B64" s="139"/>
      <c r="C64" s="19"/>
      <c r="D64" s="139"/>
      <c r="E64" s="139"/>
      <c r="F64" s="219" t="str">
        <f>IF(B64&gt;0,(CONCATENATE('Valoració '!$D$7,"ERC_","00",A64))," ")</f>
        <v xml:space="preserve"> </v>
      </c>
    </row>
    <row r="65" spans="1:6" x14ac:dyDescent="0.25">
      <c r="A65" s="204">
        <v>59</v>
      </c>
      <c r="B65" s="139"/>
      <c r="C65" s="19"/>
      <c r="D65" s="139"/>
      <c r="E65" s="139"/>
      <c r="F65" s="219" t="str">
        <f>IF(B65&gt;0,(CONCATENATE('Valoració '!$D$7,"ERC_","00",A65))," ")</f>
        <v xml:space="preserve"> </v>
      </c>
    </row>
    <row r="66" spans="1:6" x14ac:dyDescent="0.25">
      <c r="A66" s="204">
        <v>60</v>
      </c>
      <c r="B66" s="139"/>
      <c r="C66" s="19"/>
      <c r="D66" s="139"/>
      <c r="E66" s="139"/>
      <c r="F66" s="219" t="str">
        <f>IF(B66&gt;0,(CONCATENATE('Valoració '!$D$7,"ERC_","00",A66))," ")</f>
        <v xml:space="preserve"> </v>
      </c>
    </row>
    <row r="67" spans="1:6" x14ac:dyDescent="0.25">
      <c r="A67" s="204">
        <v>61</v>
      </c>
      <c r="B67" s="139"/>
      <c r="C67" s="19"/>
      <c r="D67" s="139"/>
      <c r="E67" s="139"/>
      <c r="F67" s="219" t="str">
        <f>IF(B67&gt;0,(CONCATENATE('Valoració '!$D$7,"ERC_","00",A67))," ")</f>
        <v xml:space="preserve"> </v>
      </c>
    </row>
    <row r="68" spans="1:6" x14ac:dyDescent="0.25">
      <c r="A68" s="204">
        <v>62</v>
      </c>
      <c r="B68" s="139"/>
      <c r="C68" s="19"/>
      <c r="D68" s="139"/>
      <c r="E68" s="139"/>
      <c r="F68" s="219" t="str">
        <f>IF(B68&gt;0,(CONCATENATE('Valoració '!$D$7,"ERC_","00",A68))," ")</f>
        <v xml:space="preserve"> </v>
      </c>
    </row>
    <row r="69" spans="1:6" x14ac:dyDescent="0.25">
      <c r="A69" s="204">
        <v>63</v>
      </c>
      <c r="B69" s="139"/>
      <c r="C69" s="19"/>
      <c r="D69" s="139"/>
      <c r="E69" s="139"/>
      <c r="F69" s="219" t="str">
        <f>IF(B69&gt;0,(CONCATENATE('Valoració '!$D$7,"ERC_","00",A69))," ")</f>
        <v xml:space="preserve"> </v>
      </c>
    </row>
    <row r="70" spans="1:6" x14ac:dyDescent="0.25">
      <c r="A70" s="204">
        <v>64</v>
      </c>
      <c r="B70" s="139"/>
      <c r="C70" s="19"/>
      <c r="D70" s="139"/>
      <c r="E70" s="139"/>
      <c r="F70" s="219" t="str">
        <f>IF(B70&gt;0,(CONCATENATE('Valoració '!$D$7,"ERC_","00",A70))," ")</f>
        <v xml:space="preserve"> </v>
      </c>
    </row>
    <row r="71" spans="1:6" x14ac:dyDescent="0.25">
      <c r="A71" s="204">
        <v>65</v>
      </c>
      <c r="B71" s="139"/>
      <c r="C71" s="19"/>
      <c r="D71" s="139"/>
      <c r="E71" s="139"/>
      <c r="F71" s="219" t="str">
        <f>IF(B71&gt;0,(CONCATENATE('Valoració '!$D$7,"ERC_","00",A71))," ")</f>
        <v xml:space="preserve"> </v>
      </c>
    </row>
    <row r="72" spans="1:6" x14ac:dyDescent="0.25">
      <c r="A72" s="204">
        <v>66</v>
      </c>
      <c r="B72" s="139"/>
      <c r="C72" s="19"/>
      <c r="D72" s="139"/>
      <c r="E72" s="139"/>
      <c r="F72" s="219" t="str">
        <f>IF(B72&gt;0,(CONCATENATE('Valoració '!$D$7,"ERC_","00",A72))," ")</f>
        <v xml:space="preserve"> </v>
      </c>
    </row>
    <row r="73" spans="1:6" x14ac:dyDescent="0.25">
      <c r="A73" s="204">
        <v>67</v>
      </c>
      <c r="B73" s="139"/>
      <c r="C73" s="19"/>
      <c r="D73" s="139"/>
      <c r="E73" s="139"/>
      <c r="F73" s="219" t="str">
        <f>IF(B73&gt;0,(CONCATENATE('Valoració '!$D$7,"ERC_","00",A73))," ")</f>
        <v xml:space="preserve"> </v>
      </c>
    </row>
    <row r="74" spans="1:6" x14ac:dyDescent="0.25">
      <c r="A74" s="204">
        <v>68</v>
      </c>
      <c r="B74" s="139"/>
      <c r="C74" s="19"/>
      <c r="D74" s="139"/>
      <c r="E74" s="139"/>
      <c r="F74" s="219" t="str">
        <f>IF(B74&gt;0,(CONCATENATE('Valoració '!$D$7,"ERC_","00",A74))," ")</f>
        <v xml:space="preserve"> </v>
      </c>
    </row>
    <row r="75" spans="1:6" x14ac:dyDescent="0.25">
      <c r="A75" s="204">
        <v>69</v>
      </c>
      <c r="B75" s="139"/>
      <c r="C75" s="19"/>
      <c r="D75" s="139"/>
      <c r="E75" s="139"/>
      <c r="F75" s="219" t="str">
        <f>IF(B75&gt;0,(CONCATENATE('Valoració '!$D$7,"ERC_","00",A75))," ")</f>
        <v xml:space="preserve"> </v>
      </c>
    </row>
    <row r="76" spans="1:6" x14ac:dyDescent="0.25">
      <c r="A76" s="204">
        <v>70</v>
      </c>
      <c r="B76" s="139"/>
      <c r="C76" s="19"/>
      <c r="D76" s="139"/>
      <c r="E76" s="139"/>
      <c r="F76" s="219" t="str">
        <f>IF(B76&gt;0,(CONCATENATE('Valoració '!$D$7,"ERC_","00",A76))," ")</f>
        <v xml:space="preserve"> </v>
      </c>
    </row>
    <row r="77" spans="1:6" x14ac:dyDescent="0.25">
      <c r="A77" s="204">
        <v>71</v>
      </c>
      <c r="B77" s="139"/>
      <c r="C77" s="19"/>
      <c r="D77" s="139"/>
      <c r="E77" s="139"/>
      <c r="F77" s="219" t="str">
        <f>IF(B77&gt;0,(CONCATENATE('Valoració '!$D$7,"ERC_","00",A77))," ")</f>
        <v xml:space="preserve"> </v>
      </c>
    </row>
    <row r="78" spans="1:6" x14ac:dyDescent="0.25">
      <c r="A78" s="204">
        <v>72</v>
      </c>
      <c r="B78" s="139"/>
      <c r="C78" s="19"/>
      <c r="D78" s="139"/>
      <c r="E78" s="139"/>
      <c r="F78" s="219" t="str">
        <f>IF(B78&gt;0,(CONCATENATE('Valoració '!$D$7,"ERC_","00",A78))," ")</f>
        <v xml:space="preserve"> </v>
      </c>
    </row>
    <row r="79" spans="1:6" x14ac:dyDescent="0.25">
      <c r="A79" s="204">
        <v>73</v>
      </c>
      <c r="B79" s="139"/>
      <c r="C79" s="19"/>
      <c r="D79" s="139"/>
      <c r="E79" s="139"/>
      <c r="F79" s="219" t="str">
        <f>IF(B79&gt;0,(CONCATENATE('Valoració '!$D$7,"ERC_","00",A79))," ")</f>
        <v xml:space="preserve"> </v>
      </c>
    </row>
    <row r="80" spans="1:6" x14ac:dyDescent="0.25">
      <c r="A80" s="204">
        <v>74</v>
      </c>
      <c r="B80" s="139"/>
      <c r="C80" s="19"/>
      <c r="D80" s="139"/>
      <c r="E80" s="139"/>
      <c r="F80" s="219" t="str">
        <f>IF(B80&gt;0,(CONCATENATE('Valoració '!$D$7,"ERC_","00",A80))," ")</f>
        <v xml:space="preserve"> </v>
      </c>
    </row>
    <row r="81" spans="1:6" x14ac:dyDescent="0.25">
      <c r="A81" s="204">
        <v>75</v>
      </c>
      <c r="B81" s="139"/>
      <c r="C81" s="19"/>
      <c r="D81" s="139"/>
      <c r="E81" s="139"/>
      <c r="F81" s="219" t="str">
        <f>IF(B81&gt;0,(CONCATENATE('Valoració '!$D$7,"ERC_","00",A81))," ")</f>
        <v xml:space="preserve"> </v>
      </c>
    </row>
    <row r="82" spans="1:6" x14ac:dyDescent="0.25">
      <c r="A82" s="204">
        <v>76</v>
      </c>
      <c r="B82" s="139"/>
      <c r="C82" s="19"/>
      <c r="D82" s="139"/>
      <c r="E82" s="139"/>
      <c r="F82" s="219" t="str">
        <f>IF(B82&gt;0,(CONCATENATE('Valoració '!$D$7,"ERC_","00",A82))," ")</f>
        <v xml:space="preserve"> </v>
      </c>
    </row>
    <row r="83" spans="1:6" x14ac:dyDescent="0.25">
      <c r="A83" s="204">
        <v>77</v>
      </c>
      <c r="B83" s="139"/>
      <c r="C83" s="19"/>
      <c r="D83" s="139"/>
      <c r="E83" s="139"/>
      <c r="F83" s="219" t="str">
        <f>IF(B83&gt;0,(CONCATENATE('Valoració '!$D$7,"ERC_","00",A83))," ")</f>
        <v xml:space="preserve"> </v>
      </c>
    </row>
    <row r="84" spans="1:6" x14ac:dyDescent="0.25">
      <c r="A84" s="204">
        <v>78</v>
      </c>
      <c r="B84" s="139"/>
      <c r="C84" s="19"/>
      <c r="D84" s="139"/>
      <c r="E84" s="139"/>
      <c r="F84" s="219" t="str">
        <f>IF(B84&gt;0,(CONCATENATE('Valoració '!$D$7,"ERC_","00",A84))," ")</f>
        <v xml:space="preserve"> </v>
      </c>
    </row>
    <row r="85" spans="1:6" x14ac:dyDescent="0.25">
      <c r="A85" s="204">
        <v>79</v>
      </c>
      <c r="B85" s="139"/>
      <c r="C85" s="19"/>
      <c r="D85" s="139"/>
      <c r="E85" s="139"/>
      <c r="F85" s="219" t="str">
        <f>IF(B85&gt;0,(CONCATENATE('Valoració '!$D$7,"ERC_","00",A85))," ")</f>
        <v xml:space="preserve"> </v>
      </c>
    </row>
    <row r="86" spans="1:6" x14ac:dyDescent="0.25">
      <c r="A86" s="204">
        <v>80</v>
      </c>
      <c r="B86" s="139"/>
      <c r="C86" s="19"/>
      <c r="D86" s="139"/>
      <c r="E86" s="139"/>
      <c r="F86" s="219" t="str">
        <f>IF(B86&gt;0,(CONCATENATE('Valoració '!$D$7,"ERC_","00",A86))," ")</f>
        <v xml:space="preserve"> </v>
      </c>
    </row>
    <row r="87" spans="1:6" x14ac:dyDescent="0.25">
      <c r="A87" s="204">
        <v>81</v>
      </c>
      <c r="B87" s="139"/>
      <c r="C87" s="19"/>
      <c r="D87" s="139"/>
      <c r="E87" s="139"/>
      <c r="F87" s="219" t="str">
        <f>IF(B87&gt;0,(CONCATENATE('Valoració '!$D$7,"ERC_","00",A87))," ")</f>
        <v xml:space="preserve"> </v>
      </c>
    </row>
    <row r="88" spans="1:6" x14ac:dyDescent="0.25">
      <c r="A88" s="204">
        <v>82</v>
      </c>
      <c r="B88" s="139"/>
      <c r="C88" s="19"/>
      <c r="D88" s="139"/>
      <c r="E88" s="139"/>
      <c r="F88" s="219" t="str">
        <f>IF(B88&gt;0,(CONCATENATE('Valoració '!$D$7,"ERC_","00",A88))," ")</f>
        <v xml:space="preserve"> </v>
      </c>
    </row>
    <row r="89" spans="1:6" x14ac:dyDescent="0.25">
      <c r="A89" s="204">
        <v>83</v>
      </c>
      <c r="B89" s="139"/>
      <c r="C89" s="19"/>
      <c r="D89" s="139"/>
      <c r="E89" s="139"/>
      <c r="F89" s="219" t="str">
        <f>IF(B89&gt;0,(CONCATENATE('Valoració '!$D$7,"ERC_","00",A89))," ")</f>
        <v xml:space="preserve"> </v>
      </c>
    </row>
    <row r="90" spans="1:6" x14ac:dyDescent="0.25">
      <c r="A90" s="204">
        <v>84</v>
      </c>
      <c r="B90" s="139"/>
      <c r="C90" s="19"/>
      <c r="D90" s="139"/>
      <c r="E90" s="139"/>
      <c r="F90" s="219" t="str">
        <f>IF(B90&gt;0,(CONCATENATE('Valoració '!$D$7,"ERC_","00",A90))," ")</f>
        <v xml:space="preserve"> </v>
      </c>
    </row>
    <row r="91" spans="1:6" x14ac:dyDescent="0.25">
      <c r="A91" s="204">
        <v>85</v>
      </c>
      <c r="B91" s="139"/>
      <c r="C91" s="19"/>
      <c r="D91" s="139"/>
      <c r="E91" s="139"/>
      <c r="F91" s="219" t="str">
        <f>IF(B91&gt;0,(CONCATENATE('Valoració '!$D$7,"ERC_","00",A91))," ")</f>
        <v xml:space="preserve"> </v>
      </c>
    </row>
    <row r="92" spans="1:6" x14ac:dyDescent="0.25">
      <c r="A92" s="204">
        <v>86</v>
      </c>
      <c r="B92" s="139"/>
      <c r="C92" s="19"/>
      <c r="D92" s="139"/>
      <c r="E92" s="139"/>
      <c r="F92" s="219" t="str">
        <f>IF(B92&gt;0,(CONCATENATE('Valoració '!$D$7,"ERC_","00",A92))," ")</f>
        <v xml:space="preserve"> </v>
      </c>
    </row>
    <row r="93" spans="1:6" x14ac:dyDescent="0.25">
      <c r="A93" s="204">
        <v>87</v>
      </c>
      <c r="B93" s="139"/>
      <c r="C93" s="19"/>
      <c r="D93" s="139"/>
      <c r="E93" s="139"/>
      <c r="F93" s="219" t="str">
        <f>IF(B93&gt;0,(CONCATENATE('Valoració '!$D$7,"ERC_","00",A93))," ")</f>
        <v xml:space="preserve"> </v>
      </c>
    </row>
    <row r="94" spans="1:6" x14ac:dyDescent="0.25">
      <c r="A94" s="204">
        <v>88</v>
      </c>
      <c r="B94" s="139"/>
      <c r="C94" s="19"/>
      <c r="D94" s="139"/>
      <c r="E94" s="139"/>
      <c r="F94" s="219" t="str">
        <f>IF(B94&gt;0,(CONCATENATE('Valoració '!$D$7,"ERC_","00",A94))," ")</f>
        <v xml:space="preserve"> </v>
      </c>
    </row>
    <row r="95" spans="1:6" x14ac:dyDescent="0.25">
      <c r="A95" s="204">
        <v>89</v>
      </c>
      <c r="B95" s="139"/>
      <c r="C95" s="19"/>
      <c r="D95" s="139"/>
      <c r="E95" s="139"/>
      <c r="F95" s="219" t="str">
        <f>IF(B95&gt;0,(CONCATENATE('Valoració '!$D$7,"ERC_","00",A95))," ")</f>
        <v xml:space="preserve"> </v>
      </c>
    </row>
    <row r="96" spans="1:6" x14ac:dyDescent="0.25">
      <c r="A96" s="204">
        <v>90</v>
      </c>
      <c r="B96" s="139"/>
      <c r="C96" s="19"/>
      <c r="D96" s="139"/>
      <c r="E96" s="139"/>
      <c r="F96" s="219" t="str">
        <f>IF(B96&gt;0,(CONCATENATE('Valoració '!$D$7,"ERC_","00",A96))," ")</f>
        <v xml:space="preserve"> </v>
      </c>
    </row>
    <row r="97" spans="1:6" x14ac:dyDescent="0.25">
      <c r="A97" s="204">
        <v>91</v>
      </c>
      <c r="B97" s="139"/>
      <c r="C97" s="19"/>
      <c r="D97" s="139"/>
      <c r="E97" s="139"/>
      <c r="F97" s="219" t="str">
        <f>IF(B97&gt;0,(CONCATENATE('Valoració '!$D$7,"ERC_","00",A97))," ")</f>
        <v xml:space="preserve"> </v>
      </c>
    </row>
    <row r="98" spans="1:6" x14ac:dyDescent="0.25">
      <c r="A98" s="204">
        <v>92</v>
      </c>
      <c r="B98" s="139"/>
      <c r="C98" s="19"/>
      <c r="D98" s="139"/>
      <c r="E98" s="139"/>
      <c r="F98" s="219" t="str">
        <f>IF(B98&gt;0,(CONCATENATE('Valoració '!$D$7,"ERC_","00",A98))," ")</f>
        <v xml:space="preserve"> </v>
      </c>
    </row>
    <row r="99" spans="1:6" x14ac:dyDescent="0.25">
      <c r="A99" s="204">
        <v>93</v>
      </c>
      <c r="B99" s="139"/>
      <c r="C99" s="19"/>
      <c r="D99" s="139"/>
      <c r="E99" s="139"/>
      <c r="F99" s="219" t="str">
        <f>IF(B99&gt;0,(CONCATENATE('Valoració '!$D$7,"ERC_","00",A99))," ")</f>
        <v xml:space="preserve"> </v>
      </c>
    </row>
    <row r="100" spans="1:6" x14ac:dyDescent="0.25">
      <c r="A100" s="204">
        <v>94</v>
      </c>
      <c r="B100" s="139"/>
      <c r="C100" s="19"/>
      <c r="D100" s="139"/>
      <c r="E100" s="139"/>
      <c r="F100" s="219" t="str">
        <f>IF(B100&gt;0,(CONCATENATE('Valoració '!$D$7,"ERC_","00",A100))," ")</f>
        <v xml:space="preserve"> </v>
      </c>
    </row>
    <row r="101" spans="1:6" x14ac:dyDescent="0.25">
      <c r="A101" s="204">
        <v>95</v>
      </c>
      <c r="B101" s="139"/>
      <c r="C101" s="19"/>
      <c r="D101" s="139"/>
      <c r="E101" s="139"/>
      <c r="F101" s="219" t="str">
        <f>IF(B101&gt;0,(CONCATENATE('Valoració '!$D$7,"ERC_","00",A101))," ")</f>
        <v xml:space="preserve"> </v>
      </c>
    </row>
    <row r="102" spans="1:6" x14ac:dyDescent="0.25">
      <c r="A102" s="204">
        <v>96</v>
      </c>
      <c r="B102" s="139"/>
      <c r="C102" s="19"/>
      <c r="D102" s="139"/>
      <c r="E102" s="139"/>
      <c r="F102" s="219" t="str">
        <f>IF(B102&gt;0,(CONCATENATE('Valoració '!$D$7,"ERC_","00",A102))," ")</f>
        <v xml:space="preserve"> </v>
      </c>
    </row>
    <row r="103" spans="1:6" x14ac:dyDescent="0.25">
      <c r="A103" s="204">
        <v>97</v>
      </c>
      <c r="B103" s="139"/>
      <c r="C103" s="19"/>
      <c r="D103" s="139"/>
      <c r="E103" s="139"/>
      <c r="F103" s="219" t="str">
        <f>IF(B103&gt;0,(CONCATENATE('Valoració '!$D$7,"ERC_","00",A103))," ")</f>
        <v xml:space="preserve"> </v>
      </c>
    </row>
    <row r="104" spans="1:6" x14ac:dyDescent="0.25">
      <c r="A104" s="204">
        <v>98</v>
      </c>
      <c r="B104" s="139"/>
      <c r="C104" s="19"/>
      <c r="D104" s="139"/>
      <c r="E104" s="139"/>
      <c r="F104" s="219" t="str">
        <f>IF(B104&gt;0,(CONCATENATE('Valoració '!$D$7,"ERC_","00",A104))," ")</f>
        <v xml:space="preserve"> </v>
      </c>
    </row>
    <row r="105" spans="1:6" x14ac:dyDescent="0.25">
      <c r="A105" s="204">
        <v>99</v>
      </c>
      <c r="B105" s="139"/>
      <c r="C105" s="19"/>
      <c r="D105" s="139"/>
      <c r="E105" s="139"/>
      <c r="F105" s="219" t="str">
        <f>IF(B105&gt;0,(CONCATENATE('Valoració '!$D$7,"ERC_","00",A105))," ")</f>
        <v xml:space="preserve"> </v>
      </c>
    </row>
    <row r="106" spans="1:6" x14ac:dyDescent="0.25">
      <c r="A106" s="209">
        <v>100</v>
      </c>
      <c r="B106" s="210"/>
      <c r="C106" s="223"/>
      <c r="D106" s="210"/>
      <c r="E106" s="210"/>
      <c r="F106" s="224" t="str">
        <f>IF(B106&gt;0,(CONCATENATE('Valoració '!$D$7,"ERC_","00",A106))," ")</f>
        <v xml:space="preserve"> </v>
      </c>
    </row>
    <row r="108" spans="1:6" ht="15.75" x14ac:dyDescent="0.25">
      <c r="B108" s="140"/>
      <c r="C108" s="140"/>
    </row>
  </sheetData>
  <sheetProtection algorithmName="SHA-512" hashValue="gCY+6p0waUR4LHjPeY6gsp5m++D8C/1APcQnuhpNuwPjOu7GzR4sCTPxTLycyciQE376ryV5S4meQLwBOi6HKg==" saltValue="HSCczSM3W32p0x5iRK4uJg==" spinCount="100000" sheet="1" objects="1" scenarios="1"/>
  <mergeCells count="1">
    <mergeCell ref="A5:D5"/>
  </mergeCells>
  <dataValidations count="1">
    <dataValidation type="list" allowBlank="1" showInputMessage="1" showErrorMessage="1" sqref="C7:C106" xr:uid="{00000000-0002-0000-0500-000000000000}">
      <formula1>"ADVANCED GRANT, CONSOLIDATOR GRANT, STARTING GRANT"</formula1>
    </dataValidation>
  </dataValidations>
  <hyperlinks>
    <hyperlink ref="A4" r:id="rId1" xr:uid="{00000000-0004-0000-0500-000000000000}"/>
  </hyperlinks>
  <pageMargins left="0.7" right="0.7" top="0.75" bottom="0.75" header="0.3" footer="0.3"/>
  <pageSetup paperSize="9" orientation="portrait" verticalDpi="1200"/>
  <tableParts count="1">
    <tablePart r:id="rId2"/>
  </tableParts>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ull4"/>
  <dimension ref="A1:DB107"/>
  <sheetViews>
    <sheetView zoomScale="51" zoomScaleNormal="51" workbookViewId="0">
      <pane ySplit="7" topLeftCell="A8" activePane="bottomLeft" state="frozen"/>
      <selection pane="bottomLeft" activeCell="A7" sqref="A7"/>
    </sheetView>
  </sheetViews>
  <sheetFormatPr baseColWidth="10" defaultColWidth="9.140625" defaultRowHeight="15" x14ac:dyDescent="0.25"/>
  <cols>
    <col min="1" max="1" width="9.140625" style="134"/>
    <col min="2" max="2" width="40.140625" style="134" customWidth="1"/>
    <col min="3" max="3" width="23.42578125" style="134" customWidth="1"/>
    <col min="4" max="4" width="51" style="134" bestFit="1" customWidth="1"/>
    <col min="5" max="5" width="101.42578125" style="134" bestFit="1" customWidth="1"/>
    <col min="6" max="6" width="9.140625" style="134" customWidth="1"/>
    <col min="7" max="7" width="21.42578125" style="134" customWidth="1"/>
    <col min="8" max="8" width="16.140625" style="134" customWidth="1"/>
    <col min="9" max="9" width="19.140625" style="134" customWidth="1"/>
    <col min="10" max="10" width="20.28515625" style="134" customWidth="1"/>
    <col min="11" max="11" width="23.28515625" style="134" customWidth="1"/>
    <col min="12" max="12" width="37" style="134" customWidth="1"/>
    <col min="13" max="13" width="24" style="134" customWidth="1"/>
    <col min="14" max="14" width="24.42578125" style="134" customWidth="1"/>
    <col min="15" max="15" width="24.7109375" style="134" customWidth="1"/>
    <col min="16" max="16" width="17.42578125" style="134" customWidth="1"/>
    <col min="17" max="17" width="19.85546875" style="134" customWidth="1"/>
    <col min="18" max="18" width="35.28515625" style="134" customWidth="1"/>
    <col min="19" max="19" width="14.85546875" style="134" customWidth="1"/>
    <col min="20" max="20" width="19.7109375" style="142" bestFit="1" customWidth="1"/>
    <col min="21" max="16384" width="9.140625" style="134"/>
  </cols>
  <sheetData>
    <row r="1" spans="1:106" x14ac:dyDescent="0.25">
      <c r="A1" s="141" t="s">
        <v>29</v>
      </c>
    </row>
    <row r="2" spans="1:106" x14ac:dyDescent="0.25">
      <c r="A2" s="143" t="s">
        <v>48</v>
      </c>
    </row>
    <row r="3" spans="1:106" x14ac:dyDescent="0.25">
      <c r="A3" s="141"/>
    </row>
    <row r="4" spans="1:106" ht="26.25" customHeight="1" x14ac:dyDescent="0.3">
      <c r="A4" s="135" t="s">
        <v>97</v>
      </c>
      <c r="B4" s="144" t="s">
        <v>47</v>
      </c>
      <c r="C4" s="145"/>
      <c r="D4" s="146">
        <f>SUM(R8:R107)</f>
        <v>0</v>
      </c>
    </row>
    <row r="5" spans="1:106" x14ac:dyDescent="0.25">
      <c r="A5" s="141"/>
    </row>
    <row r="6" spans="1:106" ht="15.75" x14ac:dyDescent="0.25">
      <c r="A6" s="168" t="s">
        <v>49</v>
      </c>
      <c r="B6" s="167"/>
      <c r="C6" s="167"/>
      <c r="D6" s="167"/>
      <c r="E6" s="167"/>
      <c r="F6" s="167"/>
      <c r="G6" s="167"/>
      <c r="H6" s="167"/>
      <c r="I6" s="167"/>
      <c r="J6" s="167"/>
      <c r="K6" s="167"/>
      <c r="L6" s="167"/>
      <c r="M6" s="167"/>
      <c r="N6" s="167"/>
    </row>
    <row r="7" spans="1:106" x14ac:dyDescent="0.25">
      <c r="A7" s="212" t="s">
        <v>46</v>
      </c>
      <c r="B7" s="213" t="s">
        <v>30</v>
      </c>
      <c r="C7" s="213" t="s">
        <v>31</v>
      </c>
      <c r="D7" s="213" t="s">
        <v>32</v>
      </c>
      <c r="E7" s="213" t="s">
        <v>33</v>
      </c>
      <c r="F7" s="213" t="s">
        <v>277</v>
      </c>
      <c r="G7" s="213" t="s">
        <v>34</v>
      </c>
      <c r="H7" s="213" t="s">
        <v>35</v>
      </c>
      <c r="I7" s="213" t="s">
        <v>36</v>
      </c>
      <c r="J7" s="213" t="s">
        <v>37</v>
      </c>
      <c r="K7" s="213" t="s">
        <v>38</v>
      </c>
      <c r="L7" s="213" t="s">
        <v>39</v>
      </c>
      <c r="M7" s="213" t="s">
        <v>40</v>
      </c>
      <c r="N7" s="213" t="s">
        <v>41</v>
      </c>
      <c r="O7" s="213" t="s">
        <v>42</v>
      </c>
      <c r="P7" s="213" t="s">
        <v>81</v>
      </c>
      <c r="Q7" s="214" t="s">
        <v>57</v>
      </c>
      <c r="R7" s="214" t="s">
        <v>58</v>
      </c>
      <c r="S7" s="214" t="s">
        <v>98</v>
      </c>
      <c r="T7" s="215" t="s">
        <v>44</v>
      </c>
    </row>
    <row r="8" spans="1:106" s="193" customFormat="1" x14ac:dyDescent="0.25">
      <c r="A8" s="297">
        <v>1</v>
      </c>
      <c r="B8" s="139"/>
      <c r="C8" s="139"/>
      <c r="D8" s="139"/>
      <c r="E8" s="139"/>
      <c r="F8" s="139"/>
      <c r="G8" s="139"/>
      <c r="H8" s="139"/>
      <c r="I8" s="139"/>
      <c r="J8" s="139"/>
      <c r="K8" s="139"/>
      <c r="L8" s="139"/>
      <c r="M8" s="185"/>
      <c r="N8" s="147"/>
      <c r="O8" s="147"/>
      <c r="P8" s="295">
        <f t="shared" ref="P8:P12" si="0">(O8-N8)/365</f>
        <v>0</v>
      </c>
      <c r="Q8" s="295">
        <f t="shared" ref="Q8:Q12" si="1">IF(I8="SI",IF(F8="SI",2,IF(G8&gt;4,1.5,1.25)),IF(K8="SI",IF(F8="SI",1.5,IF(G8&gt;4,1,1)),IF(L8="SI",IF(F8="SI",1,0.5),0)))</f>
        <v>0</v>
      </c>
      <c r="R8" s="295">
        <f t="shared" ref="R8:R12" si="2">IFERROR(IF(P8=3,Q8,IF(P8&gt;3,(Q8+(Q8*(P8-3))/3),((Q8*P8)/3))),"")</f>
        <v>0</v>
      </c>
      <c r="S8" s="139"/>
      <c r="T8" s="293" t="str">
        <f>IF(S8="","",IF(S8="SI","No cal documentació",IF(Q8&gt;0,(CONCATENATE("12b_",'Valoració '!$D$7,"00",A8))," ")))</f>
        <v/>
      </c>
      <c r="U8" s="134"/>
      <c r="V8" s="134"/>
      <c r="W8" s="134"/>
      <c r="X8" s="134"/>
      <c r="Y8" s="134"/>
      <c r="Z8" s="134"/>
      <c r="AA8" s="134"/>
      <c r="AB8" s="134"/>
      <c r="AC8" s="134"/>
      <c r="AD8" s="134"/>
      <c r="AE8" s="134"/>
      <c r="AF8" s="134"/>
      <c r="AG8" s="134"/>
      <c r="AH8" s="134"/>
      <c r="AI8" s="134"/>
      <c r="AJ8" s="134"/>
      <c r="AK8" s="134"/>
      <c r="AL8" s="134"/>
      <c r="AM8" s="134"/>
      <c r="AN8" s="134"/>
      <c r="AO8" s="134"/>
      <c r="AP8" s="134"/>
      <c r="AQ8" s="134"/>
      <c r="AR8" s="134"/>
      <c r="AS8" s="134"/>
      <c r="AT8" s="134"/>
      <c r="AU8" s="134"/>
      <c r="AV8" s="134"/>
      <c r="AW8" s="134"/>
      <c r="AX8" s="134"/>
      <c r="AY8" s="134"/>
      <c r="AZ8" s="134"/>
      <c r="BA8" s="134"/>
      <c r="BB8" s="134"/>
      <c r="BC8" s="134"/>
      <c r="BD8" s="134"/>
      <c r="BE8" s="134"/>
      <c r="BF8" s="134"/>
      <c r="BG8" s="134"/>
      <c r="BH8" s="134"/>
      <c r="BI8" s="134"/>
      <c r="BJ8" s="134"/>
      <c r="BK8" s="134"/>
      <c r="BL8" s="134"/>
      <c r="BM8" s="134"/>
      <c r="BN8" s="134"/>
      <c r="BO8" s="134"/>
      <c r="BP8" s="134"/>
      <c r="BQ8" s="134"/>
      <c r="BR8" s="134"/>
      <c r="BS8" s="134"/>
      <c r="BT8" s="134"/>
      <c r="BU8" s="134"/>
      <c r="BV8" s="134"/>
      <c r="BW8" s="134"/>
      <c r="BX8" s="134"/>
      <c r="BY8" s="134"/>
      <c r="BZ8" s="134"/>
      <c r="CA8" s="134"/>
      <c r="CB8" s="134"/>
      <c r="CC8" s="134"/>
      <c r="CD8" s="134"/>
      <c r="CE8" s="134"/>
      <c r="CF8" s="134"/>
      <c r="CG8" s="134"/>
      <c r="CH8" s="134"/>
      <c r="CI8" s="134"/>
      <c r="CJ8" s="134"/>
      <c r="CK8" s="134"/>
      <c r="CL8" s="134"/>
      <c r="CM8" s="134"/>
      <c r="CN8" s="134"/>
      <c r="CO8" s="134"/>
      <c r="CP8" s="134"/>
      <c r="CQ8" s="134"/>
      <c r="CR8" s="134"/>
      <c r="CS8" s="134"/>
      <c r="CT8" s="134"/>
      <c r="CU8" s="134"/>
      <c r="CV8" s="134"/>
      <c r="CW8" s="134"/>
      <c r="CX8" s="134"/>
      <c r="CY8" s="134"/>
      <c r="CZ8" s="134"/>
      <c r="DA8" s="134"/>
      <c r="DB8" s="134"/>
    </row>
    <row r="9" spans="1:106" s="193" customFormat="1" x14ac:dyDescent="0.25">
      <c r="A9" s="297">
        <v>2</v>
      </c>
      <c r="B9" s="139"/>
      <c r="C9" s="139"/>
      <c r="D9" s="139"/>
      <c r="E9" s="139"/>
      <c r="F9" s="139"/>
      <c r="G9" s="139"/>
      <c r="H9" s="139"/>
      <c r="I9" s="139"/>
      <c r="J9" s="139"/>
      <c r="K9" s="139"/>
      <c r="L9" s="139"/>
      <c r="M9" s="185"/>
      <c r="N9" s="147"/>
      <c r="O9" s="147"/>
      <c r="P9" s="295">
        <f t="shared" si="0"/>
        <v>0</v>
      </c>
      <c r="Q9" s="295">
        <f t="shared" si="1"/>
        <v>0</v>
      </c>
      <c r="R9" s="295">
        <f t="shared" si="2"/>
        <v>0</v>
      </c>
      <c r="S9" s="139"/>
      <c r="T9" s="293" t="str">
        <f>IF(S9="","",IF(S9="SI","No cal documentació",IF(Q9&gt;0,(CONCATENATE("12b_",'Valoració '!$D$7,"00",A9))," ")))</f>
        <v/>
      </c>
      <c r="U9" s="134"/>
      <c r="V9" s="134"/>
      <c r="W9" s="134"/>
      <c r="X9" s="134"/>
      <c r="Y9" s="134"/>
      <c r="Z9" s="134"/>
      <c r="AA9" s="134"/>
      <c r="AB9" s="134"/>
      <c r="AC9" s="134"/>
      <c r="AD9" s="134"/>
      <c r="AE9" s="134"/>
      <c r="AF9" s="134"/>
      <c r="AG9" s="134"/>
      <c r="AH9" s="134"/>
      <c r="AI9" s="134"/>
      <c r="AJ9" s="134"/>
      <c r="AK9" s="134"/>
      <c r="AL9" s="134"/>
      <c r="AM9" s="134"/>
      <c r="AN9" s="134"/>
      <c r="AO9" s="134"/>
      <c r="AP9" s="134"/>
      <c r="AQ9" s="134"/>
      <c r="AR9" s="134"/>
      <c r="AS9" s="134"/>
      <c r="AT9" s="134"/>
      <c r="AU9" s="134"/>
      <c r="AV9" s="134"/>
      <c r="AW9" s="134"/>
      <c r="AX9" s="134"/>
      <c r="AY9" s="134"/>
      <c r="AZ9" s="134"/>
      <c r="BA9" s="134"/>
      <c r="BB9" s="134"/>
      <c r="BC9" s="134"/>
      <c r="BD9" s="134"/>
      <c r="BE9" s="134"/>
      <c r="BF9" s="134"/>
      <c r="BG9" s="134"/>
      <c r="BH9" s="134"/>
      <c r="BI9" s="134"/>
      <c r="BJ9" s="134"/>
      <c r="BK9" s="134"/>
      <c r="BL9" s="134"/>
      <c r="BM9" s="134"/>
      <c r="BN9" s="134"/>
      <c r="BO9" s="134"/>
      <c r="BP9" s="134"/>
      <c r="BQ9" s="134"/>
      <c r="BR9" s="134"/>
      <c r="BS9" s="134"/>
      <c r="BT9" s="134"/>
      <c r="BU9" s="134"/>
      <c r="BV9" s="134"/>
      <c r="BW9" s="134"/>
      <c r="BX9" s="134"/>
      <c r="BY9" s="134"/>
      <c r="BZ9" s="134"/>
      <c r="CA9" s="134"/>
      <c r="CB9" s="134"/>
      <c r="CC9" s="134"/>
      <c r="CD9" s="134"/>
      <c r="CE9" s="134"/>
      <c r="CF9" s="134"/>
      <c r="CG9" s="134"/>
      <c r="CH9" s="134"/>
      <c r="CI9" s="134"/>
      <c r="CJ9" s="134"/>
      <c r="CK9" s="134"/>
      <c r="CL9" s="134"/>
      <c r="CM9" s="134"/>
      <c r="CN9" s="134"/>
      <c r="CO9" s="134"/>
      <c r="CP9" s="134"/>
      <c r="CQ9" s="134"/>
      <c r="CR9" s="134"/>
      <c r="CS9" s="134"/>
      <c r="CT9" s="134"/>
      <c r="CU9" s="134"/>
      <c r="CV9" s="134"/>
      <c r="CW9" s="134"/>
      <c r="CX9" s="134"/>
      <c r="CY9" s="134"/>
      <c r="CZ9" s="134"/>
      <c r="DA9" s="134"/>
      <c r="DB9" s="134"/>
    </row>
    <row r="10" spans="1:106" s="193" customFormat="1" x14ac:dyDescent="0.25">
      <c r="A10" s="297">
        <v>3</v>
      </c>
      <c r="B10" s="139"/>
      <c r="C10" s="139"/>
      <c r="D10" s="139"/>
      <c r="E10" s="139"/>
      <c r="F10" s="139"/>
      <c r="G10" s="139"/>
      <c r="H10" s="139"/>
      <c r="I10" s="139"/>
      <c r="J10" s="139"/>
      <c r="K10" s="139"/>
      <c r="L10" s="139"/>
      <c r="M10" s="217"/>
      <c r="N10" s="147"/>
      <c r="O10" s="147"/>
      <c r="P10" s="295">
        <f t="shared" si="0"/>
        <v>0</v>
      </c>
      <c r="Q10" s="295">
        <f t="shared" si="1"/>
        <v>0</v>
      </c>
      <c r="R10" s="295">
        <f t="shared" si="2"/>
        <v>0</v>
      </c>
      <c r="S10" s="139"/>
      <c r="T10" s="293" t="str">
        <f>IF(S10="","",IF(S10="SI","No cal documentació",IF(Q10&gt;0,(CONCATENATE("12b_",'Valoració '!$D$7,"00",A10))," ")))</f>
        <v/>
      </c>
      <c r="U10" s="134"/>
      <c r="V10" s="134"/>
      <c r="W10" s="134"/>
      <c r="X10" s="134"/>
      <c r="Y10" s="134"/>
      <c r="Z10" s="134"/>
      <c r="AA10" s="134"/>
      <c r="AB10" s="134"/>
      <c r="AC10" s="134"/>
      <c r="AD10" s="134"/>
      <c r="AE10" s="134"/>
      <c r="AF10" s="134"/>
      <c r="AG10" s="134"/>
      <c r="AH10" s="134"/>
      <c r="AI10" s="134"/>
      <c r="AJ10" s="134"/>
      <c r="AK10" s="134"/>
      <c r="AL10" s="134"/>
      <c r="AM10" s="134"/>
      <c r="AN10" s="134"/>
      <c r="AO10" s="134"/>
      <c r="AP10" s="134"/>
      <c r="AQ10" s="134"/>
      <c r="AR10" s="134"/>
      <c r="AS10" s="134"/>
      <c r="AT10" s="134"/>
      <c r="AU10" s="134"/>
      <c r="AV10" s="134"/>
      <c r="AW10" s="134"/>
      <c r="AX10" s="134"/>
      <c r="AY10" s="134"/>
      <c r="AZ10" s="134"/>
      <c r="BA10" s="134"/>
      <c r="BB10" s="134"/>
      <c r="BC10" s="134"/>
      <c r="BD10" s="134"/>
      <c r="BE10" s="134"/>
      <c r="BF10" s="134"/>
      <c r="BG10" s="134"/>
      <c r="BH10" s="134"/>
      <c r="BI10" s="134"/>
      <c r="BJ10" s="134"/>
      <c r="BK10" s="134"/>
      <c r="BL10" s="134"/>
      <c r="BM10" s="134"/>
      <c r="BN10" s="134"/>
      <c r="BO10" s="134"/>
      <c r="BP10" s="134"/>
      <c r="BQ10" s="134"/>
      <c r="BR10" s="134"/>
      <c r="BS10" s="134"/>
      <c r="BT10" s="134"/>
      <c r="BU10" s="134"/>
      <c r="BV10" s="134"/>
      <c r="BW10" s="134"/>
      <c r="BX10" s="134"/>
      <c r="BY10" s="134"/>
      <c r="BZ10" s="134"/>
      <c r="CA10" s="134"/>
      <c r="CB10" s="134"/>
      <c r="CC10" s="134"/>
      <c r="CD10" s="134"/>
      <c r="CE10" s="134"/>
      <c r="CF10" s="134"/>
      <c r="CG10" s="134"/>
      <c r="CH10" s="134"/>
      <c r="CI10" s="134"/>
      <c r="CJ10" s="134"/>
      <c r="CK10" s="134"/>
      <c r="CL10" s="134"/>
      <c r="CM10" s="134"/>
      <c r="CN10" s="134"/>
      <c r="CO10" s="134"/>
      <c r="CP10" s="134"/>
      <c r="CQ10" s="134"/>
      <c r="CR10" s="134"/>
      <c r="CS10" s="134"/>
      <c r="CT10" s="134"/>
      <c r="CU10" s="134"/>
      <c r="CV10" s="134"/>
      <c r="CW10" s="134"/>
      <c r="CX10" s="134"/>
      <c r="CY10" s="134"/>
      <c r="CZ10" s="134"/>
      <c r="DA10" s="134"/>
      <c r="DB10" s="134"/>
    </row>
    <row r="11" spans="1:106" s="193" customFormat="1" x14ac:dyDescent="0.25">
      <c r="A11" s="297">
        <v>4</v>
      </c>
      <c r="B11" s="139"/>
      <c r="C11" s="139"/>
      <c r="D11" s="139"/>
      <c r="E11" s="139"/>
      <c r="F11" s="139"/>
      <c r="G11" s="139"/>
      <c r="H11" s="139"/>
      <c r="I11" s="139"/>
      <c r="J11" s="139"/>
      <c r="K11" s="139"/>
      <c r="L11" s="139"/>
      <c r="M11" s="185"/>
      <c r="N11" s="147"/>
      <c r="O11" s="147"/>
      <c r="P11" s="295">
        <f t="shared" si="0"/>
        <v>0</v>
      </c>
      <c r="Q11" s="295">
        <f t="shared" si="1"/>
        <v>0</v>
      </c>
      <c r="R11" s="295">
        <f t="shared" si="2"/>
        <v>0</v>
      </c>
      <c r="S11" s="139"/>
      <c r="T11" s="293" t="str">
        <f>IF(S11="","",IF(S11="SI","No cal documentació",IF(Q11&gt;0,(CONCATENATE("12b_",'Valoració '!$D$7,"00",A11))," ")))</f>
        <v/>
      </c>
      <c r="U11" s="134"/>
      <c r="V11" s="134"/>
      <c r="W11" s="134"/>
      <c r="X11" s="134"/>
      <c r="Y11" s="134"/>
      <c r="Z11" s="134"/>
      <c r="AA11" s="134"/>
      <c r="AB11" s="134"/>
      <c r="AC11" s="134"/>
      <c r="AD11" s="134"/>
      <c r="AE11" s="134"/>
      <c r="AF11" s="134"/>
      <c r="AG11" s="134"/>
      <c r="AH11" s="134"/>
      <c r="AI11" s="134"/>
      <c r="AJ11" s="134"/>
      <c r="AK11" s="134"/>
      <c r="AL11" s="134"/>
      <c r="AM11" s="134"/>
      <c r="AN11" s="134"/>
      <c r="AO11" s="134"/>
      <c r="AP11" s="134"/>
      <c r="AQ11" s="134"/>
      <c r="AR11" s="134"/>
      <c r="AS11" s="134"/>
      <c r="AT11" s="134"/>
      <c r="AU11" s="134"/>
      <c r="AV11" s="134"/>
      <c r="AW11" s="134"/>
      <c r="AX11" s="134"/>
      <c r="AY11" s="134"/>
      <c r="AZ11" s="134"/>
      <c r="BA11" s="134"/>
      <c r="BB11" s="134"/>
      <c r="BC11" s="134"/>
      <c r="BD11" s="134"/>
      <c r="BE11" s="134"/>
      <c r="BF11" s="134"/>
      <c r="BG11" s="134"/>
      <c r="BH11" s="134"/>
      <c r="BI11" s="134"/>
      <c r="BJ11" s="134"/>
      <c r="BK11" s="134"/>
      <c r="BL11" s="134"/>
      <c r="BM11" s="134"/>
      <c r="BN11" s="134"/>
      <c r="BO11" s="134"/>
      <c r="BP11" s="134"/>
      <c r="BQ11" s="134"/>
      <c r="BR11" s="134"/>
      <c r="BS11" s="134"/>
      <c r="BT11" s="134"/>
      <c r="BU11" s="134"/>
      <c r="BV11" s="134"/>
      <c r="BW11" s="134"/>
      <c r="BX11" s="134"/>
      <c r="BY11" s="134"/>
      <c r="BZ11" s="134"/>
      <c r="CA11" s="134"/>
      <c r="CB11" s="134"/>
      <c r="CC11" s="134"/>
      <c r="CD11" s="134"/>
      <c r="CE11" s="134"/>
      <c r="CF11" s="134"/>
      <c r="CG11" s="134"/>
      <c r="CH11" s="134"/>
      <c r="CI11" s="134"/>
      <c r="CJ11" s="134"/>
      <c r="CK11" s="134"/>
      <c r="CL11" s="134"/>
      <c r="CM11" s="134"/>
      <c r="CN11" s="134"/>
      <c r="CO11" s="134"/>
      <c r="CP11" s="134"/>
      <c r="CQ11" s="134"/>
      <c r="CR11" s="134"/>
      <c r="CS11" s="134"/>
      <c r="CT11" s="134"/>
      <c r="CU11" s="134"/>
      <c r="CV11" s="134"/>
      <c r="CW11" s="134"/>
      <c r="CX11" s="134"/>
      <c r="CY11" s="134"/>
      <c r="CZ11" s="134"/>
      <c r="DA11" s="134"/>
      <c r="DB11" s="134"/>
    </row>
    <row r="12" spans="1:106" s="193" customFormat="1" x14ac:dyDescent="0.25">
      <c r="A12" s="297">
        <v>5</v>
      </c>
      <c r="B12" s="139"/>
      <c r="C12" s="139"/>
      <c r="D12" s="139"/>
      <c r="E12" s="139"/>
      <c r="F12" s="139"/>
      <c r="G12" s="139"/>
      <c r="H12" s="139"/>
      <c r="I12" s="139"/>
      <c r="J12" s="139"/>
      <c r="K12" s="139"/>
      <c r="L12" s="139"/>
      <c r="M12" s="185"/>
      <c r="N12" s="147"/>
      <c r="O12" s="147"/>
      <c r="P12" s="295">
        <f t="shared" si="0"/>
        <v>0</v>
      </c>
      <c r="Q12" s="295">
        <f t="shared" si="1"/>
        <v>0</v>
      </c>
      <c r="R12" s="295">
        <f t="shared" si="2"/>
        <v>0</v>
      </c>
      <c r="S12" s="139"/>
      <c r="T12" s="293" t="str">
        <f>IF(S12="","",IF(S12="SI","No cal documentació",IF(Q12&gt;0,(CONCATENATE("12b_",'Valoració '!$D$7,"00",A12))," ")))</f>
        <v/>
      </c>
      <c r="U12" s="134"/>
      <c r="V12" s="134"/>
      <c r="W12" s="134"/>
      <c r="X12" s="134"/>
      <c r="Y12" s="134"/>
      <c r="Z12" s="134"/>
      <c r="AA12" s="134"/>
      <c r="AB12" s="134"/>
      <c r="AC12" s="134"/>
      <c r="AD12" s="134"/>
      <c r="AE12" s="134"/>
      <c r="AF12" s="134"/>
      <c r="AG12" s="134"/>
      <c r="AH12" s="134"/>
      <c r="AI12" s="134"/>
      <c r="AJ12" s="134"/>
      <c r="AK12" s="134"/>
      <c r="AL12" s="134"/>
      <c r="AM12" s="134"/>
      <c r="AN12" s="134"/>
      <c r="AO12" s="134"/>
      <c r="AP12" s="134"/>
      <c r="AQ12" s="134"/>
      <c r="AR12" s="134"/>
      <c r="AS12" s="134"/>
      <c r="AT12" s="134"/>
      <c r="AU12" s="134"/>
      <c r="AV12" s="134"/>
      <c r="AW12" s="134"/>
      <c r="AX12" s="134"/>
      <c r="AY12" s="134"/>
      <c r="AZ12" s="134"/>
      <c r="BA12" s="134"/>
      <c r="BB12" s="134"/>
      <c r="BC12" s="134"/>
      <c r="BD12" s="134"/>
      <c r="BE12" s="134"/>
      <c r="BF12" s="134"/>
      <c r="BG12" s="134"/>
      <c r="BH12" s="134"/>
      <c r="BI12" s="134"/>
      <c r="BJ12" s="134"/>
      <c r="BK12" s="134"/>
      <c r="BL12" s="134"/>
      <c r="BM12" s="134"/>
      <c r="BN12" s="134"/>
      <c r="BO12" s="134"/>
      <c r="BP12" s="134"/>
      <c r="BQ12" s="134"/>
      <c r="BR12" s="134"/>
      <c r="BS12" s="134"/>
      <c r="BT12" s="134"/>
      <c r="BU12" s="134"/>
      <c r="BV12" s="134"/>
      <c r="BW12" s="134"/>
      <c r="BX12" s="134"/>
      <c r="BY12" s="134"/>
      <c r="BZ12" s="134"/>
      <c r="CA12" s="134"/>
      <c r="CB12" s="134"/>
      <c r="CC12" s="134"/>
      <c r="CD12" s="134"/>
      <c r="CE12" s="134"/>
      <c r="CF12" s="134"/>
      <c r="CG12" s="134"/>
      <c r="CH12" s="134"/>
      <c r="CI12" s="134"/>
      <c r="CJ12" s="134"/>
      <c r="CK12" s="134"/>
      <c r="CL12" s="134"/>
      <c r="CM12" s="134"/>
      <c r="CN12" s="134"/>
      <c r="CO12" s="134"/>
      <c r="CP12" s="134"/>
      <c r="CQ12" s="134"/>
      <c r="CR12" s="134"/>
      <c r="CS12" s="134"/>
      <c r="CT12" s="134"/>
      <c r="CU12" s="134"/>
      <c r="CV12" s="134"/>
      <c r="CW12" s="134"/>
      <c r="CX12" s="134"/>
      <c r="CY12" s="134"/>
      <c r="CZ12" s="134"/>
      <c r="DA12" s="134"/>
      <c r="DB12" s="134"/>
    </row>
    <row r="13" spans="1:106" x14ac:dyDescent="0.25">
      <c r="A13" s="297">
        <v>6</v>
      </c>
      <c r="B13" s="139"/>
      <c r="C13" s="139"/>
      <c r="D13" s="139"/>
      <c r="E13" s="139"/>
      <c r="F13" s="139"/>
      <c r="G13" s="139"/>
      <c r="H13" s="139"/>
      <c r="I13" s="139"/>
      <c r="J13" s="139"/>
      <c r="K13" s="139"/>
      <c r="L13" s="139"/>
      <c r="M13" s="139"/>
      <c r="N13" s="147"/>
      <c r="O13" s="147"/>
      <c r="P13" s="295">
        <f t="shared" ref="P13:P71" si="3">(O13-N13)/365</f>
        <v>0</v>
      </c>
      <c r="Q13" s="295">
        <f t="shared" ref="Q13:Q72" si="4">IF(I13="SI",IF(F13="SI",2,IF(G13&gt;4,1.5,1.25)),IF(K13="SI",IF(F13="SI",1.5,IF(G13&gt;4,1,1)),IF(L13="SI",IF(F13="SI",1,0.5),0)))</f>
        <v>0</v>
      </c>
      <c r="R13" s="295">
        <f t="shared" ref="R13:R72" si="5">IFERROR(IF(P13=3,Q13,IF(P13&gt;3,(Q13+(Q13*(P13-3))/3),((Q13*P13)/3))),"")</f>
        <v>0</v>
      </c>
      <c r="S13" s="139"/>
      <c r="T13" s="293" t="str">
        <f>IF(S13="","",IF(S13="SI","No cal documentació",IF(Q13&gt;0,(CONCATENATE("12b_",'Valoració '!$D$7,"00",A13))," ")))</f>
        <v/>
      </c>
    </row>
    <row r="14" spans="1:106" x14ac:dyDescent="0.25">
      <c r="A14" s="297">
        <v>7</v>
      </c>
      <c r="B14" s="139"/>
      <c r="C14" s="139"/>
      <c r="D14" s="139"/>
      <c r="E14" s="139"/>
      <c r="F14" s="139"/>
      <c r="G14" s="139"/>
      <c r="H14" s="139"/>
      <c r="I14" s="139"/>
      <c r="J14" s="139"/>
      <c r="K14" s="139"/>
      <c r="L14" s="139"/>
      <c r="M14" s="139"/>
      <c r="N14" s="147"/>
      <c r="O14" s="147"/>
      <c r="P14" s="295">
        <f t="shared" si="3"/>
        <v>0</v>
      </c>
      <c r="Q14" s="295">
        <f t="shared" si="4"/>
        <v>0</v>
      </c>
      <c r="R14" s="295">
        <f t="shared" si="5"/>
        <v>0</v>
      </c>
      <c r="S14" s="139"/>
      <c r="T14" s="293" t="str">
        <f>IF(S14="","",IF(S14="SI","No cal documentació",IF(Q14&gt;0,(CONCATENATE("12b_",'Valoració '!$D$7,"00",A14))," ")))</f>
        <v/>
      </c>
    </row>
    <row r="15" spans="1:106" x14ac:dyDescent="0.25">
      <c r="A15" s="297">
        <v>8</v>
      </c>
      <c r="B15" s="139"/>
      <c r="C15" s="139"/>
      <c r="D15" s="139"/>
      <c r="E15" s="139"/>
      <c r="F15" s="139"/>
      <c r="G15" s="139"/>
      <c r="H15" s="139"/>
      <c r="I15" s="139"/>
      <c r="J15" s="139"/>
      <c r="K15" s="139"/>
      <c r="L15" s="139"/>
      <c r="M15" s="139"/>
      <c r="N15" s="147"/>
      <c r="O15" s="147"/>
      <c r="P15" s="295">
        <f t="shared" si="3"/>
        <v>0</v>
      </c>
      <c r="Q15" s="295">
        <f t="shared" si="4"/>
        <v>0</v>
      </c>
      <c r="R15" s="295">
        <f t="shared" si="5"/>
        <v>0</v>
      </c>
      <c r="S15" s="139"/>
      <c r="T15" s="293" t="str">
        <f>IF(S15="","",IF(S15="SI","No cal documentació",IF(Q15&gt;0,(CONCATENATE("12b_",'Valoració '!$D$7,"00",A15))," ")))</f>
        <v/>
      </c>
    </row>
    <row r="16" spans="1:106" x14ac:dyDescent="0.25">
      <c r="A16" s="297">
        <v>9</v>
      </c>
      <c r="B16" s="139"/>
      <c r="C16" s="139"/>
      <c r="D16" s="139"/>
      <c r="E16" s="139"/>
      <c r="F16" s="139"/>
      <c r="G16" s="139"/>
      <c r="H16" s="139"/>
      <c r="I16" s="139"/>
      <c r="J16" s="139"/>
      <c r="K16" s="139"/>
      <c r="L16" s="139"/>
      <c r="M16" s="139"/>
      <c r="N16" s="147"/>
      <c r="O16" s="147"/>
      <c r="P16" s="295">
        <f t="shared" si="3"/>
        <v>0</v>
      </c>
      <c r="Q16" s="295">
        <f t="shared" si="4"/>
        <v>0</v>
      </c>
      <c r="R16" s="295">
        <f t="shared" si="5"/>
        <v>0</v>
      </c>
      <c r="S16" s="139"/>
      <c r="T16" s="293" t="str">
        <f>IF(S16="","",IF(S16="SI","No cal documentació",IF(Q16&gt;0,(CONCATENATE("12b_",'Valoració '!$D$7,"00",A16))," ")))</f>
        <v/>
      </c>
    </row>
    <row r="17" spans="1:20" x14ac:dyDescent="0.25">
      <c r="A17" s="297">
        <v>10</v>
      </c>
      <c r="B17" s="139"/>
      <c r="C17" s="139"/>
      <c r="D17" s="139"/>
      <c r="E17" s="139"/>
      <c r="F17" s="139"/>
      <c r="G17" s="139"/>
      <c r="H17" s="139"/>
      <c r="I17" s="139"/>
      <c r="J17" s="139"/>
      <c r="K17" s="139"/>
      <c r="L17" s="139"/>
      <c r="M17" s="139"/>
      <c r="N17" s="147"/>
      <c r="O17" s="147"/>
      <c r="P17" s="295">
        <f t="shared" si="3"/>
        <v>0</v>
      </c>
      <c r="Q17" s="295">
        <f t="shared" si="4"/>
        <v>0</v>
      </c>
      <c r="R17" s="295">
        <f t="shared" si="5"/>
        <v>0</v>
      </c>
      <c r="S17" s="139"/>
      <c r="T17" s="293" t="str">
        <f>IF(S17="","",IF(S17="SI","No cal documentació",IF(Q17&gt;0,(CONCATENATE("12b_",'Valoració '!$D$7,"00",A17))," ")))</f>
        <v/>
      </c>
    </row>
    <row r="18" spans="1:20" x14ac:dyDescent="0.25">
      <c r="A18" s="297">
        <v>11</v>
      </c>
      <c r="B18" s="139"/>
      <c r="C18" s="139"/>
      <c r="D18" s="139"/>
      <c r="E18" s="139"/>
      <c r="F18" s="139"/>
      <c r="G18" s="139"/>
      <c r="H18" s="139"/>
      <c r="I18" s="139"/>
      <c r="J18" s="139"/>
      <c r="K18" s="139"/>
      <c r="L18" s="139"/>
      <c r="M18" s="139"/>
      <c r="N18" s="147"/>
      <c r="O18" s="147"/>
      <c r="P18" s="295">
        <f t="shared" si="3"/>
        <v>0</v>
      </c>
      <c r="Q18" s="295">
        <f t="shared" si="4"/>
        <v>0</v>
      </c>
      <c r="R18" s="295">
        <f t="shared" si="5"/>
        <v>0</v>
      </c>
      <c r="S18" s="139"/>
      <c r="T18" s="293" t="str">
        <f>IF(S18="","",IF(S18="SI","No cal documentació",IF(Q18&gt;0,(CONCATENATE("12b_",'Valoració '!$D$7,"00",A18))," ")))</f>
        <v/>
      </c>
    </row>
    <row r="19" spans="1:20" x14ac:dyDescent="0.25">
      <c r="A19" s="297">
        <v>12</v>
      </c>
      <c r="B19" s="139"/>
      <c r="C19" s="139"/>
      <c r="D19" s="139"/>
      <c r="E19" s="139"/>
      <c r="F19" s="139"/>
      <c r="G19" s="139"/>
      <c r="H19" s="139"/>
      <c r="I19" s="139"/>
      <c r="J19" s="139"/>
      <c r="K19" s="139"/>
      <c r="L19" s="139"/>
      <c r="M19" s="139"/>
      <c r="N19" s="139"/>
      <c r="O19" s="139"/>
      <c r="P19" s="295">
        <f t="shared" si="3"/>
        <v>0</v>
      </c>
      <c r="Q19" s="295">
        <f t="shared" si="4"/>
        <v>0</v>
      </c>
      <c r="R19" s="295">
        <f t="shared" si="5"/>
        <v>0</v>
      </c>
      <c r="S19" s="139"/>
      <c r="T19" s="293" t="str">
        <f>IF(S19="","",IF(S19="SI","No cal documentació",IF(Q19&gt;0,(CONCATENATE("12b_",'Valoració '!$D$7,"00",A19))," ")))</f>
        <v/>
      </c>
    </row>
    <row r="20" spans="1:20" x14ac:dyDescent="0.25">
      <c r="A20" s="297">
        <v>13</v>
      </c>
      <c r="B20" s="139"/>
      <c r="C20" s="139"/>
      <c r="D20" s="139"/>
      <c r="E20" s="139"/>
      <c r="F20" s="139"/>
      <c r="G20" s="139"/>
      <c r="H20" s="139"/>
      <c r="I20" s="139"/>
      <c r="J20" s="139"/>
      <c r="K20" s="139"/>
      <c r="L20" s="139"/>
      <c r="M20" s="139"/>
      <c r="N20" s="139"/>
      <c r="O20" s="139"/>
      <c r="P20" s="295">
        <f t="shared" si="3"/>
        <v>0</v>
      </c>
      <c r="Q20" s="295">
        <f t="shared" si="4"/>
        <v>0</v>
      </c>
      <c r="R20" s="295">
        <f t="shared" si="5"/>
        <v>0</v>
      </c>
      <c r="S20" s="139"/>
      <c r="T20" s="293" t="str">
        <f>IF(S20="","",IF(S20="SI","No cal documentació",IF(Q20&gt;0,(CONCATENATE("12b_",'Valoració '!$D$7,"00",A20))," ")))</f>
        <v/>
      </c>
    </row>
    <row r="21" spans="1:20" x14ac:dyDescent="0.25">
      <c r="A21" s="297">
        <v>14</v>
      </c>
      <c r="B21" s="139"/>
      <c r="C21" s="139"/>
      <c r="D21" s="139"/>
      <c r="E21" s="139"/>
      <c r="F21" s="139"/>
      <c r="G21" s="139"/>
      <c r="H21" s="139"/>
      <c r="I21" s="139"/>
      <c r="J21" s="139"/>
      <c r="K21" s="139"/>
      <c r="L21" s="139"/>
      <c r="M21" s="139"/>
      <c r="N21" s="139"/>
      <c r="O21" s="139"/>
      <c r="P21" s="295">
        <f t="shared" si="3"/>
        <v>0</v>
      </c>
      <c r="Q21" s="295">
        <f t="shared" si="4"/>
        <v>0</v>
      </c>
      <c r="R21" s="295">
        <f t="shared" si="5"/>
        <v>0</v>
      </c>
      <c r="S21" s="139"/>
      <c r="T21" s="293" t="str">
        <f>IF(S21="","",IF(S21="SI","No cal documentació",IF(Q21&gt;0,(CONCATENATE("12b_",'Valoració '!$D$7,"00",A21))," ")))</f>
        <v/>
      </c>
    </row>
    <row r="22" spans="1:20" x14ac:dyDescent="0.25">
      <c r="A22" s="297">
        <v>15</v>
      </c>
      <c r="B22" s="139"/>
      <c r="C22" s="139"/>
      <c r="D22" s="139"/>
      <c r="E22" s="139"/>
      <c r="F22" s="139"/>
      <c r="G22" s="139"/>
      <c r="H22" s="139"/>
      <c r="I22" s="139"/>
      <c r="J22" s="139"/>
      <c r="K22" s="139"/>
      <c r="L22" s="139"/>
      <c r="M22" s="139"/>
      <c r="N22" s="139"/>
      <c r="O22" s="139"/>
      <c r="P22" s="295">
        <f t="shared" si="3"/>
        <v>0</v>
      </c>
      <c r="Q22" s="295">
        <f t="shared" si="4"/>
        <v>0</v>
      </c>
      <c r="R22" s="295">
        <f t="shared" si="5"/>
        <v>0</v>
      </c>
      <c r="S22" s="139"/>
      <c r="T22" s="293" t="str">
        <f>IF(S22="","",IF(S22="SI","No cal documentació",IF(Q22&gt;0,(CONCATENATE("12b_",'Valoració '!$D$7,"00",A22))," ")))</f>
        <v/>
      </c>
    </row>
    <row r="23" spans="1:20" x14ac:dyDescent="0.25">
      <c r="A23" s="297">
        <v>16</v>
      </c>
      <c r="B23" s="139"/>
      <c r="C23" s="139"/>
      <c r="D23" s="139"/>
      <c r="E23" s="139"/>
      <c r="F23" s="139"/>
      <c r="G23" s="139"/>
      <c r="H23" s="139"/>
      <c r="I23" s="139"/>
      <c r="J23" s="139"/>
      <c r="K23" s="139"/>
      <c r="L23" s="139"/>
      <c r="M23" s="139"/>
      <c r="N23" s="139"/>
      <c r="O23" s="139"/>
      <c r="P23" s="295">
        <f t="shared" si="3"/>
        <v>0</v>
      </c>
      <c r="Q23" s="295">
        <f t="shared" si="4"/>
        <v>0</v>
      </c>
      <c r="R23" s="295">
        <f t="shared" si="5"/>
        <v>0</v>
      </c>
      <c r="S23" s="139"/>
      <c r="T23" s="293" t="str">
        <f>IF(S23="","",IF(S23="SI","No cal documentació",IF(Q23&gt;0,(CONCATENATE("12b_",'Valoració '!$D$7,"00",A23))," ")))</f>
        <v/>
      </c>
    </row>
    <row r="24" spans="1:20" x14ac:dyDescent="0.25">
      <c r="A24" s="297">
        <v>17</v>
      </c>
      <c r="B24" s="139"/>
      <c r="C24" s="139"/>
      <c r="D24" s="139"/>
      <c r="E24" s="139"/>
      <c r="F24" s="139"/>
      <c r="G24" s="139"/>
      <c r="H24" s="139"/>
      <c r="I24" s="139"/>
      <c r="J24" s="139"/>
      <c r="K24" s="139"/>
      <c r="L24" s="139"/>
      <c r="M24" s="139"/>
      <c r="N24" s="139"/>
      <c r="O24" s="139"/>
      <c r="P24" s="295">
        <f t="shared" si="3"/>
        <v>0</v>
      </c>
      <c r="Q24" s="295">
        <f t="shared" si="4"/>
        <v>0</v>
      </c>
      <c r="R24" s="295">
        <f t="shared" si="5"/>
        <v>0</v>
      </c>
      <c r="S24" s="139"/>
      <c r="T24" s="293" t="str">
        <f>IF(S24="","",IF(S24="SI","No cal documentació",IF(Q24&gt;0,(CONCATENATE("12b_",'Valoració '!$D$7,"00",A24))," ")))</f>
        <v/>
      </c>
    </row>
    <row r="25" spans="1:20" x14ac:dyDescent="0.25">
      <c r="A25" s="297">
        <v>18</v>
      </c>
      <c r="B25" s="139"/>
      <c r="C25" s="139"/>
      <c r="D25" s="139"/>
      <c r="E25" s="139"/>
      <c r="F25" s="139"/>
      <c r="G25" s="139"/>
      <c r="H25" s="139"/>
      <c r="I25" s="139"/>
      <c r="J25" s="139"/>
      <c r="K25" s="139"/>
      <c r="L25" s="139"/>
      <c r="M25" s="139"/>
      <c r="N25" s="139"/>
      <c r="O25" s="139"/>
      <c r="P25" s="295">
        <f t="shared" si="3"/>
        <v>0</v>
      </c>
      <c r="Q25" s="295">
        <f t="shared" si="4"/>
        <v>0</v>
      </c>
      <c r="R25" s="295">
        <f t="shared" si="5"/>
        <v>0</v>
      </c>
      <c r="S25" s="139"/>
      <c r="T25" s="293" t="str">
        <f>IF(S25="","",IF(S25="SI","No cal documentació",IF(Q25&gt;0,(CONCATENATE("12b_",'Valoració '!$D$7,"00",A25))," ")))</f>
        <v/>
      </c>
    </row>
    <row r="26" spans="1:20" x14ac:dyDescent="0.25">
      <c r="A26" s="297">
        <v>19</v>
      </c>
      <c r="B26" s="139"/>
      <c r="C26" s="139"/>
      <c r="D26" s="139"/>
      <c r="E26" s="139"/>
      <c r="F26" s="139"/>
      <c r="G26" s="139"/>
      <c r="H26" s="139"/>
      <c r="I26" s="139"/>
      <c r="J26" s="139"/>
      <c r="K26" s="139"/>
      <c r="L26" s="139"/>
      <c r="M26" s="139"/>
      <c r="N26" s="139"/>
      <c r="O26" s="139"/>
      <c r="P26" s="295">
        <f t="shared" si="3"/>
        <v>0</v>
      </c>
      <c r="Q26" s="295">
        <f t="shared" si="4"/>
        <v>0</v>
      </c>
      <c r="R26" s="295">
        <f t="shared" si="5"/>
        <v>0</v>
      </c>
      <c r="S26" s="139"/>
      <c r="T26" s="293" t="str">
        <f>IF(S26="","",IF(S26="SI","No cal documentació",IF(Q26&gt;0,(CONCATENATE("12b_",'Valoració '!$D$7,"00",A26))," ")))</f>
        <v/>
      </c>
    </row>
    <row r="27" spans="1:20" x14ac:dyDescent="0.25">
      <c r="A27" s="297">
        <v>20</v>
      </c>
      <c r="B27" s="139"/>
      <c r="C27" s="139"/>
      <c r="D27" s="139"/>
      <c r="E27" s="139"/>
      <c r="F27" s="139"/>
      <c r="G27" s="139"/>
      <c r="H27" s="139"/>
      <c r="I27" s="139"/>
      <c r="J27" s="139"/>
      <c r="K27" s="139"/>
      <c r="L27" s="139"/>
      <c r="M27" s="139"/>
      <c r="N27" s="139"/>
      <c r="O27" s="139"/>
      <c r="P27" s="295">
        <f t="shared" si="3"/>
        <v>0</v>
      </c>
      <c r="Q27" s="295">
        <f t="shared" si="4"/>
        <v>0</v>
      </c>
      <c r="R27" s="295">
        <f t="shared" si="5"/>
        <v>0</v>
      </c>
      <c r="S27" s="139"/>
      <c r="T27" s="293" t="str">
        <f>IF(S27="","",IF(S27="SI","No cal documentació",IF(Q27&gt;0,(CONCATENATE("12b_",'Valoració '!$D$7,"00",A27))," ")))</f>
        <v/>
      </c>
    </row>
    <row r="28" spans="1:20" x14ac:dyDescent="0.25">
      <c r="A28" s="297">
        <v>21</v>
      </c>
      <c r="B28" s="139"/>
      <c r="C28" s="139"/>
      <c r="D28" s="139"/>
      <c r="E28" s="139"/>
      <c r="F28" s="139"/>
      <c r="G28" s="139"/>
      <c r="H28" s="139"/>
      <c r="I28" s="139"/>
      <c r="J28" s="139"/>
      <c r="K28" s="139"/>
      <c r="L28" s="139"/>
      <c r="M28" s="139"/>
      <c r="N28" s="139"/>
      <c r="O28" s="139"/>
      <c r="P28" s="295">
        <f t="shared" si="3"/>
        <v>0</v>
      </c>
      <c r="Q28" s="295">
        <f t="shared" si="4"/>
        <v>0</v>
      </c>
      <c r="R28" s="295">
        <f t="shared" si="5"/>
        <v>0</v>
      </c>
      <c r="S28" s="139"/>
      <c r="T28" s="293" t="str">
        <f>IF(S28="","",IF(S28="SI","No cal documentació",IF(Q28&gt;0,(CONCATENATE("12b_",'Valoració '!$D$7,"00",A28))," ")))</f>
        <v/>
      </c>
    </row>
    <row r="29" spans="1:20" x14ac:dyDescent="0.25">
      <c r="A29" s="297">
        <v>22</v>
      </c>
      <c r="B29" s="139"/>
      <c r="C29" s="139"/>
      <c r="D29" s="139"/>
      <c r="E29" s="139"/>
      <c r="F29" s="139"/>
      <c r="G29" s="139"/>
      <c r="H29" s="139"/>
      <c r="I29" s="139"/>
      <c r="J29" s="139"/>
      <c r="K29" s="139"/>
      <c r="L29" s="139"/>
      <c r="M29" s="139"/>
      <c r="N29" s="139"/>
      <c r="O29" s="139"/>
      <c r="P29" s="295">
        <f t="shared" si="3"/>
        <v>0</v>
      </c>
      <c r="Q29" s="295">
        <f t="shared" si="4"/>
        <v>0</v>
      </c>
      <c r="R29" s="295">
        <f t="shared" si="5"/>
        <v>0</v>
      </c>
      <c r="S29" s="139"/>
      <c r="T29" s="293" t="str">
        <f>IF(S29="","",IF(S29="SI","No cal documentació",IF(Q29&gt;0,(CONCATENATE("12b_",'Valoració '!$D$7,"00",A29))," ")))</f>
        <v/>
      </c>
    </row>
    <row r="30" spans="1:20" x14ac:dyDescent="0.25">
      <c r="A30" s="297">
        <v>23</v>
      </c>
      <c r="B30" s="139"/>
      <c r="C30" s="139"/>
      <c r="D30" s="139"/>
      <c r="E30" s="139"/>
      <c r="F30" s="139"/>
      <c r="G30" s="139"/>
      <c r="H30" s="139"/>
      <c r="I30" s="139"/>
      <c r="J30" s="139"/>
      <c r="K30" s="139"/>
      <c r="L30" s="139"/>
      <c r="M30" s="139"/>
      <c r="N30" s="139"/>
      <c r="O30" s="139"/>
      <c r="P30" s="295">
        <f t="shared" si="3"/>
        <v>0</v>
      </c>
      <c r="Q30" s="295">
        <f t="shared" si="4"/>
        <v>0</v>
      </c>
      <c r="R30" s="295">
        <f t="shared" si="5"/>
        <v>0</v>
      </c>
      <c r="S30" s="139"/>
      <c r="T30" s="293" t="str">
        <f>IF(S30="","",IF(S30="SI","No cal documentació",IF(Q30&gt;0,(CONCATENATE("12b_",'Valoració '!$D$7,"00",A30))," ")))</f>
        <v/>
      </c>
    </row>
    <row r="31" spans="1:20" x14ac:dyDescent="0.25">
      <c r="A31" s="297">
        <v>24</v>
      </c>
      <c r="B31" s="139"/>
      <c r="C31" s="139"/>
      <c r="D31" s="139"/>
      <c r="E31" s="139"/>
      <c r="F31" s="139"/>
      <c r="G31" s="139"/>
      <c r="H31" s="139"/>
      <c r="I31" s="139"/>
      <c r="J31" s="139"/>
      <c r="K31" s="139"/>
      <c r="L31" s="139"/>
      <c r="M31" s="139"/>
      <c r="N31" s="139"/>
      <c r="O31" s="139"/>
      <c r="P31" s="295">
        <f t="shared" si="3"/>
        <v>0</v>
      </c>
      <c r="Q31" s="295">
        <f t="shared" si="4"/>
        <v>0</v>
      </c>
      <c r="R31" s="295">
        <f t="shared" si="5"/>
        <v>0</v>
      </c>
      <c r="S31" s="139"/>
      <c r="T31" s="293" t="str">
        <f>IF(S31="","",IF(S31="SI","No cal documentació",IF(Q31&gt;0,(CONCATENATE("12b_",'Valoració '!$D$7,"00",A31))," ")))</f>
        <v/>
      </c>
    </row>
    <row r="32" spans="1:20" x14ac:dyDescent="0.25">
      <c r="A32" s="297">
        <v>25</v>
      </c>
      <c r="B32" s="139"/>
      <c r="C32" s="139"/>
      <c r="D32" s="139"/>
      <c r="E32" s="139"/>
      <c r="F32" s="139"/>
      <c r="G32" s="139"/>
      <c r="H32" s="139"/>
      <c r="I32" s="139"/>
      <c r="J32" s="139"/>
      <c r="K32" s="139"/>
      <c r="L32" s="139"/>
      <c r="M32" s="139"/>
      <c r="N32" s="139"/>
      <c r="O32" s="139"/>
      <c r="P32" s="295">
        <f t="shared" si="3"/>
        <v>0</v>
      </c>
      <c r="Q32" s="295">
        <f t="shared" si="4"/>
        <v>0</v>
      </c>
      <c r="R32" s="295">
        <f t="shared" si="5"/>
        <v>0</v>
      </c>
      <c r="S32" s="139"/>
      <c r="T32" s="293" t="str">
        <f>IF(S32="","",IF(S32="SI","No cal documentació",IF(Q32&gt;0,(CONCATENATE("12b_",'Valoració '!$D$7,"00",A32))," ")))</f>
        <v/>
      </c>
    </row>
    <row r="33" spans="1:20" x14ac:dyDescent="0.25">
      <c r="A33" s="297">
        <v>26</v>
      </c>
      <c r="B33" s="139"/>
      <c r="C33" s="139"/>
      <c r="D33" s="139"/>
      <c r="E33" s="139"/>
      <c r="F33" s="139"/>
      <c r="G33" s="139"/>
      <c r="H33" s="139"/>
      <c r="I33" s="139"/>
      <c r="J33" s="139"/>
      <c r="K33" s="139"/>
      <c r="L33" s="139"/>
      <c r="M33" s="139"/>
      <c r="N33" s="139"/>
      <c r="O33" s="139"/>
      <c r="P33" s="295">
        <f t="shared" si="3"/>
        <v>0</v>
      </c>
      <c r="Q33" s="295">
        <f t="shared" si="4"/>
        <v>0</v>
      </c>
      <c r="R33" s="295">
        <f t="shared" si="5"/>
        <v>0</v>
      </c>
      <c r="S33" s="139"/>
      <c r="T33" s="293" t="str">
        <f>IF(S33="","",IF(S33="SI","No cal documentació",IF(Q33&gt;0,(CONCATENATE("12b_",'Valoració '!$D$7,"00",A33))," ")))</f>
        <v/>
      </c>
    </row>
    <row r="34" spans="1:20" x14ac:dyDescent="0.25">
      <c r="A34" s="297">
        <v>27</v>
      </c>
      <c r="B34" s="139"/>
      <c r="C34" s="139"/>
      <c r="D34" s="139"/>
      <c r="E34" s="139"/>
      <c r="F34" s="139"/>
      <c r="G34" s="139"/>
      <c r="H34" s="139"/>
      <c r="I34" s="139"/>
      <c r="J34" s="139"/>
      <c r="K34" s="139"/>
      <c r="L34" s="139"/>
      <c r="M34" s="139"/>
      <c r="N34" s="139"/>
      <c r="O34" s="139"/>
      <c r="P34" s="295">
        <f t="shared" si="3"/>
        <v>0</v>
      </c>
      <c r="Q34" s="295">
        <f t="shared" si="4"/>
        <v>0</v>
      </c>
      <c r="R34" s="295">
        <f t="shared" si="5"/>
        <v>0</v>
      </c>
      <c r="S34" s="139"/>
      <c r="T34" s="293" t="str">
        <f>IF(S34="","",IF(S34="SI","No cal documentació",IF(Q34&gt;0,(CONCATENATE("12b_",'Valoració '!$D$7,"00",A34))," ")))</f>
        <v/>
      </c>
    </row>
    <row r="35" spans="1:20" x14ac:dyDescent="0.25">
      <c r="A35" s="297">
        <v>28</v>
      </c>
      <c r="B35" s="139"/>
      <c r="C35" s="139"/>
      <c r="D35" s="139"/>
      <c r="E35" s="139"/>
      <c r="F35" s="139"/>
      <c r="G35" s="139"/>
      <c r="H35" s="139"/>
      <c r="I35" s="139"/>
      <c r="J35" s="139"/>
      <c r="K35" s="139"/>
      <c r="L35" s="139"/>
      <c r="M35" s="139"/>
      <c r="N35" s="139"/>
      <c r="O35" s="139"/>
      <c r="P35" s="295">
        <f t="shared" si="3"/>
        <v>0</v>
      </c>
      <c r="Q35" s="295">
        <f t="shared" si="4"/>
        <v>0</v>
      </c>
      <c r="R35" s="295">
        <f t="shared" si="5"/>
        <v>0</v>
      </c>
      <c r="S35" s="139"/>
      <c r="T35" s="293" t="str">
        <f>IF(S35="","",IF(S35="SI","No cal documentació",IF(Q35&gt;0,(CONCATENATE("12b_",'Valoració '!$D$7,"00",A35))," ")))</f>
        <v/>
      </c>
    </row>
    <row r="36" spans="1:20" x14ac:dyDescent="0.25">
      <c r="A36" s="297">
        <v>29</v>
      </c>
      <c r="B36" s="139"/>
      <c r="C36" s="139"/>
      <c r="D36" s="139"/>
      <c r="E36" s="139"/>
      <c r="F36" s="139"/>
      <c r="G36" s="139"/>
      <c r="H36" s="139"/>
      <c r="I36" s="139"/>
      <c r="J36" s="139"/>
      <c r="K36" s="139"/>
      <c r="L36" s="139"/>
      <c r="M36" s="139"/>
      <c r="N36" s="139"/>
      <c r="O36" s="139"/>
      <c r="P36" s="295">
        <f t="shared" si="3"/>
        <v>0</v>
      </c>
      <c r="Q36" s="295">
        <f t="shared" si="4"/>
        <v>0</v>
      </c>
      <c r="R36" s="295">
        <f t="shared" si="5"/>
        <v>0</v>
      </c>
      <c r="S36" s="139"/>
      <c r="T36" s="293" t="str">
        <f>IF(S36="","",IF(S36="SI","No cal documentació",IF(Q36&gt;0,(CONCATENATE("12b_",'Valoració '!$D$7,"00",A36))," ")))</f>
        <v/>
      </c>
    </row>
    <row r="37" spans="1:20" x14ac:dyDescent="0.25">
      <c r="A37" s="297">
        <v>30</v>
      </c>
      <c r="B37" s="139"/>
      <c r="C37" s="139"/>
      <c r="D37" s="139"/>
      <c r="E37" s="139"/>
      <c r="F37" s="139"/>
      <c r="G37" s="139"/>
      <c r="H37" s="139"/>
      <c r="I37" s="139"/>
      <c r="J37" s="139"/>
      <c r="K37" s="139"/>
      <c r="L37" s="139"/>
      <c r="M37" s="139"/>
      <c r="N37" s="139"/>
      <c r="O37" s="139"/>
      <c r="P37" s="295">
        <f t="shared" si="3"/>
        <v>0</v>
      </c>
      <c r="Q37" s="295">
        <f t="shared" si="4"/>
        <v>0</v>
      </c>
      <c r="R37" s="295">
        <f t="shared" si="5"/>
        <v>0</v>
      </c>
      <c r="S37" s="139"/>
      <c r="T37" s="293" t="str">
        <f>IF(S37="","",IF(S37="SI","No cal documentació",IF(Q37&gt;0,(CONCATENATE("12b_",'Valoració '!$D$7,"00",A37))," ")))</f>
        <v/>
      </c>
    </row>
    <row r="38" spans="1:20" x14ac:dyDescent="0.25">
      <c r="A38" s="297">
        <v>31</v>
      </c>
      <c r="B38" s="139"/>
      <c r="C38" s="139"/>
      <c r="D38" s="139"/>
      <c r="E38" s="139"/>
      <c r="F38" s="139"/>
      <c r="G38" s="139"/>
      <c r="H38" s="139"/>
      <c r="I38" s="139"/>
      <c r="J38" s="139"/>
      <c r="K38" s="139"/>
      <c r="L38" s="139"/>
      <c r="M38" s="139"/>
      <c r="N38" s="139"/>
      <c r="O38" s="139"/>
      <c r="P38" s="295">
        <f t="shared" si="3"/>
        <v>0</v>
      </c>
      <c r="Q38" s="295">
        <f t="shared" si="4"/>
        <v>0</v>
      </c>
      <c r="R38" s="295">
        <f t="shared" si="5"/>
        <v>0</v>
      </c>
      <c r="S38" s="139"/>
      <c r="T38" s="293" t="str">
        <f>IF(S38="","",IF(S38="SI","No cal documentació",IF(Q38&gt;0,(CONCATENATE("12b_",'Valoració '!$D$7,"00",A38))," ")))</f>
        <v/>
      </c>
    </row>
    <row r="39" spans="1:20" x14ac:dyDescent="0.25">
      <c r="A39" s="297">
        <v>32</v>
      </c>
      <c r="B39" s="139"/>
      <c r="C39" s="139"/>
      <c r="D39" s="139"/>
      <c r="E39" s="139"/>
      <c r="F39" s="139"/>
      <c r="G39" s="139"/>
      <c r="H39" s="139"/>
      <c r="I39" s="139"/>
      <c r="J39" s="139"/>
      <c r="K39" s="139"/>
      <c r="L39" s="139"/>
      <c r="M39" s="139"/>
      <c r="N39" s="139"/>
      <c r="O39" s="139"/>
      <c r="P39" s="295">
        <f t="shared" si="3"/>
        <v>0</v>
      </c>
      <c r="Q39" s="295">
        <f t="shared" si="4"/>
        <v>0</v>
      </c>
      <c r="R39" s="295">
        <f t="shared" si="5"/>
        <v>0</v>
      </c>
      <c r="S39" s="139"/>
      <c r="T39" s="293" t="str">
        <f>IF(S39="","",IF(S39="SI","No cal documentació",IF(Q39&gt;0,(CONCATENATE("12b_",'Valoració '!$D$7,"00",A39))," ")))</f>
        <v/>
      </c>
    </row>
    <row r="40" spans="1:20" x14ac:dyDescent="0.25">
      <c r="A40" s="297">
        <v>33</v>
      </c>
      <c r="B40" s="139"/>
      <c r="C40" s="139"/>
      <c r="D40" s="139"/>
      <c r="E40" s="139"/>
      <c r="F40" s="139"/>
      <c r="G40" s="139"/>
      <c r="H40" s="139"/>
      <c r="I40" s="139"/>
      <c r="J40" s="139"/>
      <c r="K40" s="139"/>
      <c r="L40" s="139"/>
      <c r="M40" s="139"/>
      <c r="N40" s="139"/>
      <c r="O40" s="139"/>
      <c r="P40" s="295">
        <f t="shared" si="3"/>
        <v>0</v>
      </c>
      <c r="Q40" s="295">
        <f t="shared" si="4"/>
        <v>0</v>
      </c>
      <c r="R40" s="295">
        <f t="shared" si="5"/>
        <v>0</v>
      </c>
      <c r="S40" s="139"/>
      <c r="T40" s="293" t="str">
        <f>IF(S40="","",IF(S40="SI","No cal documentació",IF(Q40&gt;0,(CONCATENATE("12b_",'Valoració '!$D$7,"00",A40))," ")))</f>
        <v/>
      </c>
    </row>
    <row r="41" spans="1:20" x14ac:dyDescent="0.25">
      <c r="A41" s="297">
        <v>34</v>
      </c>
      <c r="B41" s="139"/>
      <c r="C41" s="139"/>
      <c r="D41" s="139"/>
      <c r="E41" s="139"/>
      <c r="F41" s="139"/>
      <c r="G41" s="139"/>
      <c r="H41" s="139"/>
      <c r="I41" s="139"/>
      <c r="J41" s="139"/>
      <c r="K41" s="139"/>
      <c r="L41" s="139"/>
      <c r="M41" s="139"/>
      <c r="N41" s="139"/>
      <c r="O41" s="139"/>
      <c r="P41" s="295">
        <f t="shared" si="3"/>
        <v>0</v>
      </c>
      <c r="Q41" s="295">
        <f t="shared" si="4"/>
        <v>0</v>
      </c>
      <c r="R41" s="295">
        <f t="shared" si="5"/>
        <v>0</v>
      </c>
      <c r="S41" s="139"/>
      <c r="T41" s="293" t="str">
        <f>IF(S41="","",IF(S41="SI","No cal documentació",IF(Q41&gt;0,(CONCATENATE("12b_",'Valoració '!$D$7,"00",A41))," ")))</f>
        <v/>
      </c>
    </row>
    <row r="42" spans="1:20" x14ac:dyDescent="0.25">
      <c r="A42" s="297">
        <v>35</v>
      </c>
      <c r="B42" s="139"/>
      <c r="C42" s="139"/>
      <c r="D42" s="139"/>
      <c r="E42" s="139"/>
      <c r="F42" s="139"/>
      <c r="G42" s="139"/>
      <c r="H42" s="139"/>
      <c r="I42" s="139"/>
      <c r="J42" s="139"/>
      <c r="K42" s="139"/>
      <c r="L42" s="139"/>
      <c r="M42" s="139"/>
      <c r="N42" s="139"/>
      <c r="O42" s="139"/>
      <c r="P42" s="295">
        <f t="shared" si="3"/>
        <v>0</v>
      </c>
      <c r="Q42" s="295">
        <f t="shared" si="4"/>
        <v>0</v>
      </c>
      <c r="R42" s="295">
        <f t="shared" si="5"/>
        <v>0</v>
      </c>
      <c r="S42" s="139"/>
      <c r="T42" s="293" t="str">
        <f>IF(S42="","",IF(S42="SI","No cal documentació",IF(Q42&gt;0,(CONCATENATE("12b_",'Valoració '!$D$7,"00",A42))," ")))</f>
        <v/>
      </c>
    </row>
    <row r="43" spans="1:20" x14ac:dyDescent="0.25">
      <c r="A43" s="297">
        <v>36</v>
      </c>
      <c r="B43" s="139"/>
      <c r="C43" s="139"/>
      <c r="D43" s="139"/>
      <c r="E43" s="139"/>
      <c r="F43" s="139"/>
      <c r="G43" s="139"/>
      <c r="H43" s="139"/>
      <c r="I43" s="139"/>
      <c r="J43" s="139"/>
      <c r="K43" s="139"/>
      <c r="L43" s="139"/>
      <c r="M43" s="139"/>
      <c r="N43" s="139"/>
      <c r="O43" s="139"/>
      <c r="P43" s="295">
        <f t="shared" si="3"/>
        <v>0</v>
      </c>
      <c r="Q43" s="295">
        <f t="shared" si="4"/>
        <v>0</v>
      </c>
      <c r="R43" s="295">
        <f t="shared" si="5"/>
        <v>0</v>
      </c>
      <c r="S43" s="139"/>
      <c r="T43" s="293" t="str">
        <f>IF(S43="","",IF(S43="SI","No cal documentació",IF(Q43&gt;0,(CONCATENATE("12b_",'Valoració '!$D$7,"00",A43))," ")))</f>
        <v/>
      </c>
    </row>
    <row r="44" spans="1:20" x14ac:dyDescent="0.25">
      <c r="A44" s="297">
        <v>37</v>
      </c>
      <c r="B44" s="139"/>
      <c r="C44" s="139"/>
      <c r="D44" s="139"/>
      <c r="E44" s="139"/>
      <c r="F44" s="139"/>
      <c r="G44" s="139"/>
      <c r="H44" s="139"/>
      <c r="I44" s="139"/>
      <c r="J44" s="139"/>
      <c r="K44" s="139"/>
      <c r="L44" s="139"/>
      <c r="M44" s="139"/>
      <c r="N44" s="139"/>
      <c r="O44" s="139"/>
      <c r="P44" s="295">
        <f t="shared" si="3"/>
        <v>0</v>
      </c>
      <c r="Q44" s="295">
        <f t="shared" si="4"/>
        <v>0</v>
      </c>
      <c r="R44" s="295">
        <f t="shared" si="5"/>
        <v>0</v>
      </c>
      <c r="S44" s="139"/>
      <c r="T44" s="293" t="str">
        <f>IF(S44="","",IF(S44="SI","No cal documentació",IF(Q44&gt;0,(CONCATENATE("12b_",'Valoració '!$D$7,"00",A44))," ")))</f>
        <v/>
      </c>
    </row>
    <row r="45" spans="1:20" x14ac:dyDescent="0.25">
      <c r="A45" s="297">
        <v>38</v>
      </c>
      <c r="B45" s="139"/>
      <c r="C45" s="139"/>
      <c r="D45" s="139"/>
      <c r="E45" s="139"/>
      <c r="F45" s="139"/>
      <c r="G45" s="139"/>
      <c r="H45" s="139"/>
      <c r="I45" s="139"/>
      <c r="J45" s="139"/>
      <c r="K45" s="139"/>
      <c r="L45" s="139"/>
      <c r="M45" s="139"/>
      <c r="N45" s="139"/>
      <c r="O45" s="139"/>
      <c r="P45" s="295">
        <f t="shared" si="3"/>
        <v>0</v>
      </c>
      <c r="Q45" s="295">
        <f t="shared" si="4"/>
        <v>0</v>
      </c>
      <c r="R45" s="295">
        <f t="shared" si="5"/>
        <v>0</v>
      </c>
      <c r="S45" s="139"/>
      <c r="T45" s="293" t="str">
        <f>IF(S45="","",IF(S45="SI","No cal documentació",IF(Q45&gt;0,(CONCATENATE("12b_",'Valoració '!$D$7,"00",A45))," ")))</f>
        <v/>
      </c>
    </row>
    <row r="46" spans="1:20" x14ac:dyDescent="0.25">
      <c r="A46" s="297">
        <v>39</v>
      </c>
      <c r="B46" s="139"/>
      <c r="C46" s="139"/>
      <c r="D46" s="139"/>
      <c r="E46" s="139"/>
      <c r="F46" s="139"/>
      <c r="G46" s="139"/>
      <c r="H46" s="139"/>
      <c r="I46" s="139"/>
      <c r="J46" s="139"/>
      <c r="K46" s="139"/>
      <c r="L46" s="139"/>
      <c r="M46" s="139"/>
      <c r="N46" s="139"/>
      <c r="O46" s="139"/>
      <c r="P46" s="295">
        <f t="shared" si="3"/>
        <v>0</v>
      </c>
      <c r="Q46" s="295">
        <f t="shared" si="4"/>
        <v>0</v>
      </c>
      <c r="R46" s="295">
        <f t="shared" si="5"/>
        <v>0</v>
      </c>
      <c r="S46" s="139"/>
      <c r="T46" s="293" t="str">
        <f>IF(S46="","",IF(S46="SI","No cal documentació",IF(Q46&gt;0,(CONCATENATE("12b_",'Valoració '!$D$7,"00",A46))," ")))</f>
        <v/>
      </c>
    </row>
    <row r="47" spans="1:20" x14ac:dyDescent="0.25">
      <c r="A47" s="297">
        <v>40</v>
      </c>
      <c r="B47" s="139"/>
      <c r="C47" s="139"/>
      <c r="D47" s="139"/>
      <c r="E47" s="139"/>
      <c r="F47" s="139"/>
      <c r="G47" s="139"/>
      <c r="H47" s="139"/>
      <c r="I47" s="139"/>
      <c r="J47" s="139"/>
      <c r="K47" s="139"/>
      <c r="L47" s="139"/>
      <c r="M47" s="139"/>
      <c r="N47" s="139"/>
      <c r="O47" s="139"/>
      <c r="P47" s="295">
        <f t="shared" si="3"/>
        <v>0</v>
      </c>
      <c r="Q47" s="295">
        <f t="shared" si="4"/>
        <v>0</v>
      </c>
      <c r="R47" s="295">
        <f t="shared" si="5"/>
        <v>0</v>
      </c>
      <c r="S47" s="139"/>
      <c r="T47" s="293" t="str">
        <f>IF(S47="","",IF(S47="SI","No cal documentació",IF(Q47&gt;0,(CONCATENATE("12b_",'Valoració '!$D$7,"00",A47))," ")))</f>
        <v/>
      </c>
    </row>
    <row r="48" spans="1:20" x14ac:dyDescent="0.25">
      <c r="A48" s="297">
        <v>41</v>
      </c>
      <c r="B48" s="139"/>
      <c r="C48" s="139"/>
      <c r="D48" s="139"/>
      <c r="E48" s="139"/>
      <c r="F48" s="139"/>
      <c r="G48" s="139"/>
      <c r="H48" s="139"/>
      <c r="I48" s="139"/>
      <c r="J48" s="139"/>
      <c r="K48" s="139"/>
      <c r="L48" s="139"/>
      <c r="M48" s="139"/>
      <c r="N48" s="139"/>
      <c r="O48" s="139"/>
      <c r="P48" s="295">
        <f t="shared" si="3"/>
        <v>0</v>
      </c>
      <c r="Q48" s="295">
        <f t="shared" si="4"/>
        <v>0</v>
      </c>
      <c r="R48" s="295">
        <f t="shared" si="5"/>
        <v>0</v>
      </c>
      <c r="S48" s="139"/>
      <c r="T48" s="293" t="str">
        <f>IF(S48="","",IF(S48="SI","No cal documentació",IF(Q48&gt;0,(CONCATENATE("12b_",'Valoració '!$D$7,"00",A48))," ")))</f>
        <v/>
      </c>
    </row>
    <row r="49" spans="1:20" x14ac:dyDescent="0.25">
      <c r="A49" s="297">
        <v>42</v>
      </c>
      <c r="B49" s="139"/>
      <c r="C49" s="139"/>
      <c r="D49" s="139"/>
      <c r="E49" s="139"/>
      <c r="F49" s="139"/>
      <c r="G49" s="139"/>
      <c r="H49" s="139"/>
      <c r="I49" s="139"/>
      <c r="J49" s="139"/>
      <c r="K49" s="139"/>
      <c r="L49" s="139"/>
      <c r="M49" s="139"/>
      <c r="N49" s="139"/>
      <c r="O49" s="139"/>
      <c r="P49" s="295">
        <f t="shared" si="3"/>
        <v>0</v>
      </c>
      <c r="Q49" s="295">
        <f t="shared" si="4"/>
        <v>0</v>
      </c>
      <c r="R49" s="295">
        <f t="shared" si="5"/>
        <v>0</v>
      </c>
      <c r="S49" s="139"/>
      <c r="T49" s="293" t="str">
        <f>IF(S49="","",IF(S49="SI","No cal documentació",IF(Q49&gt;0,(CONCATENATE("12b_",'Valoració '!$D$7,"00",A49))," ")))</f>
        <v/>
      </c>
    </row>
    <row r="50" spans="1:20" x14ac:dyDescent="0.25">
      <c r="A50" s="297">
        <v>43</v>
      </c>
      <c r="B50" s="139"/>
      <c r="C50" s="139"/>
      <c r="D50" s="139"/>
      <c r="E50" s="139"/>
      <c r="F50" s="139"/>
      <c r="G50" s="139"/>
      <c r="H50" s="139"/>
      <c r="I50" s="139"/>
      <c r="J50" s="139"/>
      <c r="K50" s="139"/>
      <c r="L50" s="139"/>
      <c r="M50" s="139"/>
      <c r="N50" s="139"/>
      <c r="O50" s="139"/>
      <c r="P50" s="295">
        <f t="shared" si="3"/>
        <v>0</v>
      </c>
      <c r="Q50" s="295">
        <f t="shared" si="4"/>
        <v>0</v>
      </c>
      <c r="R50" s="295">
        <f t="shared" si="5"/>
        <v>0</v>
      </c>
      <c r="S50" s="139"/>
      <c r="T50" s="293" t="str">
        <f>IF(S50="","",IF(S50="SI","No cal documentació",IF(Q50&gt;0,(CONCATENATE("12b_",'Valoració '!$D$7,"00",A50))," ")))</f>
        <v/>
      </c>
    </row>
    <row r="51" spans="1:20" x14ac:dyDescent="0.25">
      <c r="A51" s="297">
        <v>44</v>
      </c>
      <c r="B51" s="139"/>
      <c r="C51" s="139"/>
      <c r="D51" s="139"/>
      <c r="E51" s="139"/>
      <c r="F51" s="139"/>
      <c r="G51" s="139"/>
      <c r="H51" s="139"/>
      <c r="I51" s="139"/>
      <c r="J51" s="139"/>
      <c r="K51" s="139"/>
      <c r="L51" s="139"/>
      <c r="M51" s="139"/>
      <c r="N51" s="139"/>
      <c r="O51" s="139"/>
      <c r="P51" s="295">
        <f t="shared" si="3"/>
        <v>0</v>
      </c>
      <c r="Q51" s="295">
        <f t="shared" si="4"/>
        <v>0</v>
      </c>
      <c r="R51" s="295">
        <f t="shared" si="5"/>
        <v>0</v>
      </c>
      <c r="S51" s="139"/>
      <c r="T51" s="293" t="str">
        <f>IF(S51="","",IF(S51="SI","No cal documentació",IF(Q51&gt;0,(CONCATENATE("12b_",'Valoració '!$D$7,"00",A51))," ")))</f>
        <v/>
      </c>
    </row>
    <row r="52" spans="1:20" x14ac:dyDescent="0.25">
      <c r="A52" s="297">
        <v>45</v>
      </c>
      <c r="B52" s="139"/>
      <c r="C52" s="139"/>
      <c r="D52" s="139"/>
      <c r="E52" s="139"/>
      <c r="F52" s="139"/>
      <c r="G52" s="139"/>
      <c r="H52" s="139"/>
      <c r="I52" s="139"/>
      <c r="J52" s="139"/>
      <c r="K52" s="139"/>
      <c r="L52" s="139"/>
      <c r="M52" s="139"/>
      <c r="N52" s="139"/>
      <c r="O52" s="139"/>
      <c r="P52" s="295">
        <f t="shared" si="3"/>
        <v>0</v>
      </c>
      <c r="Q52" s="295">
        <f t="shared" si="4"/>
        <v>0</v>
      </c>
      <c r="R52" s="295">
        <f t="shared" si="5"/>
        <v>0</v>
      </c>
      <c r="S52" s="139"/>
      <c r="T52" s="293" t="str">
        <f>IF(S52="","",IF(S52="SI","No cal documentació",IF(Q52&gt;0,(CONCATENATE("12b_",'Valoració '!$D$7,"00",A52))," ")))</f>
        <v/>
      </c>
    </row>
    <row r="53" spans="1:20" x14ac:dyDescent="0.25">
      <c r="A53" s="297">
        <v>46</v>
      </c>
      <c r="B53" s="139"/>
      <c r="C53" s="139"/>
      <c r="D53" s="139"/>
      <c r="E53" s="139"/>
      <c r="F53" s="139"/>
      <c r="G53" s="139"/>
      <c r="H53" s="139"/>
      <c r="I53" s="139"/>
      <c r="J53" s="139"/>
      <c r="K53" s="139"/>
      <c r="L53" s="139"/>
      <c r="M53" s="139"/>
      <c r="N53" s="139"/>
      <c r="O53" s="139"/>
      <c r="P53" s="295">
        <f t="shared" si="3"/>
        <v>0</v>
      </c>
      <c r="Q53" s="295">
        <f t="shared" si="4"/>
        <v>0</v>
      </c>
      <c r="R53" s="295">
        <f t="shared" si="5"/>
        <v>0</v>
      </c>
      <c r="S53" s="139"/>
      <c r="T53" s="293" t="str">
        <f>IF(S53="","",IF(S53="SI","No cal documentació",IF(Q53&gt;0,(CONCATENATE("12b_",'Valoració '!$D$7,"00",A53))," ")))</f>
        <v/>
      </c>
    </row>
    <row r="54" spans="1:20" x14ac:dyDescent="0.25">
      <c r="A54" s="297">
        <v>47</v>
      </c>
      <c r="B54" s="139"/>
      <c r="C54" s="139"/>
      <c r="D54" s="139"/>
      <c r="E54" s="139"/>
      <c r="F54" s="139"/>
      <c r="G54" s="139"/>
      <c r="H54" s="139"/>
      <c r="I54" s="139"/>
      <c r="J54" s="139"/>
      <c r="K54" s="139"/>
      <c r="L54" s="139"/>
      <c r="M54" s="139"/>
      <c r="N54" s="139"/>
      <c r="O54" s="139"/>
      <c r="P54" s="295">
        <f t="shared" si="3"/>
        <v>0</v>
      </c>
      <c r="Q54" s="295">
        <f t="shared" si="4"/>
        <v>0</v>
      </c>
      <c r="R54" s="295">
        <f t="shared" si="5"/>
        <v>0</v>
      </c>
      <c r="S54" s="139"/>
      <c r="T54" s="293" t="str">
        <f>IF(S54="","",IF(S54="SI","No cal documentació",IF(Q54&gt;0,(CONCATENATE("12b_",'Valoració '!$D$7,"00",A54))," ")))</f>
        <v/>
      </c>
    </row>
    <row r="55" spans="1:20" x14ac:dyDescent="0.25">
      <c r="A55" s="297">
        <v>48</v>
      </c>
      <c r="B55" s="139"/>
      <c r="C55" s="139"/>
      <c r="D55" s="139"/>
      <c r="E55" s="139"/>
      <c r="F55" s="139"/>
      <c r="G55" s="139"/>
      <c r="H55" s="139"/>
      <c r="I55" s="139"/>
      <c r="J55" s="139"/>
      <c r="K55" s="139"/>
      <c r="L55" s="139"/>
      <c r="M55" s="139"/>
      <c r="N55" s="139"/>
      <c r="O55" s="139"/>
      <c r="P55" s="295">
        <f t="shared" si="3"/>
        <v>0</v>
      </c>
      <c r="Q55" s="295">
        <f t="shared" si="4"/>
        <v>0</v>
      </c>
      <c r="R55" s="295">
        <f t="shared" si="5"/>
        <v>0</v>
      </c>
      <c r="S55" s="139"/>
      <c r="T55" s="293" t="str">
        <f>IF(S55="","",IF(S55="SI","No cal documentació",IF(Q55&gt;0,(CONCATENATE("12b_",'Valoració '!$D$7,"00",A55))," ")))</f>
        <v/>
      </c>
    </row>
    <row r="56" spans="1:20" x14ac:dyDescent="0.25">
      <c r="A56" s="297">
        <v>49</v>
      </c>
      <c r="B56" s="139"/>
      <c r="C56" s="139"/>
      <c r="D56" s="139"/>
      <c r="E56" s="139"/>
      <c r="F56" s="139"/>
      <c r="G56" s="139"/>
      <c r="H56" s="139"/>
      <c r="I56" s="139"/>
      <c r="J56" s="139"/>
      <c r="K56" s="139"/>
      <c r="L56" s="139"/>
      <c r="M56" s="139"/>
      <c r="N56" s="139"/>
      <c r="O56" s="139"/>
      <c r="P56" s="295">
        <f t="shared" si="3"/>
        <v>0</v>
      </c>
      <c r="Q56" s="295">
        <f t="shared" si="4"/>
        <v>0</v>
      </c>
      <c r="R56" s="295">
        <f t="shared" si="5"/>
        <v>0</v>
      </c>
      <c r="S56" s="139"/>
      <c r="T56" s="293" t="str">
        <f>IF(S56="","",IF(S56="SI","No cal documentació",IF(Q56&gt;0,(CONCATENATE("12b_",'Valoració '!$D$7,"00",A56))," ")))</f>
        <v/>
      </c>
    </row>
    <row r="57" spans="1:20" x14ac:dyDescent="0.25">
      <c r="A57" s="297">
        <v>50</v>
      </c>
      <c r="B57" s="139"/>
      <c r="C57" s="139"/>
      <c r="D57" s="139"/>
      <c r="E57" s="139"/>
      <c r="F57" s="139"/>
      <c r="G57" s="139"/>
      <c r="H57" s="139"/>
      <c r="I57" s="139"/>
      <c r="J57" s="139"/>
      <c r="K57" s="139"/>
      <c r="L57" s="139"/>
      <c r="M57" s="139"/>
      <c r="N57" s="139"/>
      <c r="O57" s="139"/>
      <c r="P57" s="295">
        <f t="shared" si="3"/>
        <v>0</v>
      </c>
      <c r="Q57" s="295">
        <f t="shared" si="4"/>
        <v>0</v>
      </c>
      <c r="R57" s="295">
        <f t="shared" si="5"/>
        <v>0</v>
      </c>
      <c r="S57" s="139"/>
      <c r="T57" s="293" t="str">
        <f>IF(S57="","",IF(S57="SI","No cal documentació",IF(Q57&gt;0,(CONCATENATE("12b_",'Valoració '!$D$7,"00",A57))," ")))</f>
        <v/>
      </c>
    </row>
    <row r="58" spans="1:20" x14ac:dyDescent="0.25">
      <c r="A58" s="297">
        <v>51</v>
      </c>
      <c r="B58" s="139"/>
      <c r="C58" s="139"/>
      <c r="D58" s="139"/>
      <c r="E58" s="139"/>
      <c r="F58" s="139"/>
      <c r="G58" s="139"/>
      <c r="H58" s="139"/>
      <c r="I58" s="139"/>
      <c r="J58" s="139"/>
      <c r="K58" s="139"/>
      <c r="L58" s="139"/>
      <c r="M58" s="139"/>
      <c r="N58" s="139"/>
      <c r="O58" s="139"/>
      <c r="P58" s="295">
        <f t="shared" si="3"/>
        <v>0</v>
      </c>
      <c r="Q58" s="295">
        <f t="shared" si="4"/>
        <v>0</v>
      </c>
      <c r="R58" s="295">
        <f t="shared" si="5"/>
        <v>0</v>
      </c>
      <c r="S58" s="139"/>
      <c r="T58" s="293" t="str">
        <f>IF(S58="","",IF(S58="SI","No cal documentació",IF(Q58&gt;0,(CONCATENATE("12b_",'Valoració '!$D$7,"00",A58))," ")))</f>
        <v/>
      </c>
    </row>
    <row r="59" spans="1:20" x14ac:dyDescent="0.25">
      <c r="A59" s="297">
        <v>52</v>
      </c>
      <c r="B59" s="139"/>
      <c r="C59" s="139"/>
      <c r="D59" s="139"/>
      <c r="E59" s="139"/>
      <c r="F59" s="139"/>
      <c r="G59" s="139"/>
      <c r="H59" s="139"/>
      <c r="I59" s="139"/>
      <c r="J59" s="139"/>
      <c r="K59" s="139"/>
      <c r="L59" s="139"/>
      <c r="M59" s="139"/>
      <c r="N59" s="139"/>
      <c r="O59" s="139"/>
      <c r="P59" s="295">
        <f t="shared" si="3"/>
        <v>0</v>
      </c>
      <c r="Q59" s="295">
        <f t="shared" si="4"/>
        <v>0</v>
      </c>
      <c r="R59" s="295">
        <f t="shared" si="5"/>
        <v>0</v>
      </c>
      <c r="S59" s="139"/>
      <c r="T59" s="293" t="str">
        <f>IF(S59="","",IF(S59="SI","No cal documentació",IF(Q59&gt;0,(CONCATENATE("12b_",'Valoració '!$D$7,"00",A59))," ")))</f>
        <v/>
      </c>
    </row>
    <row r="60" spans="1:20" x14ac:dyDescent="0.25">
      <c r="A60" s="297">
        <v>53</v>
      </c>
      <c r="B60" s="139"/>
      <c r="C60" s="139"/>
      <c r="D60" s="139"/>
      <c r="E60" s="139"/>
      <c r="F60" s="139"/>
      <c r="G60" s="139"/>
      <c r="H60" s="139"/>
      <c r="I60" s="139"/>
      <c r="J60" s="139"/>
      <c r="K60" s="139"/>
      <c r="L60" s="139"/>
      <c r="M60" s="139"/>
      <c r="N60" s="139"/>
      <c r="O60" s="139"/>
      <c r="P60" s="295">
        <f t="shared" si="3"/>
        <v>0</v>
      </c>
      <c r="Q60" s="295">
        <f t="shared" si="4"/>
        <v>0</v>
      </c>
      <c r="R60" s="295">
        <f t="shared" si="5"/>
        <v>0</v>
      </c>
      <c r="S60" s="139"/>
      <c r="T60" s="293" t="str">
        <f>IF(S60="","",IF(S60="SI","No cal documentació",IF(Q60&gt;0,(CONCATENATE("12b_",'Valoració '!$D$7,"00",A60))," ")))</f>
        <v/>
      </c>
    </row>
    <row r="61" spans="1:20" x14ac:dyDescent="0.25">
      <c r="A61" s="297">
        <v>54</v>
      </c>
      <c r="B61" s="139"/>
      <c r="C61" s="139"/>
      <c r="D61" s="139"/>
      <c r="E61" s="139"/>
      <c r="F61" s="139"/>
      <c r="G61" s="139"/>
      <c r="H61" s="139"/>
      <c r="I61" s="139"/>
      <c r="J61" s="139"/>
      <c r="K61" s="139"/>
      <c r="L61" s="139"/>
      <c r="M61" s="139"/>
      <c r="N61" s="139"/>
      <c r="O61" s="139"/>
      <c r="P61" s="295">
        <f t="shared" si="3"/>
        <v>0</v>
      </c>
      <c r="Q61" s="295">
        <f t="shared" si="4"/>
        <v>0</v>
      </c>
      <c r="R61" s="295">
        <f t="shared" si="5"/>
        <v>0</v>
      </c>
      <c r="S61" s="139"/>
      <c r="T61" s="293" t="str">
        <f>IF(S61="","",IF(S61="SI","No cal documentació",IF(Q61&gt;0,(CONCATENATE("12b_",'Valoració '!$D$7,"00",A61))," ")))</f>
        <v/>
      </c>
    </row>
    <row r="62" spans="1:20" x14ac:dyDescent="0.25">
      <c r="A62" s="297">
        <v>55</v>
      </c>
      <c r="B62" s="139"/>
      <c r="C62" s="139"/>
      <c r="D62" s="139"/>
      <c r="E62" s="139"/>
      <c r="F62" s="139"/>
      <c r="G62" s="139"/>
      <c r="H62" s="139"/>
      <c r="I62" s="139"/>
      <c r="J62" s="139"/>
      <c r="K62" s="139"/>
      <c r="L62" s="139"/>
      <c r="M62" s="139"/>
      <c r="N62" s="139"/>
      <c r="O62" s="139"/>
      <c r="P62" s="295">
        <f t="shared" si="3"/>
        <v>0</v>
      </c>
      <c r="Q62" s="295">
        <f t="shared" si="4"/>
        <v>0</v>
      </c>
      <c r="R62" s="295">
        <f t="shared" si="5"/>
        <v>0</v>
      </c>
      <c r="S62" s="139"/>
      <c r="T62" s="293" t="str">
        <f>IF(S62="","",IF(S62="SI","No cal documentació",IF(Q62&gt;0,(CONCATENATE("12b_",'Valoració '!$D$7,"00",A62))," ")))</f>
        <v/>
      </c>
    </row>
    <row r="63" spans="1:20" x14ac:dyDescent="0.25">
      <c r="A63" s="297">
        <v>56</v>
      </c>
      <c r="B63" s="139"/>
      <c r="C63" s="139"/>
      <c r="D63" s="139"/>
      <c r="E63" s="139"/>
      <c r="F63" s="139"/>
      <c r="G63" s="139"/>
      <c r="H63" s="139"/>
      <c r="I63" s="139"/>
      <c r="J63" s="139"/>
      <c r="K63" s="139"/>
      <c r="L63" s="139"/>
      <c r="M63" s="139"/>
      <c r="N63" s="139"/>
      <c r="O63" s="139"/>
      <c r="P63" s="295">
        <f t="shared" si="3"/>
        <v>0</v>
      </c>
      <c r="Q63" s="295">
        <f t="shared" si="4"/>
        <v>0</v>
      </c>
      <c r="R63" s="295">
        <f t="shared" si="5"/>
        <v>0</v>
      </c>
      <c r="S63" s="139"/>
      <c r="T63" s="293" t="str">
        <f>IF(S63="","",IF(S63="SI","No cal documentació",IF(Q63&gt;0,(CONCATENATE("12b_",'Valoració '!$D$7,"00",A63))," ")))</f>
        <v/>
      </c>
    </row>
    <row r="64" spans="1:20" x14ac:dyDescent="0.25">
      <c r="A64" s="297">
        <v>57</v>
      </c>
      <c r="B64" s="139"/>
      <c r="C64" s="139"/>
      <c r="D64" s="139"/>
      <c r="E64" s="139"/>
      <c r="F64" s="139"/>
      <c r="G64" s="139"/>
      <c r="H64" s="139"/>
      <c r="I64" s="139"/>
      <c r="J64" s="139"/>
      <c r="K64" s="139"/>
      <c r="L64" s="139"/>
      <c r="M64" s="139"/>
      <c r="N64" s="139"/>
      <c r="O64" s="139"/>
      <c r="P64" s="295">
        <f t="shared" si="3"/>
        <v>0</v>
      </c>
      <c r="Q64" s="295">
        <f t="shared" si="4"/>
        <v>0</v>
      </c>
      <c r="R64" s="295">
        <f t="shared" si="5"/>
        <v>0</v>
      </c>
      <c r="S64" s="139"/>
      <c r="T64" s="293" t="str">
        <f>IF(S64="","",IF(S64="SI","No cal documentació",IF(Q64&gt;0,(CONCATENATE("12b_",'Valoració '!$D$7,"00",A64))," ")))</f>
        <v/>
      </c>
    </row>
    <row r="65" spans="1:20" x14ac:dyDescent="0.25">
      <c r="A65" s="297">
        <v>58</v>
      </c>
      <c r="B65" s="139"/>
      <c r="C65" s="139"/>
      <c r="D65" s="139"/>
      <c r="E65" s="139"/>
      <c r="F65" s="139"/>
      <c r="G65" s="139"/>
      <c r="H65" s="139"/>
      <c r="I65" s="139"/>
      <c r="J65" s="139"/>
      <c r="K65" s="139"/>
      <c r="L65" s="139"/>
      <c r="M65" s="139"/>
      <c r="N65" s="139"/>
      <c r="O65" s="139"/>
      <c r="P65" s="295">
        <f t="shared" si="3"/>
        <v>0</v>
      </c>
      <c r="Q65" s="295">
        <f t="shared" si="4"/>
        <v>0</v>
      </c>
      <c r="R65" s="295">
        <f t="shared" si="5"/>
        <v>0</v>
      </c>
      <c r="S65" s="139"/>
      <c r="T65" s="293" t="str">
        <f>IF(S65="","",IF(S65="SI","No cal documentació",IF(Q65&gt;0,(CONCATENATE("12b_",'Valoració '!$D$7,"00",A65))," ")))</f>
        <v/>
      </c>
    </row>
    <row r="66" spans="1:20" x14ac:dyDescent="0.25">
      <c r="A66" s="297">
        <v>59</v>
      </c>
      <c r="B66" s="139"/>
      <c r="C66" s="139"/>
      <c r="D66" s="139"/>
      <c r="E66" s="139"/>
      <c r="F66" s="139"/>
      <c r="G66" s="139"/>
      <c r="H66" s="139"/>
      <c r="I66" s="139"/>
      <c r="J66" s="139"/>
      <c r="K66" s="139"/>
      <c r="L66" s="139"/>
      <c r="M66" s="139"/>
      <c r="N66" s="139"/>
      <c r="O66" s="139"/>
      <c r="P66" s="295">
        <f t="shared" si="3"/>
        <v>0</v>
      </c>
      <c r="Q66" s="295">
        <f t="shared" si="4"/>
        <v>0</v>
      </c>
      <c r="R66" s="295">
        <f t="shared" si="5"/>
        <v>0</v>
      </c>
      <c r="S66" s="139"/>
      <c r="T66" s="293" t="str">
        <f>IF(S66="","",IF(S66="SI","No cal documentació",IF(Q66&gt;0,(CONCATENATE("12b_",'Valoració '!$D$7,"00",A66))," ")))</f>
        <v/>
      </c>
    </row>
    <row r="67" spans="1:20" x14ac:dyDescent="0.25">
      <c r="A67" s="297">
        <v>60</v>
      </c>
      <c r="B67" s="139"/>
      <c r="C67" s="139"/>
      <c r="D67" s="139"/>
      <c r="E67" s="139"/>
      <c r="F67" s="139"/>
      <c r="G67" s="139"/>
      <c r="H67" s="139"/>
      <c r="I67" s="139"/>
      <c r="J67" s="139"/>
      <c r="K67" s="139"/>
      <c r="L67" s="139"/>
      <c r="M67" s="139"/>
      <c r="N67" s="139"/>
      <c r="O67" s="139"/>
      <c r="P67" s="295">
        <f t="shared" si="3"/>
        <v>0</v>
      </c>
      <c r="Q67" s="295">
        <f t="shared" si="4"/>
        <v>0</v>
      </c>
      <c r="R67" s="295">
        <f t="shared" si="5"/>
        <v>0</v>
      </c>
      <c r="S67" s="139"/>
      <c r="T67" s="293" t="str">
        <f>IF(S67="","",IF(S67="SI","No cal documentació",IF(Q67&gt;0,(CONCATENATE("12b_",'Valoració '!$D$7,"00",A67))," ")))</f>
        <v/>
      </c>
    </row>
    <row r="68" spans="1:20" x14ac:dyDescent="0.25">
      <c r="A68" s="297">
        <v>61</v>
      </c>
      <c r="B68" s="139"/>
      <c r="C68" s="139"/>
      <c r="D68" s="139"/>
      <c r="E68" s="139"/>
      <c r="F68" s="139"/>
      <c r="G68" s="139"/>
      <c r="H68" s="139"/>
      <c r="I68" s="139"/>
      <c r="J68" s="139"/>
      <c r="K68" s="139"/>
      <c r="L68" s="139"/>
      <c r="M68" s="139"/>
      <c r="N68" s="139"/>
      <c r="O68" s="139"/>
      <c r="P68" s="295">
        <f t="shared" si="3"/>
        <v>0</v>
      </c>
      <c r="Q68" s="295">
        <f t="shared" si="4"/>
        <v>0</v>
      </c>
      <c r="R68" s="295">
        <f t="shared" si="5"/>
        <v>0</v>
      </c>
      <c r="S68" s="139"/>
      <c r="T68" s="293" t="str">
        <f>IF(S68="","",IF(S68="SI","No cal documentació",IF(Q68&gt;0,(CONCATENATE("12b_",'Valoració '!$D$7,"00",A68))," ")))</f>
        <v/>
      </c>
    </row>
    <row r="69" spans="1:20" x14ac:dyDescent="0.25">
      <c r="A69" s="297">
        <v>62</v>
      </c>
      <c r="B69" s="139"/>
      <c r="C69" s="139"/>
      <c r="D69" s="139"/>
      <c r="E69" s="139"/>
      <c r="F69" s="139"/>
      <c r="G69" s="139"/>
      <c r="H69" s="139"/>
      <c r="I69" s="139"/>
      <c r="J69" s="139"/>
      <c r="K69" s="139"/>
      <c r="L69" s="139"/>
      <c r="M69" s="139"/>
      <c r="N69" s="139"/>
      <c r="O69" s="139"/>
      <c r="P69" s="295">
        <f t="shared" si="3"/>
        <v>0</v>
      </c>
      <c r="Q69" s="295">
        <f t="shared" si="4"/>
        <v>0</v>
      </c>
      <c r="R69" s="295">
        <f t="shared" si="5"/>
        <v>0</v>
      </c>
      <c r="S69" s="139"/>
      <c r="T69" s="293" t="str">
        <f>IF(S69="","",IF(S69="SI","No cal documentació",IF(Q69&gt;0,(CONCATENATE("12b_",'Valoració '!$D$7,"00",A69))," ")))</f>
        <v/>
      </c>
    </row>
    <row r="70" spans="1:20" x14ac:dyDescent="0.25">
      <c r="A70" s="297">
        <v>63</v>
      </c>
      <c r="B70" s="139"/>
      <c r="C70" s="139"/>
      <c r="D70" s="139"/>
      <c r="E70" s="139"/>
      <c r="F70" s="139"/>
      <c r="G70" s="139"/>
      <c r="H70" s="139"/>
      <c r="I70" s="139"/>
      <c r="J70" s="139"/>
      <c r="K70" s="139"/>
      <c r="L70" s="139"/>
      <c r="M70" s="139"/>
      <c r="N70" s="139"/>
      <c r="O70" s="139"/>
      <c r="P70" s="295">
        <f t="shared" si="3"/>
        <v>0</v>
      </c>
      <c r="Q70" s="295">
        <f t="shared" si="4"/>
        <v>0</v>
      </c>
      <c r="R70" s="295">
        <f t="shared" si="5"/>
        <v>0</v>
      </c>
      <c r="S70" s="139"/>
      <c r="T70" s="293" t="str">
        <f>IF(S70="","",IF(S70="SI","No cal documentació",IF(Q70&gt;0,(CONCATENATE("12b_",'Valoració '!$D$7,"00",A70))," ")))</f>
        <v/>
      </c>
    </row>
    <row r="71" spans="1:20" x14ac:dyDescent="0.25">
      <c r="A71" s="297">
        <v>64</v>
      </c>
      <c r="B71" s="139"/>
      <c r="C71" s="139"/>
      <c r="D71" s="139"/>
      <c r="E71" s="139"/>
      <c r="F71" s="139"/>
      <c r="G71" s="139"/>
      <c r="H71" s="139"/>
      <c r="I71" s="139"/>
      <c r="J71" s="139"/>
      <c r="K71" s="139"/>
      <c r="L71" s="139"/>
      <c r="M71" s="139"/>
      <c r="N71" s="139"/>
      <c r="O71" s="139"/>
      <c r="P71" s="295">
        <f t="shared" si="3"/>
        <v>0</v>
      </c>
      <c r="Q71" s="295">
        <f t="shared" si="4"/>
        <v>0</v>
      </c>
      <c r="R71" s="295">
        <f t="shared" si="5"/>
        <v>0</v>
      </c>
      <c r="S71" s="139"/>
      <c r="T71" s="293" t="str">
        <f>IF(S71="","",IF(S71="SI","No cal documentació",IF(Q71&gt;0,(CONCATENATE("12b_",'Valoració '!$D$7,"00",A71))," ")))</f>
        <v/>
      </c>
    </row>
    <row r="72" spans="1:20" x14ac:dyDescent="0.25">
      <c r="A72" s="297">
        <v>65</v>
      </c>
      <c r="B72" s="139"/>
      <c r="C72" s="139"/>
      <c r="D72" s="139"/>
      <c r="E72" s="139"/>
      <c r="F72" s="139"/>
      <c r="G72" s="139"/>
      <c r="H72" s="139"/>
      <c r="I72" s="139"/>
      <c r="J72" s="139"/>
      <c r="K72" s="139"/>
      <c r="L72" s="139"/>
      <c r="M72" s="139"/>
      <c r="N72" s="139"/>
      <c r="O72" s="139"/>
      <c r="P72" s="295">
        <f t="shared" ref="P72:P106" si="6">(O72-N72)/365</f>
        <v>0</v>
      </c>
      <c r="Q72" s="295">
        <f t="shared" si="4"/>
        <v>0</v>
      </c>
      <c r="R72" s="295">
        <f t="shared" si="5"/>
        <v>0</v>
      </c>
      <c r="S72" s="139"/>
      <c r="T72" s="293" t="str">
        <f>IF(S72="","",IF(S72="SI","No cal documentació",IF(Q72&gt;0,(CONCATENATE("12b_",'Valoració '!$D$7,"00",A72))," ")))</f>
        <v/>
      </c>
    </row>
    <row r="73" spans="1:20" x14ac:dyDescent="0.25">
      <c r="A73" s="297">
        <v>66</v>
      </c>
      <c r="B73" s="139"/>
      <c r="C73" s="139"/>
      <c r="D73" s="139"/>
      <c r="E73" s="139"/>
      <c r="F73" s="139"/>
      <c r="G73" s="139"/>
      <c r="H73" s="139"/>
      <c r="I73" s="139"/>
      <c r="J73" s="139"/>
      <c r="K73" s="139"/>
      <c r="L73" s="139"/>
      <c r="M73" s="139"/>
      <c r="N73" s="139"/>
      <c r="O73" s="139"/>
      <c r="P73" s="295">
        <f t="shared" si="6"/>
        <v>0</v>
      </c>
      <c r="Q73" s="295">
        <f t="shared" ref="Q73:Q107" si="7">IF(I73="SI",IF(F73="SI",2,IF(G73&gt;4,1.5,1.25)),IF(K73="SI",IF(F73="SI",1.5,IF(G73&gt;4,1,1)),IF(L73="SI",IF(F73="SI",1,0.5),0)))</f>
        <v>0</v>
      </c>
      <c r="R73" s="295">
        <f t="shared" ref="R73:R107" si="8">IFERROR(IF(P73=3,Q73,IF(P73&gt;3,(Q73+(Q73*(P73-3))/3),((Q73*P73)/3))),"")</f>
        <v>0</v>
      </c>
      <c r="S73" s="139"/>
      <c r="T73" s="293" t="str">
        <f>IF(S73="","",IF(S73="SI","No cal documentació",IF(Q73&gt;0,(CONCATENATE("12b_",'Valoració '!$D$7,"00",A73))," ")))</f>
        <v/>
      </c>
    </row>
    <row r="74" spans="1:20" x14ac:dyDescent="0.25">
      <c r="A74" s="297">
        <v>67</v>
      </c>
      <c r="B74" s="139"/>
      <c r="C74" s="139"/>
      <c r="D74" s="139"/>
      <c r="E74" s="139"/>
      <c r="F74" s="139"/>
      <c r="G74" s="139"/>
      <c r="H74" s="139"/>
      <c r="I74" s="139"/>
      <c r="J74" s="139"/>
      <c r="K74" s="139"/>
      <c r="L74" s="139"/>
      <c r="M74" s="139"/>
      <c r="N74" s="139"/>
      <c r="O74" s="139"/>
      <c r="P74" s="295">
        <f t="shared" si="6"/>
        <v>0</v>
      </c>
      <c r="Q74" s="295">
        <f t="shared" si="7"/>
        <v>0</v>
      </c>
      <c r="R74" s="295">
        <f t="shared" si="8"/>
        <v>0</v>
      </c>
      <c r="S74" s="139"/>
      <c r="T74" s="293" t="str">
        <f>IF(S74="","",IF(S74="SI","No cal documentació",IF(Q74&gt;0,(CONCATENATE("12b_",'Valoració '!$D$7,"00",A74))," ")))</f>
        <v/>
      </c>
    </row>
    <row r="75" spans="1:20" x14ac:dyDescent="0.25">
      <c r="A75" s="297">
        <v>68</v>
      </c>
      <c r="B75" s="139"/>
      <c r="C75" s="139"/>
      <c r="D75" s="139"/>
      <c r="E75" s="139"/>
      <c r="F75" s="139"/>
      <c r="G75" s="139"/>
      <c r="H75" s="139"/>
      <c r="I75" s="139"/>
      <c r="J75" s="139"/>
      <c r="K75" s="139"/>
      <c r="L75" s="139"/>
      <c r="M75" s="139"/>
      <c r="N75" s="139"/>
      <c r="O75" s="139"/>
      <c r="P75" s="295">
        <f t="shared" si="6"/>
        <v>0</v>
      </c>
      <c r="Q75" s="295">
        <f t="shared" si="7"/>
        <v>0</v>
      </c>
      <c r="R75" s="295">
        <f t="shared" si="8"/>
        <v>0</v>
      </c>
      <c r="S75" s="139"/>
      <c r="T75" s="293" t="str">
        <f>IF(S75="","",IF(S75="SI","No cal documentació",IF(Q75&gt;0,(CONCATENATE("12b_",'Valoració '!$D$7,"00",A75))," ")))</f>
        <v/>
      </c>
    </row>
    <row r="76" spans="1:20" x14ac:dyDescent="0.25">
      <c r="A76" s="297">
        <v>69</v>
      </c>
      <c r="B76" s="139"/>
      <c r="C76" s="139"/>
      <c r="D76" s="139"/>
      <c r="E76" s="139"/>
      <c r="F76" s="139"/>
      <c r="G76" s="139"/>
      <c r="H76" s="139"/>
      <c r="I76" s="139"/>
      <c r="J76" s="139"/>
      <c r="K76" s="139"/>
      <c r="L76" s="139"/>
      <c r="M76" s="139"/>
      <c r="N76" s="139"/>
      <c r="O76" s="139"/>
      <c r="P76" s="295">
        <f t="shared" si="6"/>
        <v>0</v>
      </c>
      <c r="Q76" s="295">
        <f t="shared" si="7"/>
        <v>0</v>
      </c>
      <c r="R76" s="295">
        <f t="shared" si="8"/>
        <v>0</v>
      </c>
      <c r="S76" s="139"/>
      <c r="T76" s="293" t="str">
        <f>IF(S76="","",IF(S76="SI","No cal documentació",IF(Q76&gt;0,(CONCATENATE("12b_",'Valoració '!$D$7,"00",A76))," ")))</f>
        <v/>
      </c>
    </row>
    <row r="77" spans="1:20" x14ac:dyDescent="0.25">
      <c r="A77" s="297">
        <v>70</v>
      </c>
      <c r="B77" s="139"/>
      <c r="C77" s="139"/>
      <c r="D77" s="139"/>
      <c r="E77" s="139"/>
      <c r="F77" s="139"/>
      <c r="G77" s="139"/>
      <c r="H77" s="139"/>
      <c r="I77" s="139"/>
      <c r="J77" s="139"/>
      <c r="K77" s="139"/>
      <c r="L77" s="139"/>
      <c r="M77" s="139"/>
      <c r="N77" s="139"/>
      <c r="O77" s="139"/>
      <c r="P77" s="295">
        <f t="shared" si="6"/>
        <v>0</v>
      </c>
      <c r="Q77" s="295">
        <f t="shared" si="7"/>
        <v>0</v>
      </c>
      <c r="R77" s="295">
        <f t="shared" si="8"/>
        <v>0</v>
      </c>
      <c r="S77" s="139"/>
      <c r="T77" s="293" t="str">
        <f>IF(S77="","",IF(S77="SI","No cal documentació",IF(Q77&gt;0,(CONCATENATE("12b_",'Valoració '!$D$7,"00",A77))," ")))</f>
        <v/>
      </c>
    </row>
    <row r="78" spans="1:20" x14ac:dyDescent="0.25">
      <c r="A78" s="297">
        <v>71</v>
      </c>
      <c r="B78" s="139"/>
      <c r="C78" s="139"/>
      <c r="D78" s="139"/>
      <c r="E78" s="139"/>
      <c r="F78" s="139"/>
      <c r="G78" s="139"/>
      <c r="H78" s="139"/>
      <c r="I78" s="139"/>
      <c r="J78" s="139"/>
      <c r="K78" s="139"/>
      <c r="L78" s="139"/>
      <c r="M78" s="139"/>
      <c r="N78" s="139"/>
      <c r="O78" s="139"/>
      <c r="P78" s="295">
        <f t="shared" si="6"/>
        <v>0</v>
      </c>
      <c r="Q78" s="295">
        <f t="shared" si="7"/>
        <v>0</v>
      </c>
      <c r="R78" s="295">
        <f t="shared" si="8"/>
        <v>0</v>
      </c>
      <c r="S78" s="139"/>
      <c r="T78" s="293" t="str">
        <f>IF(S78="","",IF(S78="SI","No cal documentació",IF(Q78&gt;0,(CONCATENATE("12b_",'Valoració '!$D$7,"00",A78))," ")))</f>
        <v/>
      </c>
    </row>
    <row r="79" spans="1:20" x14ac:dyDescent="0.25">
      <c r="A79" s="297">
        <v>72</v>
      </c>
      <c r="B79" s="139"/>
      <c r="C79" s="139"/>
      <c r="D79" s="139"/>
      <c r="E79" s="139"/>
      <c r="F79" s="139"/>
      <c r="G79" s="139"/>
      <c r="H79" s="139"/>
      <c r="I79" s="139"/>
      <c r="J79" s="139"/>
      <c r="K79" s="139"/>
      <c r="L79" s="139"/>
      <c r="M79" s="139"/>
      <c r="N79" s="139"/>
      <c r="O79" s="139"/>
      <c r="P79" s="295">
        <f t="shared" si="6"/>
        <v>0</v>
      </c>
      <c r="Q79" s="295">
        <f t="shared" si="7"/>
        <v>0</v>
      </c>
      <c r="R79" s="295">
        <f t="shared" si="8"/>
        <v>0</v>
      </c>
      <c r="S79" s="139"/>
      <c r="T79" s="293" t="str">
        <f>IF(S79="","",IF(S79="SI","No cal documentació",IF(Q79&gt;0,(CONCATENATE("12b_",'Valoració '!$D$7,"00",A79))," ")))</f>
        <v/>
      </c>
    </row>
    <row r="80" spans="1:20" x14ac:dyDescent="0.25">
      <c r="A80" s="297">
        <v>73</v>
      </c>
      <c r="B80" s="139"/>
      <c r="C80" s="139"/>
      <c r="D80" s="139"/>
      <c r="E80" s="139"/>
      <c r="F80" s="139"/>
      <c r="G80" s="139"/>
      <c r="H80" s="139"/>
      <c r="I80" s="139"/>
      <c r="J80" s="139"/>
      <c r="K80" s="139"/>
      <c r="L80" s="139"/>
      <c r="M80" s="139"/>
      <c r="N80" s="139"/>
      <c r="O80" s="139"/>
      <c r="P80" s="295">
        <f t="shared" si="6"/>
        <v>0</v>
      </c>
      <c r="Q80" s="295">
        <f t="shared" si="7"/>
        <v>0</v>
      </c>
      <c r="R80" s="295">
        <f t="shared" si="8"/>
        <v>0</v>
      </c>
      <c r="S80" s="139"/>
      <c r="T80" s="293" t="str">
        <f>IF(S80="","",IF(S80="SI","No cal documentació",IF(Q80&gt;0,(CONCATENATE("12b_",'Valoració '!$D$7,"00",A80))," ")))</f>
        <v/>
      </c>
    </row>
    <row r="81" spans="1:20" x14ac:dyDescent="0.25">
      <c r="A81" s="297">
        <v>74</v>
      </c>
      <c r="B81" s="139"/>
      <c r="C81" s="139"/>
      <c r="D81" s="139"/>
      <c r="E81" s="139"/>
      <c r="F81" s="139"/>
      <c r="G81" s="139"/>
      <c r="H81" s="139"/>
      <c r="I81" s="139"/>
      <c r="J81" s="139"/>
      <c r="K81" s="139"/>
      <c r="L81" s="139"/>
      <c r="M81" s="139"/>
      <c r="N81" s="139"/>
      <c r="O81" s="139"/>
      <c r="P81" s="295">
        <f t="shared" si="6"/>
        <v>0</v>
      </c>
      <c r="Q81" s="295">
        <f t="shared" si="7"/>
        <v>0</v>
      </c>
      <c r="R81" s="295">
        <f t="shared" si="8"/>
        <v>0</v>
      </c>
      <c r="S81" s="139"/>
      <c r="T81" s="293" t="str">
        <f>IF(S81="","",IF(S81="SI","No cal documentació",IF(Q81&gt;0,(CONCATENATE("12b_",'Valoració '!$D$7,"00",A81))," ")))</f>
        <v/>
      </c>
    </row>
    <row r="82" spans="1:20" x14ac:dyDescent="0.25">
      <c r="A82" s="297">
        <v>75</v>
      </c>
      <c r="B82" s="139"/>
      <c r="C82" s="139"/>
      <c r="D82" s="139"/>
      <c r="E82" s="139"/>
      <c r="F82" s="139"/>
      <c r="G82" s="139"/>
      <c r="H82" s="139"/>
      <c r="I82" s="139"/>
      <c r="J82" s="139"/>
      <c r="K82" s="139"/>
      <c r="L82" s="139"/>
      <c r="M82" s="139"/>
      <c r="N82" s="139"/>
      <c r="O82" s="139"/>
      <c r="P82" s="295">
        <f t="shared" si="6"/>
        <v>0</v>
      </c>
      <c r="Q82" s="295">
        <f t="shared" si="7"/>
        <v>0</v>
      </c>
      <c r="R82" s="295">
        <f t="shared" si="8"/>
        <v>0</v>
      </c>
      <c r="S82" s="139"/>
      <c r="T82" s="293" t="str">
        <f>IF(S82="","",IF(S82="SI","No cal documentació",IF(Q82&gt;0,(CONCATENATE("12b_",'Valoració '!$D$7,"00",A82))," ")))</f>
        <v/>
      </c>
    </row>
    <row r="83" spans="1:20" x14ac:dyDescent="0.25">
      <c r="A83" s="297">
        <v>76</v>
      </c>
      <c r="B83" s="139"/>
      <c r="C83" s="139"/>
      <c r="D83" s="139"/>
      <c r="E83" s="139"/>
      <c r="F83" s="139"/>
      <c r="G83" s="139"/>
      <c r="H83" s="139"/>
      <c r="I83" s="139"/>
      <c r="J83" s="139"/>
      <c r="K83" s="139"/>
      <c r="L83" s="139"/>
      <c r="M83" s="139"/>
      <c r="N83" s="139"/>
      <c r="O83" s="139"/>
      <c r="P83" s="295">
        <f t="shared" si="6"/>
        <v>0</v>
      </c>
      <c r="Q83" s="295">
        <f t="shared" si="7"/>
        <v>0</v>
      </c>
      <c r="R83" s="295">
        <f t="shared" si="8"/>
        <v>0</v>
      </c>
      <c r="S83" s="139"/>
      <c r="T83" s="293" t="str">
        <f>IF(S83="","",IF(S83="SI","No cal documentació",IF(Q83&gt;0,(CONCATENATE("12b_",'Valoració '!$D$7,"00",A83))," ")))</f>
        <v/>
      </c>
    </row>
    <row r="84" spans="1:20" x14ac:dyDescent="0.25">
      <c r="A84" s="297">
        <v>77</v>
      </c>
      <c r="B84" s="139"/>
      <c r="C84" s="139"/>
      <c r="D84" s="139"/>
      <c r="E84" s="139"/>
      <c r="F84" s="139"/>
      <c r="G84" s="139"/>
      <c r="H84" s="139"/>
      <c r="I84" s="139"/>
      <c r="J84" s="139"/>
      <c r="K84" s="139"/>
      <c r="L84" s="139"/>
      <c r="M84" s="139"/>
      <c r="N84" s="139"/>
      <c r="O84" s="139"/>
      <c r="P84" s="295">
        <f t="shared" si="6"/>
        <v>0</v>
      </c>
      <c r="Q84" s="295">
        <f t="shared" si="7"/>
        <v>0</v>
      </c>
      <c r="R84" s="295">
        <f t="shared" si="8"/>
        <v>0</v>
      </c>
      <c r="S84" s="139"/>
      <c r="T84" s="293" t="str">
        <f>IF(S84="","",IF(S84="SI","No cal documentació",IF(Q84&gt;0,(CONCATENATE("12b_",'Valoració '!$D$7,"00",A84))," ")))</f>
        <v/>
      </c>
    </row>
    <row r="85" spans="1:20" x14ac:dyDescent="0.25">
      <c r="A85" s="297">
        <v>78</v>
      </c>
      <c r="B85" s="139"/>
      <c r="C85" s="139"/>
      <c r="D85" s="139"/>
      <c r="E85" s="139"/>
      <c r="F85" s="139"/>
      <c r="G85" s="139"/>
      <c r="H85" s="139"/>
      <c r="I85" s="139"/>
      <c r="J85" s="139"/>
      <c r="K85" s="139"/>
      <c r="L85" s="139"/>
      <c r="M85" s="139"/>
      <c r="N85" s="139"/>
      <c r="O85" s="139"/>
      <c r="P85" s="295">
        <f t="shared" si="6"/>
        <v>0</v>
      </c>
      <c r="Q85" s="295">
        <f t="shared" si="7"/>
        <v>0</v>
      </c>
      <c r="R85" s="295">
        <f t="shared" si="8"/>
        <v>0</v>
      </c>
      <c r="S85" s="139"/>
      <c r="T85" s="293" t="str">
        <f>IF(S85="","",IF(S85="SI","No cal documentació",IF(Q85&gt;0,(CONCATENATE("12b_",'Valoració '!$D$7,"00",A85))," ")))</f>
        <v/>
      </c>
    </row>
    <row r="86" spans="1:20" x14ac:dyDescent="0.25">
      <c r="A86" s="297">
        <v>79</v>
      </c>
      <c r="B86" s="139"/>
      <c r="C86" s="139"/>
      <c r="D86" s="139"/>
      <c r="E86" s="139"/>
      <c r="F86" s="139"/>
      <c r="G86" s="139"/>
      <c r="H86" s="139"/>
      <c r="I86" s="139"/>
      <c r="J86" s="139"/>
      <c r="K86" s="139"/>
      <c r="L86" s="139"/>
      <c r="M86" s="139"/>
      <c r="N86" s="139"/>
      <c r="O86" s="139"/>
      <c r="P86" s="295">
        <f t="shared" si="6"/>
        <v>0</v>
      </c>
      <c r="Q86" s="295">
        <f t="shared" si="7"/>
        <v>0</v>
      </c>
      <c r="R86" s="295">
        <f t="shared" si="8"/>
        <v>0</v>
      </c>
      <c r="S86" s="139"/>
      <c r="T86" s="293" t="str">
        <f>IF(S86="","",IF(S86="SI","No cal documentació",IF(Q86&gt;0,(CONCATENATE("12b_",'Valoració '!$D$7,"00",A86))," ")))</f>
        <v/>
      </c>
    </row>
    <row r="87" spans="1:20" x14ac:dyDescent="0.25">
      <c r="A87" s="297">
        <v>80</v>
      </c>
      <c r="B87" s="139"/>
      <c r="C87" s="139"/>
      <c r="D87" s="139"/>
      <c r="E87" s="139"/>
      <c r="F87" s="139"/>
      <c r="G87" s="139"/>
      <c r="H87" s="139"/>
      <c r="I87" s="139"/>
      <c r="J87" s="139"/>
      <c r="K87" s="139"/>
      <c r="L87" s="139"/>
      <c r="M87" s="139"/>
      <c r="N87" s="139"/>
      <c r="O87" s="139"/>
      <c r="P87" s="295">
        <f t="shared" si="6"/>
        <v>0</v>
      </c>
      <c r="Q87" s="295">
        <f t="shared" si="7"/>
        <v>0</v>
      </c>
      <c r="R87" s="295">
        <f t="shared" si="8"/>
        <v>0</v>
      </c>
      <c r="S87" s="139"/>
      <c r="T87" s="293" t="str">
        <f>IF(S87="","",IF(S87="SI","No cal documentació",IF(Q87&gt;0,(CONCATENATE("12b_",'Valoració '!$D$7,"00",A87))," ")))</f>
        <v/>
      </c>
    </row>
    <row r="88" spans="1:20" x14ac:dyDescent="0.25">
      <c r="A88" s="297">
        <v>81</v>
      </c>
      <c r="B88" s="139"/>
      <c r="C88" s="139"/>
      <c r="D88" s="139"/>
      <c r="E88" s="139"/>
      <c r="F88" s="139"/>
      <c r="G88" s="139"/>
      <c r="H88" s="139"/>
      <c r="I88" s="139"/>
      <c r="J88" s="139"/>
      <c r="K88" s="139"/>
      <c r="L88" s="139"/>
      <c r="M88" s="139"/>
      <c r="N88" s="139"/>
      <c r="O88" s="139"/>
      <c r="P88" s="295">
        <f t="shared" si="6"/>
        <v>0</v>
      </c>
      <c r="Q88" s="295">
        <f t="shared" si="7"/>
        <v>0</v>
      </c>
      <c r="R88" s="295">
        <f t="shared" si="8"/>
        <v>0</v>
      </c>
      <c r="S88" s="139"/>
      <c r="T88" s="293" t="str">
        <f>IF(S88="","",IF(S88="SI","No cal documentació",IF(Q88&gt;0,(CONCATENATE("12b_",'Valoració '!$D$7,"00",A88))," ")))</f>
        <v/>
      </c>
    </row>
    <row r="89" spans="1:20" x14ac:dyDescent="0.25">
      <c r="A89" s="297">
        <v>82</v>
      </c>
      <c r="B89" s="139"/>
      <c r="C89" s="139"/>
      <c r="D89" s="139"/>
      <c r="E89" s="139"/>
      <c r="F89" s="139"/>
      <c r="G89" s="139"/>
      <c r="H89" s="139"/>
      <c r="I89" s="139"/>
      <c r="J89" s="139"/>
      <c r="K89" s="139"/>
      <c r="L89" s="139"/>
      <c r="M89" s="139"/>
      <c r="N89" s="139"/>
      <c r="O89" s="139"/>
      <c r="P89" s="295">
        <f t="shared" si="6"/>
        <v>0</v>
      </c>
      <c r="Q89" s="295">
        <f t="shared" si="7"/>
        <v>0</v>
      </c>
      <c r="R89" s="295">
        <f t="shared" si="8"/>
        <v>0</v>
      </c>
      <c r="S89" s="139"/>
      <c r="T89" s="293" t="str">
        <f>IF(S89="","",IF(S89="SI","No cal documentació",IF(Q89&gt;0,(CONCATENATE("12b_",'Valoració '!$D$7,"00",A89))," ")))</f>
        <v/>
      </c>
    </row>
    <row r="90" spans="1:20" x14ac:dyDescent="0.25">
      <c r="A90" s="297">
        <v>83</v>
      </c>
      <c r="B90" s="139"/>
      <c r="C90" s="139"/>
      <c r="D90" s="139"/>
      <c r="E90" s="139"/>
      <c r="F90" s="139"/>
      <c r="G90" s="139"/>
      <c r="H90" s="139"/>
      <c r="I90" s="139"/>
      <c r="J90" s="139"/>
      <c r="K90" s="139"/>
      <c r="L90" s="139"/>
      <c r="M90" s="139"/>
      <c r="N90" s="139"/>
      <c r="O90" s="139"/>
      <c r="P90" s="295">
        <f t="shared" si="6"/>
        <v>0</v>
      </c>
      <c r="Q90" s="295">
        <f t="shared" si="7"/>
        <v>0</v>
      </c>
      <c r="R90" s="295">
        <f t="shared" si="8"/>
        <v>0</v>
      </c>
      <c r="S90" s="139"/>
      <c r="T90" s="293" t="str">
        <f>IF(S90="","",IF(S90="SI","No cal documentació",IF(Q90&gt;0,(CONCATENATE("12b_",'Valoració '!$D$7,"00",A90))," ")))</f>
        <v/>
      </c>
    </row>
    <row r="91" spans="1:20" x14ac:dyDescent="0.25">
      <c r="A91" s="297">
        <v>84</v>
      </c>
      <c r="B91" s="139"/>
      <c r="C91" s="139"/>
      <c r="D91" s="139"/>
      <c r="E91" s="139"/>
      <c r="F91" s="139"/>
      <c r="G91" s="139"/>
      <c r="H91" s="139"/>
      <c r="I91" s="139"/>
      <c r="J91" s="139"/>
      <c r="K91" s="139"/>
      <c r="L91" s="139"/>
      <c r="M91" s="139"/>
      <c r="N91" s="139"/>
      <c r="O91" s="139"/>
      <c r="P91" s="295">
        <f t="shared" si="6"/>
        <v>0</v>
      </c>
      <c r="Q91" s="295">
        <f t="shared" si="7"/>
        <v>0</v>
      </c>
      <c r="R91" s="295">
        <f t="shared" si="8"/>
        <v>0</v>
      </c>
      <c r="S91" s="139"/>
      <c r="T91" s="293" t="str">
        <f>IF(S91="","",IF(S91="SI","No cal documentació",IF(Q91&gt;0,(CONCATENATE("12b_",'Valoració '!$D$7,"00",A91))," ")))</f>
        <v/>
      </c>
    </row>
    <row r="92" spans="1:20" x14ac:dyDescent="0.25">
      <c r="A92" s="297">
        <v>85</v>
      </c>
      <c r="B92" s="139"/>
      <c r="C92" s="139"/>
      <c r="D92" s="139"/>
      <c r="E92" s="139"/>
      <c r="F92" s="139"/>
      <c r="G92" s="139"/>
      <c r="H92" s="139"/>
      <c r="I92" s="139"/>
      <c r="J92" s="139"/>
      <c r="K92" s="139"/>
      <c r="L92" s="139"/>
      <c r="M92" s="139"/>
      <c r="N92" s="139"/>
      <c r="O92" s="139"/>
      <c r="P92" s="295">
        <f t="shared" si="6"/>
        <v>0</v>
      </c>
      <c r="Q92" s="295">
        <f t="shared" si="7"/>
        <v>0</v>
      </c>
      <c r="R92" s="295">
        <f t="shared" si="8"/>
        <v>0</v>
      </c>
      <c r="S92" s="139"/>
      <c r="T92" s="293" t="str">
        <f>IF(S92="","",IF(S92="SI","No cal documentació",IF(Q92&gt;0,(CONCATENATE("12b_",'Valoració '!$D$7,"00",A92))," ")))</f>
        <v/>
      </c>
    </row>
    <row r="93" spans="1:20" x14ac:dyDescent="0.25">
      <c r="A93" s="297">
        <v>86</v>
      </c>
      <c r="B93" s="139"/>
      <c r="C93" s="139"/>
      <c r="D93" s="139"/>
      <c r="E93" s="139"/>
      <c r="F93" s="139"/>
      <c r="G93" s="139"/>
      <c r="H93" s="139"/>
      <c r="I93" s="139"/>
      <c r="J93" s="139"/>
      <c r="K93" s="139"/>
      <c r="L93" s="139"/>
      <c r="M93" s="139"/>
      <c r="N93" s="139"/>
      <c r="O93" s="139"/>
      <c r="P93" s="295">
        <f t="shared" si="6"/>
        <v>0</v>
      </c>
      <c r="Q93" s="295">
        <f t="shared" si="7"/>
        <v>0</v>
      </c>
      <c r="R93" s="295">
        <f t="shared" si="8"/>
        <v>0</v>
      </c>
      <c r="S93" s="139"/>
      <c r="T93" s="293" t="str">
        <f>IF(S93="","",IF(S93="SI","No cal documentació",IF(Q93&gt;0,(CONCATENATE("12b_",'Valoració '!$D$7,"00",A93))," ")))</f>
        <v/>
      </c>
    </row>
    <row r="94" spans="1:20" x14ac:dyDescent="0.25">
      <c r="A94" s="297">
        <v>87</v>
      </c>
      <c r="B94" s="139"/>
      <c r="C94" s="139"/>
      <c r="D94" s="139"/>
      <c r="E94" s="139"/>
      <c r="F94" s="139"/>
      <c r="G94" s="139"/>
      <c r="H94" s="139"/>
      <c r="I94" s="139"/>
      <c r="J94" s="139"/>
      <c r="K94" s="139"/>
      <c r="L94" s="139"/>
      <c r="M94" s="139"/>
      <c r="N94" s="139"/>
      <c r="O94" s="139"/>
      <c r="P94" s="295">
        <f t="shared" si="6"/>
        <v>0</v>
      </c>
      <c r="Q94" s="295">
        <f t="shared" si="7"/>
        <v>0</v>
      </c>
      <c r="R94" s="295">
        <f t="shared" si="8"/>
        <v>0</v>
      </c>
      <c r="S94" s="139"/>
      <c r="T94" s="293" t="str">
        <f>IF(S94="","",IF(S94="SI","No cal documentació",IF(Q94&gt;0,(CONCATENATE("12b_",'Valoració '!$D$7,"00",A94))," ")))</f>
        <v/>
      </c>
    </row>
    <row r="95" spans="1:20" x14ac:dyDescent="0.25">
      <c r="A95" s="297">
        <v>88</v>
      </c>
      <c r="B95" s="139"/>
      <c r="C95" s="139"/>
      <c r="D95" s="139"/>
      <c r="E95" s="139"/>
      <c r="F95" s="139"/>
      <c r="G95" s="139"/>
      <c r="H95" s="139"/>
      <c r="I95" s="139"/>
      <c r="J95" s="139"/>
      <c r="K95" s="139"/>
      <c r="L95" s="139"/>
      <c r="M95" s="139"/>
      <c r="N95" s="139"/>
      <c r="O95" s="139"/>
      <c r="P95" s="295">
        <f t="shared" si="6"/>
        <v>0</v>
      </c>
      <c r="Q95" s="295">
        <f t="shared" si="7"/>
        <v>0</v>
      </c>
      <c r="R95" s="295">
        <f t="shared" si="8"/>
        <v>0</v>
      </c>
      <c r="S95" s="139"/>
      <c r="T95" s="293" t="str">
        <f>IF(S95="","",IF(S95="SI","No cal documentació",IF(Q95&gt;0,(CONCATENATE("12b_",'Valoració '!$D$7,"00",A95))," ")))</f>
        <v/>
      </c>
    </row>
    <row r="96" spans="1:20" x14ac:dyDescent="0.25">
      <c r="A96" s="297">
        <v>89</v>
      </c>
      <c r="B96" s="139"/>
      <c r="C96" s="139"/>
      <c r="D96" s="139"/>
      <c r="E96" s="139"/>
      <c r="F96" s="139"/>
      <c r="G96" s="139"/>
      <c r="H96" s="139"/>
      <c r="I96" s="139"/>
      <c r="J96" s="139"/>
      <c r="K96" s="139"/>
      <c r="L96" s="139"/>
      <c r="M96" s="139"/>
      <c r="N96" s="139"/>
      <c r="O96" s="139"/>
      <c r="P96" s="295">
        <f t="shared" si="6"/>
        <v>0</v>
      </c>
      <c r="Q96" s="295">
        <f t="shared" si="7"/>
        <v>0</v>
      </c>
      <c r="R96" s="295">
        <f t="shared" si="8"/>
        <v>0</v>
      </c>
      <c r="S96" s="139"/>
      <c r="T96" s="293" t="str">
        <f>IF(S96="","",IF(S96="SI","No cal documentació",IF(Q96&gt;0,(CONCATENATE("12b_",'Valoració '!$D$7,"00",A96))," ")))</f>
        <v/>
      </c>
    </row>
    <row r="97" spans="1:20" x14ac:dyDescent="0.25">
      <c r="A97" s="297">
        <v>90</v>
      </c>
      <c r="B97" s="139"/>
      <c r="C97" s="139"/>
      <c r="D97" s="139"/>
      <c r="E97" s="139"/>
      <c r="F97" s="139"/>
      <c r="G97" s="139"/>
      <c r="H97" s="139"/>
      <c r="I97" s="139"/>
      <c r="J97" s="139"/>
      <c r="K97" s="139"/>
      <c r="L97" s="139"/>
      <c r="M97" s="139"/>
      <c r="N97" s="139"/>
      <c r="O97" s="139"/>
      <c r="P97" s="295">
        <f t="shared" si="6"/>
        <v>0</v>
      </c>
      <c r="Q97" s="295">
        <f t="shared" si="7"/>
        <v>0</v>
      </c>
      <c r="R97" s="295">
        <f t="shared" si="8"/>
        <v>0</v>
      </c>
      <c r="S97" s="139"/>
      <c r="T97" s="293" t="str">
        <f>IF(S97="","",IF(S97="SI","No cal documentació",IF(Q97&gt;0,(CONCATENATE("12b_",'Valoració '!$D$7,"00",A97))," ")))</f>
        <v/>
      </c>
    </row>
    <row r="98" spans="1:20" x14ac:dyDescent="0.25">
      <c r="A98" s="297">
        <v>91</v>
      </c>
      <c r="B98" s="139"/>
      <c r="C98" s="139"/>
      <c r="D98" s="139"/>
      <c r="E98" s="139"/>
      <c r="F98" s="139"/>
      <c r="G98" s="139"/>
      <c r="H98" s="139"/>
      <c r="I98" s="139"/>
      <c r="J98" s="139"/>
      <c r="K98" s="139"/>
      <c r="L98" s="139"/>
      <c r="M98" s="139"/>
      <c r="N98" s="139"/>
      <c r="O98" s="139"/>
      <c r="P98" s="295">
        <f t="shared" si="6"/>
        <v>0</v>
      </c>
      <c r="Q98" s="295">
        <f t="shared" si="7"/>
        <v>0</v>
      </c>
      <c r="R98" s="295">
        <f t="shared" si="8"/>
        <v>0</v>
      </c>
      <c r="S98" s="139"/>
      <c r="T98" s="293" t="str">
        <f>IF(S98="","",IF(S98="SI","No cal documentació",IF(Q98&gt;0,(CONCATENATE("12b_",'Valoració '!$D$7,"00",A98))," ")))</f>
        <v/>
      </c>
    </row>
    <row r="99" spans="1:20" x14ac:dyDescent="0.25">
      <c r="A99" s="297">
        <v>92</v>
      </c>
      <c r="B99" s="139"/>
      <c r="C99" s="139"/>
      <c r="D99" s="139"/>
      <c r="E99" s="139"/>
      <c r="F99" s="139"/>
      <c r="G99" s="139"/>
      <c r="H99" s="139"/>
      <c r="I99" s="139"/>
      <c r="J99" s="139"/>
      <c r="K99" s="139"/>
      <c r="L99" s="139"/>
      <c r="M99" s="139"/>
      <c r="N99" s="139"/>
      <c r="O99" s="139"/>
      <c r="P99" s="295">
        <f t="shared" si="6"/>
        <v>0</v>
      </c>
      <c r="Q99" s="295">
        <f t="shared" si="7"/>
        <v>0</v>
      </c>
      <c r="R99" s="295">
        <f t="shared" si="8"/>
        <v>0</v>
      </c>
      <c r="S99" s="139"/>
      <c r="T99" s="293" t="str">
        <f>IF(S99="","",IF(S99="SI","No cal documentació",IF(Q99&gt;0,(CONCATENATE("12b_",'Valoració '!$D$7,"00",A99))," ")))</f>
        <v/>
      </c>
    </row>
    <row r="100" spans="1:20" x14ac:dyDescent="0.25">
      <c r="A100" s="297">
        <v>93</v>
      </c>
      <c r="B100" s="139"/>
      <c r="C100" s="139"/>
      <c r="D100" s="139"/>
      <c r="E100" s="139"/>
      <c r="F100" s="139"/>
      <c r="G100" s="139"/>
      <c r="H100" s="139"/>
      <c r="I100" s="139"/>
      <c r="J100" s="139"/>
      <c r="K100" s="139"/>
      <c r="L100" s="139"/>
      <c r="M100" s="139"/>
      <c r="N100" s="139"/>
      <c r="O100" s="139"/>
      <c r="P100" s="295">
        <f t="shared" si="6"/>
        <v>0</v>
      </c>
      <c r="Q100" s="295">
        <f t="shared" si="7"/>
        <v>0</v>
      </c>
      <c r="R100" s="295">
        <f t="shared" si="8"/>
        <v>0</v>
      </c>
      <c r="S100" s="139"/>
      <c r="T100" s="293" t="str">
        <f>IF(S100="","",IF(S100="SI","No cal documentació",IF(Q100&gt;0,(CONCATENATE("12b_",'Valoració '!$D$7,"00",A100))," ")))</f>
        <v/>
      </c>
    </row>
    <row r="101" spans="1:20" x14ac:dyDescent="0.25">
      <c r="A101" s="297">
        <v>94</v>
      </c>
      <c r="B101" s="139"/>
      <c r="C101" s="139"/>
      <c r="D101" s="139"/>
      <c r="E101" s="139"/>
      <c r="F101" s="139"/>
      <c r="G101" s="139"/>
      <c r="H101" s="139"/>
      <c r="I101" s="139"/>
      <c r="J101" s="139"/>
      <c r="K101" s="139"/>
      <c r="L101" s="139"/>
      <c r="M101" s="139"/>
      <c r="N101" s="139"/>
      <c r="O101" s="139"/>
      <c r="P101" s="295">
        <f t="shared" si="6"/>
        <v>0</v>
      </c>
      <c r="Q101" s="295">
        <f t="shared" si="7"/>
        <v>0</v>
      </c>
      <c r="R101" s="295">
        <f t="shared" si="8"/>
        <v>0</v>
      </c>
      <c r="S101" s="139"/>
      <c r="T101" s="293" t="str">
        <f>IF(S101="","",IF(S101="SI","No cal documentació",IF(Q101&gt;0,(CONCATENATE("12b_",'Valoració '!$D$7,"00",A101))," ")))</f>
        <v/>
      </c>
    </row>
    <row r="102" spans="1:20" x14ac:dyDescent="0.25">
      <c r="A102" s="297">
        <v>95</v>
      </c>
      <c r="B102" s="139"/>
      <c r="C102" s="139"/>
      <c r="D102" s="139"/>
      <c r="E102" s="139"/>
      <c r="F102" s="139"/>
      <c r="G102" s="139"/>
      <c r="H102" s="139"/>
      <c r="I102" s="139"/>
      <c r="J102" s="139"/>
      <c r="K102" s="139"/>
      <c r="L102" s="139"/>
      <c r="M102" s="139"/>
      <c r="N102" s="139"/>
      <c r="O102" s="139"/>
      <c r="P102" s="295">
        <f t="shared" si="6"/>
        <v>0</v>
      </c>
      <c r="Q102" s="295">
        <f t="shared" si="7"/>
        <v>0</v>
      </c>
      <c r="R102" s="295">
        <f t="shared" si="8"/>
        <v>0</v>
      </c>
      <c r="S102" s="139"/>
      <c r="T102" s="293" t="str">
        <f>IF(S102="","",IF(S102="SI","No cal documentació",IF(Q102&gt;0,(CONCATENATE("12b_",'Valoració '!$D$7,"00",A102))," ")))</f>
        <v/>
      </c>
    </row>
    <row r="103" spans="1:20" x14ac:dyDescent="0.25">
      <c r="A103" s="297">
        <v>96</v>
      </c>
      <c r="B103" s="139"/>
      <c r="C103" s="139"/>
      <c r="D103" s="139"/>
      <c r="E103" s="139"/>
      <c r="F103" s="139"/>
      <c r="G103" s="139"/>
      <c r="H103" s="139"/>
      <c r="I103" s="139"/>
      <c r="J103" s="139"/>
      <c r="K103" s="139"/>
      <c r="L103" s="139"/>
      <c r="M103" s="139"/>
      <c r="N103" s="139"/>
      <c r="O103" s="139"/>
      <c r="P103" s="295">
        <f t="shared" si="6"/>
        <v>0</v>
      </c>
      <c r="Q103" s="295">
        <f t="shared" si="7"/>
        <v>0</v>
      </c>
      <c r="R103" s="295">
        <f t="shared" si="8"/>
        <v>0</v>
      </c>
      <c r="S103" s="139"/>
      <c r="T103" s="293" t="str">
        <f>IF(S103="","",IF(S103="SI","No cal documentació",IF(Q103&gt;0,(CONCATENATE("12b_",'Valoració '!$D$7,"00",A103))," ")))</f>
        <v/>
      </c>
    </row>
    <row r="104" spans="1:20" x14ac:dyDescent="0.25">
      <c r="A104" s="297">
        <v>97</v>
      </c>
      <c r="B104" s="139"/>
      <c r="C104" s="139"/>
      <c r="D104" s="139"/>
      <c r="E104" s="139"/>
      <c r="F104" s="139"/>
      <c r="G104" s="139"/>
      <c r="H104" s="139"/>
      <c r="I104" s="139"/>
      <c r="J104" s="139"/>
      <c r="K104" s="139"/>
      <c r="L104" s="139"/>
      <c r="M104" s="139"/>
      <c r="N104" s="139"/>
      <c r="O104" s="139"/>
      <c r="P104" s="295">
        <f t="shared" si="6"/>
        <v>0</v>
      </c>
      <c r="Q104" s="295">
        <f t="shared" si="7"/>
        <v>0</v>
      </c>
      <c r="R104" s="295">
        <f t="shared" si="8"/>
        <v>0</v>
      </c>
      <c r="S104" s="139"/>
      <c r="T104" s="293" t="str">
        <f>IF(S104="","",IF(S104="SI","No cal documentació",IF(Q104&gt;0,(CONCATENATE("12b_",'Valoració '!$D$7,"00",A104))," ")))</f>
        <v/>
      </c>
    </row>
    <row r="105" spans="1:20" x14ac:dyDescent="0.25">
      <c r="A105" s="297">
        <v>98</v>
      </c>
      <c r="B105" s="139"/>
      <c r="C105" s="139"/>
      <c r="D105" s="139"/>
      <c r="E105" s="139"/>
      <c r="F105" s="139"/>
      <c r="G105" s="139"/>
      <c r="H105" s="139"/>
      <c r="I105" s="139"/>
      <c r="J105" s="139"/>
      <c r="K105" s="139"/>
      <c r="L105" s="139"/>
      <c r="M105" s="139"/>
      <c r="N105" s="139"/>
      <c r="O105" s="139"/>
      <c r="P105" s="295">
        <f t="shared" si="6"/>
        <v>0</v>
      </c>
      <c r="Q105" s="295">
        <f t="shared" si="7"/>
        <v>0</v>
      </c>
      <c r="R105" s="295">
        <f t="shared" si="8"/>
        <v>0</v>
      </c>
      <c r="S105" s="139"/>
      <c r="T105" s="293" t="str">
        <f>IF(S105="","",IF(S105="SI","No cal documentació",IF(Q105&gt;0,(CONCATENATE("12b_",'Valoració '!$D$7,"00",A105))," ")))</f>
        <v/>
      </c>
    </row>
    <row r="106" spans="1:20" x14ac:dyDescent="0.25">
      <c r="A106" s="297">
        <v>99</v>
      </c>
      <c r="B106" s="139"/>
      <c r="C106" s="139"/>
      <c r="D106" s="139"/>
      <c r="E106" s="139"/>
      <c r="F106" s="139"/>
      <c r="G106" s="139"/>
      <c r="H106" s="139"/>
      <c r="I106" s="139"/>
      <c r="J106" s="139"/>
      <c r="K106" s="139"/>
      <c r="L106" s="139"/>
      <c r="M106" s="139"/>
      <c r="N106" s="139"/>
      <c r="O106" s="139"/>
      <c r="P106" s="295">
        <f t="shared" si="6"/>
        <v>0</v>
      </c>
      <c r="Q106" s="295">
        <f t="shared" si="7"/>
        <v>0</v>
      </c>
      <c r="R106" s="295">
        <f t="shared" si="8"/>
        <v>0</v>
      </c>
      <c r="S106" s="139"/>
      <c r="T106" s="293" t="str">
        <f>IF(S106="","",IF(S106="SI","No cal documentació",IF(Q106&gt;0,(CONCATENATE("12b_",'Valoració '!$D$7,"00",A106))," ")))</f>
        <v/>
      </c>
    </row>
    <row r="107" spans="1:20" x14ac:dyDescent="0.25">
      <c r="A107" s="298">
        <v>100</v>
      </c>
      <c r="B107" s="210"/>
      <c r="C107" s="210"/>
      <c r="D107" s="210"/>
      <c r="E107" s="210"/>
      <c r="F107" s="210"/>
      <c r="G107" s="210"/>
      <c r="H107" s="210"/>
      <c r="I107" s="210"/>
      <c r="J107" s="210"/>
      <c r="K107" s="210"/>
      <c r="L107" s="210"/>
      <c r="M107" s="210"/>
      <c r="N107" s="210"/>
      <c r="O107" s="210"/>
      <c r="P107" s="296">
        <f>(O107-N107)/365</f>
        <v>0</v>
      </c>
      <c r="Q107" s="296">
        <f t="shared" si="7"/>
        <v>0</v>
      </c>
      <c r="R107" s="296">
        <f t="shared" si="8"/>
        <v>0</v>
      </c>
      <c r="S107" s="210"/>
      <c r="T107" s="294" t="str">
        <f>IF(S107="","",IF(S107="SI","No cal documentació",IF(Q107&gt;0,(CONCATENATE("12b_",'Valoració '!$D$7,"00",A107))," ")))</f>
        <v/>
      </c>
    </row>
  </sheetData>
  <sheetProtection algorithmName="SHA-512" hashValue="lv/x3wI+wMSlKA7//98yFOEd+mP2THnuxfQDFE+MXZ+bQvfew6c7OFRifxeQhIn2ZlY2GEIHZrQIhO9vyfHjRQ==" saltValue="5c5CaQInCfbS/L2q4QSkKg==" spinCount="100000" sheet="1" objects="1" scenarios="1"/>
  <dataValidations count="2">
    <dataValidation type="list" allowBlank="1" showInputMessage="1" showErrorMessage="1" sqref="K8:L107 I8:I107 S8:S107" xr:uid="{00000000-0002-0000-0600-000000000000}">
      <formula1>"si, no"</formula1>
    </dataValidation>
    <dataValidation type="list" allowBlank="1" showInputMessage="1" showErrorMessage="1" sqref="F8:F107" xr:uid="{00000000-0002-0000-0600-000001000000}">
      <formula1>"SI,NO"</formula1>
    </dataValidation>
  </dataValidations>
  <hyperlinks>
    <hyperlink ref="A4" r:id="rId1" xr:uid="{00000000-0004-0000-0600-000000000000}"/>
  </hyperlinks>
  <pageMargins left="0.7" right="0.7" top="0.75" bottom="0.75" header="0.3" footer="0.3"/>
  <pageSetup paperSize="9" orientation="portrait"/>
  <tableParts count="1">
    <tablePart r:id="rId2"/>
  </tableParts>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ull5"/>
  <dimension ref="A1:U107"/>
  <sheetViews>
    <sheetView workbookViewId="0">
      <pane ySplit="7" topLeftCell="A8" activePane="bottomLeft" state="frozen"/>
      <selection pane="bottomLeft" activeCell="A7" sqref="A7"/>
    </sheetView>
  </sheetViews>
  <sheetFormatPr baseColWidth="10" defaultColWidth="9.140625" defaultRowHeight="15" x14ac:dyDescent="0.25"/>
  <cols>
    <col min="1" max="1" width="9.140625" style="134"/>
    <col min="2" max="2" width="40.140625" style="134" customWidth="1"/>
    <col min="3" max="3" width="21.28515625" style="134" customWidth="1"/>
    <col min="4" max="4" width="30.85546875" style="134" customWidth="1"/>
    <col min="5" max="5" width="45.85546875" style="134" customWidth="1"/>
    <col min="6" max="6" width="24.42578125" style="134" customWidth="1"/>
    <col min="7" max="7" width="24.7109375" style="134" customWidth="1"/>
    <col min="8" max="8" width="13.7109375" style="134" customWidth="1"/>
    <col min="9" max="9" width="17" style="134" customWidth="1"/>
    <col min="10" max="10" width="19.7109375" style="134" bestFit="1" customWidth="1"/>
    <col min="11" max="16384" width="9.140625" style="134"/>
  </cols>
  <sheetData>
    <row r="1" spans="1:21" x14ac:dyDescent="0.25">
      <c r="A1" s="141" t="s">
        <v>29</v>
      </c>
      <c r="S1" s="142"/>
    </row>
    <row r="2" spans="1:21" x14ac:dyDescent="0.25">
      <c r="A2" s="143" t="s">
        <v>48</v>
      </c>
      <c r="S2" s="142"/>
    </row>
    <row r="3" spans="1:21" x14ac:dyDescent="0.25">
      <c r="A3" s="141"/>
      <c r="S3" s="142"/>
    </row>
    <row r="4" spans="1:21" ht="26.25" customHeight="1" x14ac:dyDescent="0.25">
      <c r="A4" s="135" t="s">
        <v>97</v>
      </c>
      <c r="B4" s="144" t="s">
        <v>54</v>
      </c>
      <c r="C4" s="149"/>
      <c r="D4" s="146">
        <f>SUM(H8:H107)</f>
        <v>0</v>
      </c>
      <c r="S4" s="142"/>
      <c r="U4" s="135" t="s">
        <v>97</v>
      </c>
    </row>
    <row r="5" spans="1:21" x14ac:dyDescent="0.25">
      <c r="A5" s="141"/>
      <c r="S5" s="142"/>
    </row>
    <row r="6" spans="1:21" ht="15.75" x14ac:dyDescent="0.25">
      <c r="A6" s="398" t="s">
        <v>50</v>
      </c>
      <c r="B6" s="398"/>
      <c r="C6" s="398"/>
      <c r="D6" s="398"/>
      <c r="E6" s="398"/>
      <c r="F6" s="398"/>
    </row>
    <row r="7" spans="1:21" x14ac:dyDescent="0.25">
      <c r="A7" s="205" t="s">
        <v>46</v>
      </c>
      <c r="B7" s="206" t="s">
        <v>51</v>
      </c>
      <c r="C7" s="206" t="s">
        <v>34</v>
      </c>
      <c r="D7" s="206" t="s">
        <v>52</v>
      </c>
      <c r="E7" s="206" t="s">
        <v>53</v>
      </c>
      <c r="F7" s="206" t="s">
        <v>41</v>
      </c>
      <c r="G7" s="206" t="s">
        <v>42</v>
      </c>
      <c r="H7" s="207" t="s">
        <v>43</v>
      </c>
      <c r="I7" s="207" t="s">
        <v>99</v>
      </c>
      <c r="J7" s="208" t="s">
        <v>44</v>
      </c>
    </row>
    <row r="8" spans="1:21" x14ac:dyDescent="0.25">
      <c r="A8" s="204">
        <v>1</v>
      </c>
      <c r="B8" s="139"/>
      <c r="C8" s="139"/>
      <c r="D8" s="139"/>
      <c r="E8" s="139"/>
      <c r="F8" s="147"/>
      <c r="G8" s="147"/>
      <c r="H8" s="150">
        <f>IF(D8="si",1.25,(IF(E8="si",0.5,0)))</f>
        <v>0</v>
      </c>
      <c r="I8" s="151"/>
      <c r="J8" s="230" t="str">
        <f>IF(I8="","",IF(I8="SI","No cal documentació",IF(H8&gt;0,(CONCATENATE("11B_",'Valoració '!$D$10,"00",A8))," ")))</f>
        <v/>
      </c>
    </row>
    <row r="9" spans="1:21" x14ac:dyDescent="0.25">
      <c r="A9" s="204">
        <v>2</v>
      </c>
      <c r="B9" s="139"/>
      <c r="C9" s="139"/>
      <c r="D9" s="139"/>
      <c r="E9" s="139"/>
      <c r="F9" s="139"/>
      <c r="G9" s="139"/>
      <c r="H9" s="150">
        <f t="shared" ref="H9:H72" si="0">IF(D9="si",1.25,(IF(E9="si",0.5,0)))</f>
        <v>0</v>
      </c>
      <c r="I9" s="151"/>
      <c r="J9" s="230" t="str">
        <f>IF(I9="","",IF(I9="SI","No cal documentació",IF(H9&gt;0,(CONCATENATE("11B_",'Valoració '!$D$10,"00",A9))," ")))</f>
        <v/>
      </c>
    </row>
    <row r="10" spans="1:21" x14ac:dyDescent="0.25">
      <c r="A10" s="204">
        <v>3</v>
      </c>
      <c r="B10" s="139"/>
      <c r="C10" s="139"/>
      <c r="D10" s="139"/>
      <c r="E10" s="139"/>
      <c r="F10" s="139"/>
      <c r="G10" s="139"/>
      <c r="H10" s="150">
        <f t="shared" si="0"/>
        <v>0</v>
      </c>
      <c r="I10" s="151"/>
      <c r="J10" s="230" t="str">
        <f>IF(I10="","",IF(I10="SI","No cal documentació",IF(H10&gt;0,(CONCATENATE("11B_",'Valoració '!$D$10,"00",A10))," ")))</f>
        <v/>
      </c>
    </row>
    <row r="11" spans="1:21" x14ac:dyDescent="0.25">
      <c r="A11" s="204">
        <v>4</v>
      </c>
      <c r="B11" s="139"/>
      <c r="C11" s="139"/>
      <c r="D11" s="139"/>
      <c r="E11" s="139"/>
      <c r="F11" s="139"/>
      <c r="G11" s="139"/>
      <c r="H11" s="150">
        <f t="shared" si="0"/>
        <v>0</v>
      </c>
      <c r="I11" s="151"/>
      <c r="J11" s="230" t="str">
        <f>IF(I11="","",IF(I11="SI","No cal documentació",IF(H11&gt;0,(CONCATENATE("11B_",'Valoració '!$D$10,"00",A11))," ")))</f>
        <v/>
      </c>
    </row>
    <row r="12" spans="1:21" x14ac:dyDescent="0.25">
      <c r="A12" s="204">
        <v>5</v>
      </c>
      <c r="B12" s="139"/>
      <c r="C12" s="139"/>
      <c r="D12" s="139"/>
      <c r="E12" s="139"/>
      <c r="F12" s="139"/>
      <c r="G12" s="139"/>
      <c r="H12" s="150">
        <f t="shared" si="0"/>
        <v>0</v>
      </c>
      <c r="I12" s="151"/>
      <c r="J12" s="230" t="str">
        <f>IF(I12="","",IF(I12="SI","No cal documentació",IF(H12&gt;0,(CONCATENATE("11B_",'Valoració '!$D$10,"00",A12))," ")))</f>
        <v/>
      </c>
    </row>
    <row r="13" spans="1:21" x14ac:dyDescent="0.25">
      <c r="A13" s="204">
        <v>6</v>
      </c>
      <c r="B13" s="139"/>
      <c r="C13" s="139"/>
      <c r="D13" s="139"/>
      <c r="E13" s="139"/>
      <c r="F13" s="139"/>
      <c r="G13" s="139"/>
      <c r="H13" s="150">
        <f t="shared" si="0"/>
        <v>0</v>
      </c>
      <c r="I13" s="151"/>
      <c r="J13" s="230" t="str">
        <f>IF(I13="","",IF(I13="SI","No cal documentació",IF(H13&gt;0,(CONCATENATE("11B_",'Valoració '!$D$10,"00",A13))," ")))</f>
        <v/>
      </c>
    </row>
    <row r="14" spans="1:21" x14ac:dyDescent="0.25">
      <c r="A14" s="204">
        <v>7</v>
      </c>
      <c r="B14" s="139"/>
      <c r="C14" s="139"/>
      <c r="D14" s="139"/>
      <c r="E14" s="139"/>
      <c r="F14" s="139"/>
      <c r="G14" s="139"/>
      <c r="H14" s="150">
        <f t="shared" si="0"/>
        <v>0</v>
      </c>
      <c r="I14" s="151"/>
      <c r="J14" s="230" t="str">
        <f>IF(I14="","",IF(I14="SI","No cal documentació",IF(H14&gt;0,(CONCATENATE("11B_",'Valoració '!$D$10,"00",A14))," ")))</f>
        <v/>
      </c>
    </row>
    <row r="15" spans="1:21" x14ac:dyDescent="0.25">
      <c r="A15" s="204">
        <v>8</v>
      </c>
      <c r="B15" s="139"/>
      <c r="C15" s="139"/>
      <c r="D15" s="139"/>
      <c r="E15" s="139"/>
      <c r="F15" s="139"/>
      <c r="G15" s="139"/>
      <c r="H15" s="150">
        <f t="shared" si="0"/>
        <v>0</v>
      </c>
      <c r="I15" s="151"/>
      <c r="J15" s="230" t="str">
        <f>IF(I15="","",IF(I15="SI","No cal documentació",IF(H15&gt;0,(CONCATENATE("11B_",'Valoració '!$D$10,"00",A15))," ")))</f>
        <v/>
      </c>
    </row>
    <row r="16" spans="1:21" x14ac:dyDescent="0.25">
      <c r="A16" s="204">
        <v>9</v>
      </c>
      <c r="B16" s="139"/>
      <c r="C16" s="139"/>
      <c r="D16" s="139"/>
      <c r="E16" s="139"/>
      <c r="F16" s="139"/>
      <c r="G16" s="139"/>
      <c r="H16" s="150">
        <f t="shared" si="0"/>
        <v>0</v>
      </c>
      <c r="I16" s="151"/>
      <c r="J16" s="230" t="str">
        <f>IF(I16="","",IF(I16="SI","No cal documentació",IF(H16&gt;0,(CONCATENATE("11B_",'Valoració '!$D$10,"00",A16))," ")))</f>
        <v/>
      </c>
    </row>
    <row r="17" spans="1:10" x14ac:dyDescent="0.25">
      <c r="A17" s="204">
        <v>10</v>
      </c>
      <c r="B17" s="139"/>
      <c r="C17" s="139"/>
      <c r="D17" s="139"/>
      <c r="E17" s="139"/>
      <c r="F17" s="139"/>
      <c r="G17" s="139"/>
      <c r="H17" s="150">
        <f t="shared" si="0"/>
        <v>0</v>
      </c>
      <c r="I17" s="151"/>
      <c r="J17" s="230" t="str">
        <f>IF(I17="","",IF(I17="SI","No cal documentació",IF(H17&gt;0,(CONCATENATE("11B_",'Valoració '!$D$10,"00",A17))," ")))</f>
        <v/>
      </c>
    </row>
    <row r="18" spans="1:10" x14ac:dyDescent="0.25">
      <c r="A18" s="204">
        <v>11</v>
      </c>
      <c r="B18" s="139"/>
      <c r="C18" s="139"/>
      <c r="D18" s="139"/>
      <c r="E18" s="139"/>
      <c r="F18" s="139"/>
      <c r="G18" s="139"/>
      <c r="H18" s="150">
        <f t="shared" si="0"/>
        <v>0</v>
      </c>
      <c r="I18" s="151"/>
      <c r="J18" s="230" t="str">
        <f>IF(I18="","",IF(I18="SI","No cal documentació",IF(H18&gt;0,(CONCATENATE("11B_",'Valoració '!$D$10,"00",A18))," ")))</f>
        <v/>
      </c>
    </row>
    <row r="19" spans="1:10" x14ac:dyDescent="0.25">
      <c r="A19" s="204">
        <v>12</v>
      </c>
      <c r="B19" s="139"/>
      <c r="C19" s="139"/>
      <c r="D19" s="139"/>
      <c r="E19" s="139"/>
      <c r="F19" s="139"/>
      <c r="G19" s="139"/>
      <c r="H19" s="150">
        <f t="shared" si="0"/>
        <v>0</v>
      </c>
      <c r="I19" s="151"/>
      <c r="J19" s="230" t="str">
        <f>IF(I19="","",IF(I19="SI","No cal documentació",IF(H19&gt;0,(CONCATENATE("11B_",'Valoració '!$D$10,"00",A19))," ")))</f>
        <v/>
      </c>
    </row>
    <row r="20" spans="1:10" x14ac:dyDescent="0.25">
      <c r="A20" s="204">
        <v>13</v>
      </c>
      <c r="B20" s="139"/>
      <c r="C20" s="139"/>
      <c r="D20" s="139"/>
      <c r="E20" s="139"/>
      <c r="F20" s="139"/>
      <c r="G20" s="139"/>
      <c r="H20" s="150">
        <f t="shared" si="0"/>
        <v>0</v>
      </c>
      <c r="I20" s="151"/>
      <c r="J20" s="230" t="str">
        <f>IF(I20="","",IF(I20="SI","No cal documentació",IF(H20&gt;0,(CONCATENATE("11B_",'Valoració '!$D$10,"00",A20))," ")))</f>
        <v/>
      </c>
    </row>
    <row r="21" spans="1:10" x14ac:dyDescent="0.25">
      <c r="A21" s="204">
        <v>14</v>
      </c>
      <c r="B21" s="139"/>
      <c r="C21" s="139"/>
      <c r="D21" s="139"/>
      <c r="E21" s="139"/>
      <c r="F21" s="139"/>
      <c r="G21" s="139"/>
      <c r="H21" s="150">
        <f t="shared" si="0"/>
        <v>0</v>
      </c>
      <c r="I21" s="151"/>
      <c r="J21" s="230" t="str">
        <f>IF(I21="","",IF(I21="SI","No cal documentació",IF(H21&gt;0,(CONCATENATE("11B_",'Valoració '!$D$10,"00",A21))," ")))</f>
        <v/>
      </c>
    </row>
    <row r="22" spans="1:10" x14ac:dyDescent="0.25">
      <c r="A22" s="204">
        <v>15</v>
      </c>
      <c r="B22" s="139"/>
      <c r="C22" s="139"/>
      <c r="D22" s="139"/>
      <c r="E22" s="139"/>
      <c r="F22" s="139"/>
      <c r="G22" s="139"/>
      <c r="H22" s="150">
        <f t="shared" si="0"/>
        <v>0</v>
      </c>
      <c r="I22" s="151"/>
      <c r="J22" s="230" t="str">
        <f>IF(I22="","",IF(I22="SI","No cal documentació",IF(H22&gt;0,(CONCATENATE("11B_",'Valoració '!$D$10,"00",A22))," ")))</f>
        <v/>
      </c>
    </row>
    <row r="23" spans="1:10" x14ac:dyDescent="0.25">
      <c r="A23" s="204">
        <v>16</v>
      </c>
      <c r="B23" s="139"/>
      <c r="C23" s="139"/>
      <c r="D23" s="139"/>
      <c r="E23" s="139"/>
      <c r="F23" s="139"/>
      <c r="G23" s="139"/>
      <c r="H23" s="150">
        <f t="shared" si="0"/>
        <v>0</v>
      </c>
      <c r="I23" s="151"/>
      <c r="J23" s="230" t="str">
        <f>IF(I23="","",IF(I23="SI","No cal documentació",IF(H23&gt;0,(CONCATENATE("11B_",'Valoració '!$D$10,"00",A23))," ")))</f>
        <v/>
      </c>
    </row>
    <row r="24" spans="1:10" x14ac:dyDescent="0.25">
      <c r="A24" s="204">
        <v>17</v>
      </c>
      <c r="B24" s="139"/>
      <c r="C24" s="139"/>
      <c r="D24" s="139"/>
      <c r="E24" s="139"/>
      <c r="F24" s="139"/>
      <c r="G24" s="139"/>
      <c r="H24" s="150">
        <f t="shared" si="0"/>
        <v>0</v>
      </c>
      <c r="I24" s="151"/>
      <c r="J24" s="230" t="str">
        <f>IF(I24="","",IF(I24="SI","No cal documentació",IF(H24&gt;0,(CONCATENATE("11B_",'Valoració '!$D$10,"00",A24))," ")))</f>
        <v/>
      </c>
    </row>
    <row r="25" spans="1:10" x14ac:dyDescent="0.25">
      <c r="A25" s="204">
        <v>18</v>
      </c>
      <c r="B25" s="139"/>
      <c r="C25" s="139"/>
      <c r="D25" s="139"/>
      <c r="E25" s="139"/>
      <c r="F25" s="139"/>
      <c r="G25" s="139"/>
      <c r="H25" s="150">
        <f t="shared" si="0"/>
        <v>0</v>
      </c>
      <c r="I25" s="151"/>
      <c r="J25" s="230" t="str">
        <f>IF(I25="","",IF(I25="SI","No cal documentació",IF(H25&gt;0,(CONCATENATE("11B_",'Valoració '!$D$10,"00",A25))," ")))</f>
        <v/>
      </c>
    </row>
    <row r="26" spans="1:10" x14ac:dyDescent="0.25">
      <c r="A26" s="204">
        <v>19</v>
      </c>
      <c r="B26" s="139"/>
      <c r="C26" s="139"/>
      <c r="D26" s="139"/>
      <c r="E26" s="139"/>
      <c r="F26" s="139"/>
      <c r="G26" s="139"/>
      <c r="H26" s="150">
        <f t="shared" si="0"/>
        <v>0</v>
      </c>
      <c r="I26" s="151"/>
      <c r="J26" s="230" t="str">
        <f>IF(I26="","",IF(I26="SI","No cal documentació",IF(H26&gt;0,(CONCATENATE("11B_",'Valoració '!$D$10,"00",A26))," ")))</f>
        <v/>
      </c>
    </row>
    <row r="27" spans="1:10" x14ac:dyDescent="0.25">
      <c r="A27" s="204">
        <v>20</v>
      </c>
      <c r="B27" s="139"/>
      <c r="C27" s="139"/>
      <c r="D27" s="139"/>
      <c r="E27" s="139"/>
      <c r="F27" s="139"/>
      <c r="G27" s="139"/>
      <c r="H27" s="150">
        <f t="shared" si="0"/>
        <v>0</v>
      </c>
      <c r="I27" s="151"/>
      <c r="J27" s="230" t="str">
        <f>IF(I27="","",IF(I27="SI","No cal documentació",IF(H27&gt;0,(CONCATENATE("11B_",'Valoració '!$D$10,"00",A27))," ")))</f>
        <v/>
      </c>
    </row>
    <row r="28" spans="1:10" x14ac:dyDescent="0.25">
      <c r="A28" s="204">
        <v>21</v>
      </c>
      <c r="B28" s="139"/>
      <c r="C28" s="139"/>
      <c r="D28" s="139"/>
      <c r="E28" s="139"/>
      <c r="F28" s="139"/>
      <c r="G28" s="139"/>
      <c r="H28" s="150">
        <f t="shared" si="0"/>
        <v>0</v>
      </c>
      <c r="I28" s="151"/>
      <c r="J28" s="230" t="str">
        <f>IF(I28="","",IF(I28="SI","No cal documentació",IF(H28&gt;0,(CONCATENATE("11B_",'Valoració '!$D$10,"00",A28))," ")))</f>
        <v/>
      </c>
    </row>
    <row r="29" spans="1:10" x14ac:dyDescent="0.25">
      <c r="A29" s="204">
        <v>22</v>
      </c>
      <c r="B29" s="139"/>
      <c r="C29" s="139"/>
      <c r="D29" s="139"/>
      <c r="E29" s="139"/>
      <c r="F29" s="139"/>
      <c r="G29" s="139"/>
      <c r="H29" s="150">
        <f t="shared" si="0"/>
        <v>0</v>
      </c>
      <c r="I29" s="151"/>
      <c r="J29" s="230" t="str">
        <f>IF(I29="","",IF(I29="SI","No cal documentació",IF(H29&gt;0,(CONCATENATE("11B_",'Valoració '!$D$10,"00",A29))," ")))</f>
        <v/>
      </c>
    </row>
    <row r="30" spans="1:10" x14ac:dyDescent="0.25">
      <c r="A30" s="204">
        <v>23</v>
      </c>
      <c r="B30" s="139"/>
      <c r="C30" s="139"/>
      <c r="D30" s="139"/>
      <c r="E30" s="139"/>
      <c r="F30" s="139"/>
      <c r="G30" s="139"/>
      <c r="H30" s="150">
        <f t="shared" si="0"/>
        <v>0</v>
      </c>
      <c r="I30" s="151"/>
      <c r="J30" s="230" t="str">
        <f>IF(I30="","",IF(I30="SI","No cal documentació",IF(H30&gt;0,(CONCATENATE("11B_",'Valoració '!$D$10,"00",A30))," ")))</f>
        <v/>
      </c>
    </row>
    <row r="31" spans="1:10" x14ac:dyDescent="0.25">
      <c r="A31" s="204">
        <v>24</v>
      </c>
      <c r="B31" s="139"/>
      <c r="C31" s="139"/>
      <c r="D31" s="139"/>
      <c r="E31" s="139"/>
      <c r="F31" s="139"/>
      <c r="G31" s="139"/>
      <c r="H31" s="150">
        <f t="shared" si="0"/>
        <v>0</v>
      </c>
      <c r="I31" s="151"/>
      <c r="J31" s="230" t="str">
        <f>IF(I31="","",IF(I31="SI","No cal documentació",IF(H31&gt;0,(CONCATENATE("11B_",'Valoració '!$D$10,"00",A31))," ")))</f>
        <v/>
      </c>
    </row>
    <row r="32" spans="1:10" x14ac:dyDescent="0.25">
      <c r="A32" s="204">
        <v>25</v>
      </c>
      <c r="B32" s="139"/>
      <c r="C32" s="139"/>
      <c r="D32" s="139"/>
      <c r="E32" s="139"/>
      <c r="F32" s="139"/>
      <c r="G32" s="139"/>
      <c r="H32" s="150">
        <f t="shared" si="0"/>
        <v>0</v>
      </c>
      <c r="I32" s="151"/>
      <c r="J32" s="230" t="str">
        <f>IF(I32="","",IF(I32="SI","No cal documentació",IF(H32&gt;0,(CONCATENATE("11B_",'Valoració '!$D$10,"00",A32))," ")))</f>
        <v/>
      </c>
    </row>
    <row r="33" spans="1:10" x14ac:dyDescent="0.25">
      <c r="A33" s="204">
        <v>26</v>
      </c>
      <c r="B33" s="139"/>
      <c r="C33" s="139"/>
      <c r="D33" s="139"/>
      <c r="E33" s="139"/>
      <c r="F33" s="139"/>
      <c r="G33" s="139"/>
      <c r="H33" s="150">
        <f t="shared" si="0"/>
        <v>0</v>
      </c>
      <c r="I33" s="151"/>
      <c r="J33" s="230" t="str">
        <f>IF(I33="","",IF(I33="SI","No cal documentació",IF(H33&gt;0,(CONCATENATE("11B_",'Valoració '!$D$10,"00",A33))," ")))</f>
        <v/>
      </c>
    </row>
    <row r="34" spans="1:10" x14ac:dyDescent="0.25">
      <c r="A34" s="204">
        <v>27</v>
      </c>
      <c r="B34" s="139"/>
      <c r="C34" s="139"/>
      <c r="D34" s="139"/>
      <c r="E34" s="139"/>
      <c r="F34" s="139"/>
      <c r="G34" s="139"/>
      <c r="H34" s="150">
        <f t="shared" si="0"/>
        <v>0</v>
      </c>
      <c r="I34" s="151"/>
      <c r="J34" s="230" t="str">
        <f>IF(I34="","",IF(I34="SI","No cal documentació",IF(H34&gt;0,(CONCATENATE("11B_",'Valoració '!$D$10,"00",A34))," ")))</f>
        <v/>
      </c>
    </row>
    <row r="35" spans="1:10" x14ac:dyDescent="0.25">
      <c r="A35" s="204">
        <v>28</v>
      </c>
      <c r="B35" s="139"/>
      <c r="C35" s="139"/>
      <c r="D35" s="139"/>
      <c r="E35" s="139"/>
      <c r="F35" s="139"/>
      <c r="G35" s="139"/>
      <c r="H35" s="150">
        <f t="shared" si="0"/>
        <v>0</v>
      </c>
      <c r="I35" s="151"/>
      <c r="J35" s="230" t="str">
        <f>IF(I35="","",IF(I35="SI","No cal documentació",IF(H35&gt;0,(CONCATENATE("11B_",'Valoració '!$D$10,"00",A35))," ")))</f>
        <v/>
      </c>
    </row>
    <row r="36" spans="1:10" x14ac:dyDescent="0.25">
      <c r="A36" s="204">
        <v>29</v>
      </c>
      <c r="B36" s="139"/>
      <c r="C36" s="139"/>
      <c r="D36" s="139"/>
      <c r="E36" s="139"/>
      <c r="F36" s="139"/>
      <c r="G36" s="139"/>
      <c r="H36" s="150">
        <f t="shared" si="0"/>
        <v>0</v>
      </c>
      <c r="I36" s="151"/>
      <c r="J36" s="230" t="str">
        <f>IF(I36="","",IF(I36="SI","No cal documentació",IF(H36&gt;0,(CONCATENATE("11B_",'Valoració '!$D$10,"00",A36))," ")))</f>
        <v/>
      </c>
    </row>
    <row r="37" spans="1:10" x14ac:dyDescent="0.25">
      <c r="A37" s="204">
        <v>30</v>
      </c>
      <c r="B37" s="139"/>
      <c r="C37" s="139"/>
      <c r="D37" s="139"/>
      <c r="E37" s="139"/>
      <c r="F37" s="139"/>
      <c r="G37" s="139"/>
      <c r="H37" s="150">
        <f t="shared" si="0"/>
        <v>0</v>
      </c>
      <c r="I37" s="151"/>
      <c r="J37" s="230" t="str">
        <f>IF(I37="","",IF(I37="SI","No cal documentació",IF(H37&gt;0,(CONCATENATE("11B_",'Valoració '!$D$10,"00",A37))," ")))</f>
        <v/>
      </c>
    </row>
    <row r="38" spans="1:10" x14ac:dyDescent="0.25">
      <c r="A38" s="204">
        <v>31</v>
      </c>
      <c r="B38" s="139"/>
      <c r="C38" s="139"/>
      <c r="D38" s="139"/>
      <c r="E38" s="139"/>
      <c r="F38" s="139"/>
      <c r="G38" s="139"/>
      <c r="H38" s="150">
        <f t="shared" si="0"/>
        <v>0</v>
      </c>
      <c r="I38" s="151"/>
      <c r="J38" s="230" t="str">
        <f>IF(I38="","",IF(I38="SI","No cal documentació",IF(H38&gt;0,(CONCATENATE("11B_",'Valoració '!$D$10,"00",A38))," ")))</f>
        <v/>
      </c>
    </row>
    <row r="39" spans="1:10" x14ac:dyDescent="0.25">
      <c r="A39" s="204">
        <v>32</v>
      </c>
      <c r="B39" s="139"/>
      <c r="C39" s="139"/>
      <c r="D39" s="139"/>
      <c r="E39" s="139"/>
      <c r="F39" s="139"/>
      <c r="G39" s="139"/>
      <c r="H39" s="150">
        <f t="shared" si="0"/>
        <v>0</v>
      </c>
      <c r="I39" s="151"/>
      <c r="J39" s="230" t="str">
        <f>IF(I39="","",IF(I39="SI","No cal documentació",IF(H39&gt;0,(CONCATENATE("11B_",'Valoració '!$D$10,"00",A39))," ")))</f>
        <v/>
      </c>
    </row>
    <row r="40" spans="1:10" x14ac:dyDescent="0.25">
      <c r="A40" s="204">
        <v>33</v>
      </c>
      <c r="B40" s="139"/>
      <c r="C40" s="139"/>
      <c r="D40" s="139"/>
      <c r="E40" s="139"/>
      <c r="F40" s="139"/>
      <c r="G40" s="139"/>
      <c r="H40" s="150">
        <f t="shared" si="0"/>
        <v>0</v>
      </c>
      <c r="I40" s="151"/>
      <c r="J40" s="230" t="str">
        <f>IF(I40="","",IF(I40="SI","No cal documentació",IF(H40&gt;0,(CONCATENATE("11B_",'Valoració '!$D$10,"00",A40))," ")))</f>
        <v/>
      </c>
    </row>
    <row r="41" spans="1:10" x14ac:dyDescent="0.25">
      <c r="A41" s="204">
        <v>34</v>
      </c>
      <c r="B41" s="139"/>
      <c r="C41" s="139"/>
      <c r="D41" s="139"/>
      <c r="E41" s="139"/>
      <c r="F41" s="139"/>
      <c r="G41" s="139"/>
      <c r="H41" s="150">
        <f t="shared" si="0"/>
        <v>0</v>
      </c>
      <c r="I41" s="151"/>
      <c r="J41" s="230" t="str">
        <f>IF(I41="","",IF(I41="SI","No cal documentació",IF(H41&gt;0,(CONCATENATE("11B_",'Valoració '!$D$10,"00",A41))," ")))</f>
        <v/>
      </c>
    </row>
    <row r="42" spans="1:10" x14ac:dyDescent="0.25">
      <c r="A42" s="204">
        <v>35</v>
      </c>
      <c r="B42" s="139"/>
      <c r="C42" s="139"/>
      <c r="D42" s="139"/>
      <c r="E42" s="139"/>
      <c r="F42" s="139"/>
      <c r="G42" s="139"/>
      <c r="H42" s="150">
        <f t="shared" si="0"/>
        <v>0</v>
      </c>
      <c r="I42" s="151"/>
      <c r="J42" s="230" t="str">
        <f>IF(I42="","",IF(I42="SI","No cal documentació",IF(H42&gt;0,(CONCATENATE("11B_",'Valoració '!$D$10,"00",A42))," ")))</f>
        <v/>
      </c>
    </row>
    <row r="43" spans="1:10" x14ac:dyDescent="0.25">
      <c r="A43" s="204">
        <v>36</v>
      </c>
      <c r="B43" s="139"/>
      <c r="C43" s="139"/>
      <c r="D43" s="139"/>
      <c r="E43" s="139"/>
      <c r="F43" s="139"/>
      <c r="G43" s="139"/>
      <c r="H43" s="150">
        <f t="shared" si="0"/>
        <v>0</v>
      </c>
      <c r="I43" s="151"/>
      <c r="J43" s="230" t="str">
        <f>IF(I43="","",IF(I43="SI","No cal documentació",IF(H43&gt;0,(CONCATENATE("11B_",'Valoració '!$D$10,"00",A43))," ")))</f>
        <v/>
      </c>
    </row>
    <row r="44" spans="1:10" x14ac:dyDescent="0.25">
      <c r="A44" s="204">
        <v>37</v>
      </c>
      <c r="B44" s="139"/>
      <c r="C44" s="139"/>
      <c r="D44" s="139"/>
      <c r="E44" s="139"/>
      <c r="F44" s="139"/>
      <c r="G44" s="139"/>
      <c r="H44" s="150">
        <f t="shared" si="0"/>
        <v>0</v>
      </c>
      <c r="I44" s="151"/>
      <c r="J44" s="230" t="str">
        <f>IF(I44="","",IF(I44="SI","No cal documentació",IF(H44&gt;0,(CONCATENATE("11B_",'Valoració '!$D$10,"00",A44))," ")))</f>
        <v/>
      </c>
    </row>
    <row r="45" spans="1:10" x14ac:dyDescent="0.25">
      <c r="A45" s="204">
        <v>38</v>
      </c>
      <c r="B45" s="139"/>
      <c r="C45" s="139"/>
      <c r="D45" s="139"/>
      <c r="E45" s="139"/>
      <c r="F45" s="139"/>
      <c r="G45" s="139"/>
      <c r="H45" s="150">
        <f t="shared" si="0"/>
        <v>0</v>
      </c>
      <c r="I45" s="151"/>
      <c r="J45" s="230" t="str">
        <f>IF(I45="","",IF(I45="SI","No cal documentació",IF(H45&gt;0,(CONCATENATE("11B_",'Valoració '!$D$10,"00",A45))," ")))</f>
        <v/>
      </c>
    </row>
    <row r="46" spans="1:10" x14ac:dyDescent="0.25">
      <c r="A46" s="204">
        <v>39</v>
      </c>
      <c r="B46" s="139"/>
      <c r="C46" s="139"/>
      <c r="D46" s="139"/>
      <c r="E46" s="139"/>
      <c r="F46" s="139"/>
      <c r="G46" s="139"/>
      <c r="H46" s="150">
        <f t="shared" si="0"/>
        <v>0</v>
      </c>
      <c r="I46" s="151"/>
      <c r="J46" s="230" t="str">
        <f>IF(I46="","",IF(I46="SI","No cal documentació",IF(H46&gt;0,(CONCATENATE("11B_",'Valoració '!$D$10,"00",A46))," ")))</f>
        <v/>
      </c>
    </row>
    <row r="47" spans="1:10" x14ac:dyDescent="0.25">
      <c r="A47" s="204">
        <v>40</v>
      </c>
      <c r="B47" s="139"/>
      <c r="C47" s="139"/>
      <c r="D47" s="139"/>
      <c r="E47" s="139"/>
      <c r="F47" s="139"/>
      <c r="G47" s="139"/>
      <c r="H47" s="150">
        <f t="shared" si="0"/>
        <v>0</v>
      </c>
      <c r="I47" s="151"/>
      <c r="J47" s="230" t="str">
        <f>IF(I47="","",IF(I47="SI","No cal documentació",IF(H47&gt;0,(CONCATENATE("11B_",'Valoració '!$D$10,"00",A47))," ")))</f>
        <v/>
      </c>
    </row>
    <row r="48" spans="1:10" x14ac:dyDescent="0.25">
      <c r="A48" s="204">
        <v>41</v>
      </c>
      <c r="B48" s="139"/>
      <c r="C48" s="139"/>
      <c r="D48" s="139"/>
      <c r="E48" s="139"/>
      <c r="F48" s="139"/>
      <c r="G48" s="139"/>
      <c r="H48" s="150">
        <f t="shared" si="0"/>
        <v>0</v>
      </c>
      <c r="I48" s="151"/>
      <c r="J48" s="230" t="str">
        <f>IF(I48="","",IF(I48="SI","No cal documentació",IF(H48&gt;0,(CONCATENATE("11B_",'Valoració '!$D$10,"00",A48))," ")))</f>
        <v/>
      </c>
    </row>
    <row r="49" spans="1:10" x14ac:dyDescent="0.25">
      <c r="A49" s="204">
        <v>42</v>
      </c>
      <c r="B49" s="139"/>
      <c r="C49" s="139"/>
      <c r="D49" s="139"/>
      <c r="E49" s="139"/>
      <c r="F49" s="139"/>
      <c r="G49" s="139"/>
      <c r="H49" s="150">
        <f t="shared" si="0"/>
        <v>0</v>
      </c>
      <c r="I49" s="151"/>
      <c r="J49" s="230" t="str">
        <f>IF(I49="","",IF(I49="SI","No cal documentació",IF(H49&gt;0,(CONCATENATE("11B_",'Valoració '!$D$10,"00",A49))," ")))</f>
        <v/>
      </c>
    </row>
    <row r="50" spans="1:10" x14ac:dyDescent="0.25">
      <c r="A50" s="204">
        <v>43</v>
      </c>
      <c r="B50" s="139"/>
      <c r="C50" s="139"/>
      <c r="D50" s="139"/>
      <c r="E50" s="139"/>
      <c r="F50" s="139"/>
      <c r="G50" s="139"/>
      <c r="H50" s="150">
        <f t="shared" si="0"/>
        <v>0</v>
      </c>
      <c r="I50" s="151"/>
      <c r="J50" s="230" t="str">
        <f>IF(I50="","",IF(I50="SI","No cal documentació",IF(H50&gt;0,(CONCATENATE("11B_",'Valoració '!$D$10,"00",A50))," ")))</f>
        <v/>
      </c>
    </row>
    <row r="51" spans="1:10" x14ac:dyDescent="0.25">
      <c r="A51" s="204">
        <v>44</v>
      </c>
      <c r="B51" s="139"/>
      <c r="C51" s="139"/>
      <c r="D51" s="139"/>
      <c r="E51" s="139"/>
      <c r="F51" s="139"/>
      <c r="G51" s="139"/>
      <c r="H51" s="150">
        <f t="shared" si="0"/>
        <v>0</v>
      </c>
      <c r="I51" s="151"/>
      <c r="J51" s="230" t="str">
        <f>IF(I51="","",IF(I51="SI","No cal documentació",IF(H51&gt;0,(CONCATENATE("11B_",'Valoració '!$D$10,"00",A51))," ")))</f>
        <v/>
      </c>
    </row>
    <row r="52" spans="1:10" x14ac:dyDescent="0.25">
      <c r="A52" s="204">
        <v>45</v>
      </c>
      <c r="B52" s="139"/>
      <c r="C52" s="139"/>
      <c r="D52" s="139"/>
      <c r="E52" s="139"/>
      <c r="F52" s="139"/>
      <c r="G52" s="139"/>
      <c r="H52" s="150">
        <f t="shared" si="0"/>
        <v>0</v>
      </c>
      <c r="I52" s="151"/>
      <c r="J52" s="230" t="str">
        <f>IF(I52="","",IF(I52="SI","No cal documentació",IF(H52&gt;0,(CONCATENATE("11B_",'Valoració '!$D$10,"00",A52))," ")))</f>
        <v/>
      </c>
    </row>
    <row r="53" spans="1:10" x14ac:dyDescent="0.25">
      <c r="A53" s="204">
        <v>46</v>
      </c>
      <c r="B53" s="139"/>
      <c r="C53" s="139"/>
      <c r="D53" s="139"/>
      <c r="E53" s="139"/>
      <c r="F53" s="139"/>
      <c r="G53" s="139"/>
      <c r="H53" s="150">
        <f t="shared" si="0"/>
        <v>0</v>
      </c>
      <c r="I53" s="151"/>
      <c r="J53" s="230" t="str">
        <f>IF(I53="","",IF(I53="SI","No cal documentació",IF(H53&gt;0,(CONCATENATE("11B_",'Valoració '!$D$10,"00",A53))," ")))</f>
        <v/>
      </c>
    </row>
    <row r="54" spans="1:10" x14ac:dyDescent="0.25">
      <c r="A54" s="204">
        <v>47</v>
      </c>
      <c r="B54" s="139"/>
      <c r="C54" s="139"/>
      <c r="D54" s="139"/>
      <c r="E54" s="139"/>
      <c r="F54" s="139"/>
      <c r="G54" s="139"/>
      <c r="H54" s="150">
        <f t="shared" si="0"/>
        <v>0</v>
      </c>
      <c r="I54" s="151"/>
      <c r="J54" s="230" t="str">
        <f>IF(I54="","",IF(I54="SI","No cal documentació",IF(H54&gt;0,(CONCATENATE("11B_",'Valoració '!$D$10,"00",A54))," ")))</f>
        <v/>
      </c>
    </row>
    <row r="55" spans="1:10" x14ac:dyDescent="0.25">
      <c r="A55" s="204">
        <v>48</v>
      </c>
      <c r="B55" s="139"/>
      <c r="C55" s="139"/>
      <c r="D55" s="139"/>
      <c r="E55" s="139"/>
      <c r="F55" s="139"/>
      <c r="G55" s="139"/>
      <c r="H55" s="150">
        <f t="shared" si="0"/>
        <v>0</v>
      </c>
      <c r="I55" s="151"/>
      <c r="J55" s="230" t="str">
        <f>IF(I55="","",IF(I55="SI","No cal documentació",IF(H55&gt;0,(CONCATENATE("11B_",'Valoració '!$D$10,"00",A55))," ")))</f>
        <v/>
      </c>
    </row>
    <row r="56" spans="1:10" x14ac:dyDescent="0.25">
      <c r="A56" s="204">
        <v>49</v>
      </c>
      <c r="B56" s="139"/>
      <c r="C56" s="139"/>
      <c r="D56" s="139"/>
      <c r="E56" s="139"/>
      <c r="F56" s="139"/>
      <c r="G56" s="139"/>
      <c r="H56" s="150">
        <f t="shared" si="0"/>
        <v>0</v>
      </c>
      <c r="I56" s="151"/>
      <c r="J56" s="230" t="str">
        <f>IF(I56="","",IF(I56="SI","No cal documentació",IF(H56&gt;0,(CONCATENATE("11B_",'Valoració '!$D$10,"00",A56))," ")))</f>
        <v/>
      </c>
    </row>
    <row r="57" spans="1:10" x14ac:dyDescent="0.25">
      <c r="A57" s="204">
        <v>50</v>
      </c>
      <c r="B57" s="139"/>
      <c r="C57" s="139"/>
      <c r="D57" s="139"/>
      <c r="E57" s="139"/>
      <c r="F57" s="139"/>
      <c r="G57" s="139"/>
      <c r="H57" s="150">
        <f t="shared" si="0"/>
        <v>0</v>
      </c>
      <c r="I57" s="151"/>
      <c r="J57" s="230" t="str">
        <f>IF(I57="","",IF(I57="SI","No cal documentació",IF(H57&gt;0,(CONCATENATE("11B_",'Valoració '!$D$10,"00",A57))," ")))</f>
        <v/>
      </c>
    </row>
    <row r="58" spans="1:10" x14ac:dyDescent="0.25">
      <c r="A58" s="204">
        <v>51</v>
      </c>
      <c r="B58" s="139"/>
      <c r="C58" s="139"/>
      <c r="D58" s="139"/>
      <c r="E58" s="139"/>
      <c r="F58" s="139"/>
      <c r="G58" s="139"/>
      <c r="H58" s="150">
        <f t="shared" si="0"/>
        <v>0</v>
      </c>
      <c r="I58" s="151"/>
      <c r="J58" s="230" t="str">
        <f>IF(I58="","",IF(I58="SI","No cal documentació",IF(H58&gt;0,(CONCATENATE("11B_",'Valoració '!$D$10,"00",A58))," ")))</f>
        <v/>
      </c>
    </row>
    <row r="59" spans="1:10" x14ac:dyDescent="0.25">
      <c r="A59" s="204">
        <v>52</v>
      </c>
      <c r="B59" s="139"/>
      <c r="C59" s="139"/>
      <c r="D59" s="139"/>
      <c r="E59" s="139"/>
      <c r="F59" s="139"/>
      <c r="G59" s="139"/>
      <c r="H59" s="150">
        <f t="shared" si="0"/>
        <v>0</v>
      </c>
      <c r="I59" s="151"/>
      <c r="J59" s="230" t="str">
        <f>IF(I59="","",IF(I59="SI","No cal documentació",IF(H59&gt;0,(CONCATENATE("11B_",'Valoració '!$D$10,"00",A59))," ")))</f>
        <v/>
      </c>
    </row>
    <row r="60" spans="1:10" x14ac:dyDescent="0.25">
      <c r="A60" s="204">
        <v>53</v>
      </c>
      <c r="B60" s="139"/>
      <c r="C60" s="139"/>
      <c r="D60" s="139"/>
      <c r="E60" s="139"/>
      <c r="F60" s="139"/>
      <c r="G60" s="139"/>
      <c r="H60" s="150">
        <f t="shared" si="0"/>
        <v>0</v>
      </c>
      <c r="I60" s="151"/>
      <c r="J60" s="230" t="str">
        <f>IF(I60="","",IF(I60="SI","No cal documentació",IF(H60&gt;0,(CONCATENATE("11B_",'Valoració '!$D$10,"00",A60))," ")))</f>
        <v/>
      </c>
    </row>
    <row r="61" spans="1:10" x14ac:dyDescent="0.25">
      <c r="A61" s="204">
        <v>54</v>
      </c>
      <c r="B61" s="139"/>
      <c r="C61" s="139"/>
      <c r="D61" s="139"/>
      <c r="E61" s="139"/>
      <c r="F61" s="139"/>
      <c r="G61" s="139"/>
      <c r="H61" s="150">
        <f t="shared" si="0"/>
        <v>0</v>
      </c>
      <c r="I61" s="151"/>
      <c r="J61" s="230" t="str">
        <f>IF(I61="","",IF(I61="SI","No cal documentació",IF(H61&gt;0,(CONCATENATE("11B_",'Valoració '!$D$10,"00",A61))," ")))</f>
        <v/>
      </c>
    </row>
    <row r="62" spans="1:10" x14ac:dyDescent="0.25">
      <c r="A62" s="204">
        <v>55</v>
      </c>
      <c r="B62" s="139"/>
      <c r="C62" s="139"/>
      <c r="D62" s="139"/>
      <c r="E62" s="139"/>
      <c r="F62" s="139"/>
      <c r="G62" s="139"/>
      <c r="H62" s="150">
        <f t="shared" si="0"/>
        <v>0</v>
      </c>
      <c r="I62" s="151"/>
      <c r="J62" s="230" t="str">
        <f>IF(I62="","",IF(I62="SI","No cal documentació",IF(H62&gt;0,(CONCATENATE("11B_",'Valoració '!$D$10,"00",A62))," ")))</f>
        <v/>
      </c>
    </row>
    <row r="63" spans="1:10" x14ac:dyDescent="0.25">
      <c r="A63" s="204">
        <v>56</v>
      </c>
      <c r="B63" s="139"/>
      <c r="C63" s="139"/>
      <c r="D63" s="139"/>
      <c r="E63" s="139"/>
      <c r="F63" s="139"/>
      <c r="G63" s="139"/>
      <c r="H63" s="150">
        <f t="shared" si="0"/>
        <v>0</v>
      </c>
      <c r="I63" s="151"/>
      <c r="J63" s="230" t="str">
        <f>IF(I63="","",IF(I63="SI","No cal documentació",IF(H63&gt;0,(CONCATENATE("11B_",'Valoració '!$D$10,"00",A63))," ")))</f>
        <v/>
      </c>
    </row>
    <row r="64" spans="1:10" x14ac:dyDescent="0.25">
      <c r="A64" s="204">
        <v>57</v>
      </c>
      <c r="B64" s="139"/>
      <c r="C64" s="139"/>
      <c r="D64" s="139"/>
      <c r="E64" s="139"/>
      <c r="F64" s="139"/>
      <c r="G64" s="139"/>
      <c r="H64" s="150">
        <f t="shared" si="0"/>
        <v>0</v>
      </c>
      <c r="I64" s="151"/>
      <c r="J64" s="230" t="str">
        <f>IF(I64="","",IF(I64="SI","No cal documentació",IF(H64&gt;0,(CONCATENATE("11B_",'Valoració '!$D$10,"00",A64))," ")))</f>
        <v/>
      </c>
    </row>
    <row r="65" spans="1:10" x14ac:dyDescent="0.25">
      <c r="A65" s="204">
        <v>58</v>
      </c>
      <c r="B65" s="139"/>
      <c r="C65" s="139"/>
      <c r="D65" s="139"/>
      <c r="E65" s="139"/>
      <c r="F65" s="139"/>
      <c r="G65" s="139"/>
      <c r="H65" s="150">
        <f t="shared" si="0"/>
        <v>0</v>
      </c>
      <c r="I65" s="151"/>
      <c r="J65" s="230" t="str">
        <f>IF(I65="","",IF(I65="SI","No cal documentació",IF(H65&gt;0,(CONCATENATE("11B_",'Valoració '!$D$10,"00",A65))," ")))</f>
        <v/>
      </c>
    </row>
    <row r="66" spans="1:10" x14ac:dyDescent="0.25">
      <c r="A66" s="204">
        <v>59</v>
      </c>
      <c r="B66" s="139"/>
      <c r="C66" s="139"/>
      <c r="D66" s="139"/>
      <c r="E66" s="139"/>
      <c r="F66" s="139"/>
      <c r="G66" s="139"/>
      <c r="H66" s="150">
        <f t="shared" si="0"/>
        <v>0</v>
      </c>
      <c r="I66" s="151"/>
      <c r="J66" s="230" t="str">
        <f>IF(I66="","",IF(I66="SI","No cal documentació",IF(H66&gt;0,(CONCATENATE("11B_",'Valoració '!$D$10,"00",A66))," ")))</f>
        <v/>
      </c>
    </row>
    <row r="67" spans="1:10" x14ac:dyDescent="0.25">
      <c r="A67" s="204">
        <v>60</v>
      </c>
      <c r="B67" s="139"/>
      <c r="C67" s="139"/>
      <c r="D67" s="139"/>
      <c r="E67" s="139"/>
      <c r="F67" s="139"/>
      <c r="G67" s="139"/>
      <c r="H67" s="150">
        <f t="shared" si="0"/>
        <v>0</v>
      </c>
      <c r="I67" s="151"/>
      <c r="J67" s="230" t="str">
        <f>IF(I67="","",IF(I67="SI","No cal documentació",IF(H67&gt;0,(CONCATENATE("11B_",'Valoració '!$D$10,"00",A67))," ")))</f>
        <v/>
      </c>
    </row>
    <row r="68" spans="1:10" x14ac:dyDescent="0.25">
      <c r="A68" s="204">
        <v>61</v>
      </c>
      <c r="B68" s="139"/>
      <c r="C68" s="139"/>
      <c r="D68" s="139"/>
      <c r="E68" s="139"/>
      <c r="F68" s="139"/>
      <c r="G68" s="139"/>
      <c r="H68" s="150">
        <f t="shared" si="0"/>
        <v>0</v>
      </c>
      <c r="I68" s="151"/>
      <c r="J68" s="230" t="str">
        <f>IF(I68="","",IF(I68="SI","No cal documentació",IF(H68&gt;0,(CONCATENATE("11B_",'Valoració '!$D$10,"00",A68))," ")))</f>
        <v/>
      </c>
    </row>
    <row r="69" spans="1:10" x14ac:dyDescent="0.25">
      <c r="A69" s="204">
        <v>62</v>
      </c>
      <c r="B69" s="139"/>
      <c r="C69" s="139"/>
      <c r="D69" s="139"/>
      <c r="E69" s="139"/>
      <c r="F69" s="139"/>
      <c r="G69" s="139"/>
      <c r="H69" s="150">
        <f t="shared" si="0"/>
        <v>0</v>
      </c>
      <c r="I69" s="151"/>
      <c r="J69" s="230" t="str">
        <f>IF(I69="","",IF(I69="SI","No cal documentació",IF(H69&gt;0,(CONCATENATE("11B_",'Valoració '!$D$10,"00",A69))," ")))</f>
        <v/>
      </c>
    </row>
    <row r="70" spans="1:10" x14ac:dyDescent="0.25">
      <c r="A70" s="204">
        <v>63</v>
      </c>
      <c r="B70" s="139"/>
      <c r="C70" s="139"/>
      <c r="D70" s="139"/>
      <c r="E70" s="139"/>
      <c r="F70" s="139"/>
      <c r="G70" s="139"/>
      <c r="H70" s="150">
        <f t="shared" si="0"/>
        <v>0</v>
      </c>
      <c r="I70" s="151"/>
      <c r="J70" s="230" t="str">
        <f>IF(I70="","",IF(I70="SI","No cal documentació",IF(H70&gt;0,(CONCATENATE("11B_",'Valoració '!$D$10,"00",A70))," ")))</f>
        <v/>
      </c>
    </row>
    <row r="71" spans="1:10" x14ac:dyDescent="0.25">
      <c r="A71" s="204">
        <v>64</v>
      </c>
      <c r="B71" s="139"/>
      <c r="C71" s="139"/>
      <c r="D71" s="139"/>
      <c r="E71" s="139"/>
      <c r="F71" s="139"/>
      <c r="G71" s="139"/>
      <c r="H71" s="150">
        <f t="shared" si="0"/>
        <v>0</v>
      </c>
      <c r="I71" s="151"/>
      <c r="J71" s="230" t="str">
        <f>IF(I71="","",IF(I71="SI","No cal documentació",IF(H71&gt;0,(CONCATENATE("11B_",'Valoració '!$D$10,"00",A71))," ")))</f>
        <v/>
      </c>
    </row>
    <row r="72" spans="1:10" x14ac:dyDescent="0.25">
      <c r="A72" s="204">
        <v>65</v>
      </c>
      <c r="B72" s="139"/>
      <c r="C72" s="139"/>
      <c r="D72" s="139"/>
      <c r="E72" s="139"/>
      <c r="F72" s="139"/>
      <c r="G72" s="139"/>
      <c r="H72" s="150">
        <f t="shared" si="0"/>
        <v>0</v>
      </c>
      <c r="I72" s="151"/>
      <c r="J72" s="230" t="str">
        <f>IF(I72="","",IF(I72="SI","No cal documentació",IF(H72&gt;0,(CONCATENATE("11B_",'Valoració '!$D$10,"00",A72))," ")))</f>
        <v/>
      </c>
    </row>
    <row r="73" spans="1:10" x14ac:dyDescent="0.25">
      <c r="A73" s="204">
        <v>66</v>
      </c>
      <c r="B73" s="139"/>
      <c r="C73" s="139"/>
      <c r="D73" s="139"/>
      <c r="E73" s="139"/>
      <c r="F73" s="139"/>
      <c r="G73" s="139"/>
      <c r="H73" s="150">
        <f t="shared" ref="H73:H107" si="1">IF(D73="si",1.25,(IF(E73="si",0.5,0)))</f>
        <v>0</v>
      </c>
      <c r="I73" s="151"/>
      <c r="J73" s="230" t="str">
        <f>IF(I73="","",IF(I73="SI","No cal documentació",IF(H73&gt;0,(CONCATENATE("11B_",'Valoració '!$D$10,"00",A73))," ")))</f>
        <v/>
      </c>
    </row>
    <row r="74" spans="1:10" x14ac:dyDescent="0.25">
      <c r="A74" s="204">
        <v>67</v>
      </c>
      <c r="B74" s="139"/>
      <c r="C74" s="139"/>
      <c r="D74" s="139"/>
      <c r="E74" s="139"/>
      <c r="F74" s="139"/>
      <c r="G74" s="139"/>
      <c r="H74" s="150">
        <f t="shared" si="1"/>
        <v>0</v>
      </c>
      <c r="I74" s="151"/>
      <c r="J74" s="230" t="str">
        <f>IF(I74="","",IF(I74="SI","No cal documentació",IF(H74&gt;0,(CONCATENATE("11B_",'Valoració '!$D$10,"00",A74))," ")))</f>
        <v/>
      </c>
    </row>
    <row r="75" spans="1:10" x14ac:dyDescent="0.25">
      <c r="A75" s="204">
        <v>68</v>
      </c>
      <c r="B75" s="139"/>
      <c r="C75" s="139"/>
      <c r="D75" s="139"/>
      <c r="E75" s="139"/>
      <c r="F75" s="139"/>
      <c r="G75" s="139"/>
      <c r="H75" s="150">
        <f t="shared" si="1"/>
        <v>0</v>
      </c>
      <c r="I75" s="151"/>
      <c r="J75" s="230" t="str">
        <f>IF(I75="","",IF(I75="SI","No cal documentació",IF(H75&gt;0,(CONCATENATE("11B_",'Valoració '!$D$10,"00",A75))," ")))</f>
        <v/>
      </c>
    </row>
    <row r="76" spans="1:10" x14ac:dyDescent="0.25">
      <c r="A76" s="204">
        <v>69</v>
      </c>
      <c r="B76" s="139"/>
      <c r="C76" s="139"/>
      <c r="D76" s="139"/>
      <c r="E76" s="139"/>
      <c r="F76" s="139"/>
      <c r="G76" s="139"/>
      <c r="H76" s="150">
        <f t="shared" si="1"/>
        <v>0</v>
      </c>
      <c r="I76" s="151"/>
      <c r="J76" s="230" t="str">
        <f>IF(I76="","",IF(I76="SI","No cal documentació",IF(H76&gt;0,(CONCATENATE("11B_",'Valoració '!$D$10,"00",A76))," ")))</f>
        <v/>
      </c>
    </row>
    <row r="77" spans="1:10" x14ac:dyDescent="0.25">
      <c r="A77" s="204">
        <v>70</v>
      </c>
      <c r="B77" s="139"/>
      <c r="C77" s="139"/>
      <c r="D77" s="139"/>
      <c r="E77" s="139"/>
      <c r="F77" s="139"/>
      <c r="G77" s="139"/>
      <c r="H77" s="150">
        <f t="shared" si="1"/>
        <v>0</v>
      </c>
      <c r="I77" s="151"/>
      <c r="J77" s="230" t="str">
        <f>IF(I77="","",IF(I77="SI","No cal documentació",IF(H77&gt;0,(CONCATENATE("11B_",'Valoració '!$D$10,"00",A77))," ")))</f>
        <v/>
      </c>
    </row>
    <row r="78" spans="1:10" x14ac:dyDescent="0.25">
      <c r="A78" s="204">
        <v>71</v>
      </c>
      <c r="B78" s="139"/>
      <c r="C78" s="139"/>
      <c r="D78" s="139"/>
      <c r="E78" s="139"/>
      <c r="F78" s="139"/>
      <c r="G78" s="139"/>
      <c r="H78" s="150">
        <f t="shared" si="1"/>
        <v>0</v>
      </c>
      <c r="I78" s="151"/>
      <c r="J78" s="230" t="str">
        <f>IF(I78="","",IF(I78="SI","No cal documentació",IF(H78&gt;0,(CONCATENATE("11B_",'Valoració '!$D$10,"00",A78))," ")))</f>
        <v/>
      </c>
    </row>
    <row r="79" spans="1:10" x14ac:dyDescent="0.25">
      <c r="A79" s="204">
        <v>72</v>
      </c>
      <c r="B79" s="139"/>
      <c r="C79" s="139"/>
      <c r="D79" s="139"/>
      <c r="E79" s="139"/>
      <c r="F79" s="139"/>
      <c r="G79" s="139"/>
      <c r="H79" s="150">
        <f t="shared" si="1"/>
        <v>0</v>
      </c>
      <c r="I79" s="151"/>
      <c r="J79" s="230" t="str">
        <f>IF(I79="","",IF(I79="SI","No cal documentació",IF(H79&gt;0,(CONCATENATE("11B_",'Valoració '!$D$10,"00",A79))," ")))</f>
        <v/>
      </c>
    </row>
    <row r="80" spans="1:10" x14ac:dyDescent="0.25">
      <c r="A80" s="204">
        <v>73</v>
      </c>
      <c r="B80" s="139"/>
      <c r="C80" s="139"/>
      <c r="D80" s="139"/>
      <c r="E80" s="139"/>
      <c r="F80" s="139"/>
      <c r="G80" s="139"/>
      <c r="H80" s="150">
        <f t="shared" si="1"/>
        <v>0</v>
      </c>
      <c r="I80" s="151"/>
      <c r="J80" s="230" t="str">
        <f>IF(I80="","",IF(I80="SI","No cal documentació",IF(H80&gt;0,(CONCATENATE("11B_",'Valoració '!$D$10,"00",A80))," ")))</f>
        <v/>
      </c>
    </row>
    <row r="81" spans="1:10" x14ac:dyDescent="0.25">
      <c r="A81" s="204">
        <v>74</v>
      </c>
      <c r="B81" s="139"/>
      <c r="C81" s="139"/>
      <c r="D81" s="139"/>
      <c r="E81" s="139"/>
      <c r="F81" s="139"/>
      <c r="G81" s="139"/>
      <c r="H81" s="150">
        <f t="shared" si="1"/>
        <v>0</v>
      </c>
      <c r="I81" s="151"/>
      <c r="J81" s="230" t="str">
        <f>IF(I81="","",IF(I81="SI","No cal documentació",IF(H81&gt;0,(CONCATENATE("11B_",'Valoració '!$D$10,"00",A81))," ")))</f>
        <v/>
      </c>
    </row>
    <row r="82" spans="1:10" x14ac:dyDescent="0.25">
      <c r="A82" s="204">
        <v>75</v>
      </c>
      <c r="B82" s="139"/>
      <c r="C82" s="139"/>
      <c r="D82" s="139"/>
      <c r="E82" s="139"/>
      <c r="F82" s="139"/>
      <c r="G82" s="139"/>
      <c r="H82" s="150">
        <f t="shared" si="1"/>
        <v>0</v>
      </c>
      <c r="I82" s="151"/>
      <c r="J82" s="230" t="str">
        <f>IF(I82="","",IF(I82="SI","No cal documentació",IF(H82&gt;0,(CONCATENATE("11B_",'Valoració '!$D$10,"00",A82))," ")))</f>
        <v/>
      </c>
    </row>
    <row r="83" spans="1:10" x14ac:dyDescent="0.25">
      <c r="A83" s="204">
        <v>76</v>
      </c>
      <c r="B83" s="139"/>
      <c r="C83" s="139"/>
      <c r="D83" s="139"/>
      <c r="E83" s="139"/>
      <c r="F83" s="139"/>
      <c r="G83" s="139"/>
      <c r="H83" s="150">
        <f t="shared" si="1"/>
        <v>0</v>
      </c>
      <c r="I83" s="151"/>
      <c r="J83" s="230" t="str">
        <f>IF(I83="","",IF(I83="SI","No cal documentació",IF(H83&gt;0,(CONCATENATE("11B_",'Valoració '!$D$10,"00",A83))," ")))</f>
        <v/>
      </c>
    </row>
    <row r="84" spans="1:10" x14ac:dyDescent="0.25">
      <c r="A84" s="204">
        <v>77</v>
      </c>
      <c r="B84" s="139"/>
      <c r="C84" s="139"/>
      <c r="D84" s="139"/>
      <c r="E84" s="139"/>
      <c r="F84" s="139"/>
      <c r="G84" s="139"/>
      <c r="H84" s="150">
        <f t="shared" si="1"/>
        <v>0</v>
      </c>
      <c r="I84" s="151"/>
      <c r="J84" s="230" t="str">
        <f>IF(I84="","",IF(I84="SI","No cal documentació",IF(H84&gt;0,(CONCATENATE("11B_",'Valoració '!$D$10,"00",A84))," ")))</f>
        <v/>
      </c>
    </row>
    <row r="85" spans="1:10" x14ac:dyDescent="0.25">
      <c r="A85" s="204">
        <v>78</v>
      </c>
      <c r="B85" s="139"/>
      <c r="C85" s="139"/>
      <c r="D85" s="139"/>
      <c r="E85" s="139"/>
      <c r="F85" s="139"/>
      <c r="G85" s="139"/>
      <c r="H85" s="150">
        <f t="shared" si="1"/>
        <v>0</v>
      </c>
      <c r="I85" s="151"/>
      <c r="J85" s="230" t="str">
        <f>IF(I85="","",IF(I85="SI","No cal documentació",IF(H85&gt;0,(CONCATENATE("11B_",'Valoració '!$D$10,"00",A85))," ")))</f>
        <v/>
      </c>
    </row>
    <row r="86" spans="1:10" x14ac:dyDescent="0.25">
      <c r="A86" s="204">
        <v>79</v>
      </c>
      <c r="B86" s="139"/>
      <c r="C86" s="139"/>
      <c r="D86" s="139"/>
      <c r="E86" s="139"/>
      <c r="F86" s="139"/>
      <c r="G86" s="139"/>
      <c r="H86" s="150">
        <f t="shared" si="1"/>
        <v>0</v>
      </c>
      <c r="I86" s="151"/>
      <c r="J86" s="230" t="str">
        <f>IF(I86="","",IF(I86="SI","No cal documentació",IF(H86&gt;0,(CONCATENATE("11B_",'Valoració '!$D$10,"00",A86))," ")))</f>
        <v/>
      </c>
    </row>
    <row r="87" spans="1:10" x14ac:dyDescent="0.25">
      <c r="A87" s="204">
        <v>80</v>
      </c>
      <c r="B87" s="139"/>
      <c r="C87" s="139"/>
      <c r="D87" s="139"/>
      <c r="E87" s="139"/>
      <c r="F87" s="139"/>
      <c r="G87" s="139"/>
      <c r="H87" s="150">
        <f t="shared" si="1"/>
        <v>0</v>
      </c>
      <c r="I87" s="151"/>
      <c r="J87" s="230" t="str">
        <f>IF(I87="","",IF(I87="SI","No cal documentació",IF(H87&gt;0,(CONCATENATE("11B_",'Valoració '!$D$10,"00",A87))," ")))</f>
        <v/>
      </c>
    </row>
    <row r="88" spans="1:10" x14ac:dyDescent="0.25">
      <c r="A88" s="204">
        <v>81</v>
      </c>
      <c r="B88" s="139"/>
      <c r="C88" s="139"/>
      <c r="D88" s="139"/>
      <c r="E88" s="139"/>
      <c r="F88" s="139"/>
      <c r="G88" s="139"/>
      <c r="H88" s="150">
        <f t="shared" si="1"/>
        <v>0</v>
      </c>
      <c r="I88" s="151"/>
      <c r="J88" s="230" t="str">
        <f>IF(I88="","",IF(I88="SI","No cal documentació",IF(H88&gt;0,(CONCATENATE("11B_",'Valoració '!$D$10,"00",A88))," ")))</f>
        <v/>
      </c>
    </row>
    <row r="89" spans="1:10" x14ac:dyDescent="0.25">
      <c r="A89" s="204">
        <v>82</v>
      </c>
      <c r="B89" s="139"/>
      <c r="C89" s="139"/>
      <c r="D89" s="139"/>
      <c r="E89" s="139"/>
      <c r="F89" s="139"/>
      <c r="G89" s="139"/>
      <c r="H89" s="150">
        <f t="shared" si="1"/>
        <v>0</v>
      </c>
      <c r="I89" s="151"/>
      <c r="J89" s="230" t="str">
        <f>IF(I89="","",IF(I89="SI","No cal documentació",IF(H89&gt;0,(CONCATENATE("11B_",'Valoració '!$D$10,"00",A89))," ")))</f>
        <v/>
      </c>
    </row>
    <row r="90" spans="1:10" x14ac:dyDescent="0.25">
      <c r="A90" s="204">
        <v>83</v>
      </c>
      <c r="B90" s="139"/>
      <c r="C90" s="139"/>
      <c r="D90" s="139"/>
      <c r="E90" s="139"/>
      <c r="F90" s="139"/>
      <c r="G90" s="139"/>
      <c r="H90" s="150">
        <f t="shared" si="1"/>
        <v>0</v>
      </c>
      <c r="I90" s="151"/>
      <c r="J90" s="230" t="str">
        <f>IF(I90="","",IF(I90="SI","No cal documentació",IF(H90&gt;0,(CONCATENATE("11B_",'Valoració '!$D$10,"00",A90))," ")))</f>
        <v/>
      </c>
    </row>
    <row r="91" spans="1:10" x14ac:dyDescent="0.25">
      <c r="A91" s="204">
        <v>84</v>
      </c>
      <c r="B91" s="139"/>
      <c r="C91" s="139"/>
      <c r="D91" s="139"/>
      <c r="E91" s="139"/>
      <c r="F91" s="139"/>
      <c r="G91" s="139"/>
      <c r="H91" s="150">
        <f t="shared" si="1"/>
        <v>0</v>
      </c>
      <c r="I91" s="151"/>
      <c r="J91" s="230" t="str">
        <f>IF(I91="","",IF(I91="SI","No cal documentació",IF(H91&gt;0,(CONCATENATE("11B_",'Valoració '!$D$10,"00",A91))," ")))</f>
        <v/>
      </c>
    </row>
    <row r="92" spans="1:10" x14ac:dyDescent="0.25">
      <c r="A92" s="204">
        <v>85</v>
      </c>
      <c r="B92" s="139"/>
      <c r="C92" s="139"/>
      <c r="D92" s="139"/>
      <c r="E92" s="139"/>
      <c r="F92" s="139"/>
      <c r="G92" s="139"/>
      <c r="H92" s="150">
        <f t="shared" si="1"/>
        <v>0</v>
      </c>
      <c r="I92" s="151"/>
      <c r="J92" s="230" t="str">
        <f>IF(I92="","",IF(I92="SI","No cal documentació",IF(H92&gt;0,(CONCATENATE("11B_",'Valoració '!$D$10,"00",A92))," ")))</f>
        <v/>
      </c>
    </row>
    <row r="93" spans="1:10" x14ac:dyDescent="0.25">
      <c r="A93" s="204">
        <v>86</v>
      </c>
      <c r="B93" s="139"/>
      <c r="C93" s="139"/>
      <c r="D93" s="139"/>
      <c r="E93" s="139"/>
      <c r="F93" s="139"/>
      <c r="G93" s="139"/>
      <c r="H93" s="150">
        <f t="shared" si="1"/>
        <v>0</v>
      </c>
      <c r="I93" s="151"/>
      <c r="J93" s="230" t="str">
        <f>IF(I93="","",IF(I93="SI","No cal documentació",IF(H93&gt;0,(CONCATENATE("11B_",'Valoració '!$D$10,"00",A93))," ")))</f>
        <v/>
      </c>
    </row>
    <row r="94" spans="1:10" x14ac:dyDescent="0.25">
      <c r="A94" s="204">
        <v>87</v>
      </c>
      <c r="B94" s="139"/>
      <c r="C94" s="139"/>
      <c r="D94" s="139"/>
      <c r="E94" s="139"/>
      <c r="F94" s="139"/>
      <c r="G94" s="139"/>
      <c r="H94" s="150">
        <f t="shared" si="1"/>
        <v>0</v>
      </c>
      <c r="I94" s="151"/>
      <c r="J94" s="230" t="str">
        <f>IF(I94="","",IF(I94="SI","No cal documentació",IF(H94&gt;0,(CONCATENATE("11B_",'Valoració '!$D$10,"00",A94))," ")))</f>
        <v/>
      </c>
    </row>
    <row r="95" spans="1:10" x14ac:dyDescent="0.25">
      <c r="A95" s="204">
        <v>88</v>
      </c>
      <c r="B95" s="139"/>
      <c r="C95" s="139"/>
      <c r="D95" s="139"/>
      <c r="E95" s="139"/>
      <c r="F95" s="139"/>
      <c r="G95" s="139"/>
      <c r="H95" s="150">
        <f t="shared" si="1"/>
        <v>0</v>
      </c>
      <c r="I95" s="151"/>
      <c r="J95" s="230" t="str">
        <f>IF(I95="","",IF(I95="SI","No cal documentació",IF(H95&gt;0,(CONCATENATE("11B_",'Valoració '!$D$10,"00",A95))," ")))</f>
        <v/>
      </c>
    </row>
    <row r="96" spans="1:10" x14ac:dyDescent="0.25">
      <c r="A96" s="204">
        <v>89</v>
      </c>
      <c r="B96" s="139"/>
      <c r="C96" s="139"/>
      <c r="D96" s="139"/>
      <c r="E96" s="139"/>
      <c r="F96" s="139"/>
      <c r="G96" s="139"/>
      <c r="H96" s="150">
        <f t="shared" si="1"/>
        <v>0</v>
      </c>
      <c r="I96" s="151"/>
      <c r="J96" s="230" t="str">
        <f>IF(I96="","",IF(I96="SI","No cal documentació",IF(H96&gt;0,(CONCATENATE("11B_",'Valoració '!$D$10,"00",A96))," ")))</f>
        <v/>
      </c>
    </row>
    <row r="97" spans="1:10" x14ac:dyDescent="0.25">
      <c r="A97" s="204">
        <v>90</v>
      </c>
      <c r="B97" s="139"/>
      <c r="C97" s="139"/>
      <c r="D97" s="139"/>
      <c r="E97" s="139"/>
      <c r="F97" s="139"/>
      <c r="G97" s="139"/>
      <c r="H97" s="150">
        <f t="shared" si="1"/>
        <v>0</v>
      </c>
      <c r="I97" s="151"/>
      <c r="J97" s="230" t="str">
        <f>IF(I97="","",IF(I97="SI","No cal documentació",IF(H97&gt;0,(CONCATENATE("11B_",'Valoració '!$D$10,"00",A97))," ")))</f>
        <v/>
      </c>
    </row>
    <row r="98" spans="1:10" x14ac:dyDescent="0.25">
      <c r="A98" s="204">
        <v>91</v>
      </c>
      <c r="B98" s="139"/>
      <c r="C98" s="139"/>
      <c r="D98" s="139"/>
      <c r="E98" s="139"/>
      <c r="F98" s="139"/>
      <c r="G98" s="139"/>
      <c r="H98" s="150">
        <f t="shared" si="1"/>
        <v>0</v>
      </c>
      <c r="I98" s="151"/>
      <c r="J98" s="230" t="str">
        <f>IF(I98="","",IF(I98="SI","No cal documentació",IF(H98&gt;0,(CONCATENATE("11B_",'Valoració '!$D$10,"00",A98))," ")))</f>
        <v/>
      </c>
    </row>
    <row r="99" spans="1:10" x14ac:dyDescent="0.25">
      <c r="A99" s="204">
        <v>92</v>
      </c>
      <c r="B99" s="139"/>
      <c r="C99" s="139"/>
      <c r="D99" s="139"/>
      <c r="E99" s="139"/>
      <c r="F99" s="139"/>
      <c r="G99" s="139"/>
      <c r="H99" s="150">
        <f t="shared" si="1"/>
        <v>0</v>
      </c>
      <c r="I99" s="151"/>
      <c r="J99" s="230" t="str">
        <f>IF(I99="","",IF(I99="SI","No cal documentació",IF(H99&gt;0,(CONCATENATE("11B_",'Valoració '!$D$10,"00",A99))," ")))</f>
        <v/>
      </c>
    </row>
    <row r="100" spans="1:10" x14ac:dyDescent="0.25">
      <c r="A100" s="204">
        <v>93</v>
      </c>
      <c r="B100" s="139"/>
      <c r="C100" s="139"/>
      <c r="D100" s="139"/>
      <c r="E100" s="139"/>
      <c r="F100" s="139"/>
      <c r="G100" s="139"/>
      <c r="H100" s="150">
        <f t="shared" si="1"/>
        <v>0</v>
      </c>
      <c r="I100" s="151"/>
      <c r="J100" s="230" t="str">
        <f>IF(I100="","",IF(I100="SI","No cal documentació",IF(H100&gt;0,(CONCATENATE("11B_",'Valoració '!$D$10,"00",A100))," ")))</f>
        <v/>
      </c>
    </row>
    <row r="101" spans="1:10" x14ac:dyDescent="0.25">
      <c r="A101" s="204">
        <v>94</v>
      </c>
      <c r="B101" s="139"/>
      <c r="C101" s="139"/>
      <c r="D101" s="139"/>
      <c r="E101" s="139"/>
      <c r="F101" s="139"/>
      <c r="G101" s="139"/>
      <c r="H101" s="150">
        <f t="shared" si="1"/>
        <v>0</v>
      </c>
      <c r="I101" s="151"/>
      <c r="J101" s="230" t="str">
        <f>IF(I101="","",IF(I101="SI","No cal documentació",IF(H101&gt;0,(CONCATENATE("11B_",'Valoració '!$D$10,"00",A101))," ")))</f>
        <v/>
      </c>
    </row>
    <row r="102" spans="1:10" x14ac:dyDescent="0.25">
      <c r="A102" s="204">
        <v>95</v>
      </c>
      <c r="B102" s="139"/>
      <c r="C102" s="139"/>
      <c r="D102" s="139"/>
      <c r="E102" s="139"/>
      <c r="F102" s="139"/>
      <c r="G102" s="139"/>
      <c r="H102" s="150">
        <f t="shared" si="1"/>
        <v>0</v>
      </c>
      <c r="I102" s="151"/>
      <c r="J102" s="230" t="str">
        <f>IF(I102="","",IF(I102="SI","No cal documentació",IF(H102&gt;0,(CONCATENATE("11B_",'Valoració '!$D$10,"00",A102))," ")))</f>
        <v/>
      </c>
    </row>
    <row r="103" spans="1:10" x14ac:dyDescent="0.25">
      <c r="A103" s="204">
        <v>96</v>
      </c>
      <c r="B103" s="139"/>
      <c r="C103" s="139"/>
      <c r="D103" s="139"/>
      <c r="E103" s="139"/>
      <c r="F103" s="139"/>
      <c r="G103" s="139"/>
      <c r="H103" s="150">
        <f t="shared" si="1"/>
        <v>0</v>
      </c>
      <c r="I103" s="151"/>
      <c r="J103" s="230" t="str">
        <f>IF(I103="","",IF(I103="SI","No cal documentació",IF(H103&gt;0,(CONCATENATE("11B_",'Valoració '!$D$10,"00",A103))," ")))</f>
        <v/>
      </c>
    </row>
    <row r="104" spans="1:10" x14ac:dyDescent="0.25">
      <c r="A104" s="204">
        <v>97</v>
      </c>
      <c r="B104" s="139"/>
      <c r="C104" s="139"/>
      <c r="D104" s="139"/>
      <c r="E104" s="139"/>
      <c r="F104" s="139"/>
      <c r="G104" s="139"/>
      <c r="H104" s="150">
        <f t="shared" si="1"/>
        <v>0</v>
      </c>
      <c r="I104" s="151"/>
      <c r="J104" s="230" t="str">
        <f>IF(I104="","",IF(I104="SI","No cal documentació",IF(H104&gt;0,(CONCATENATE("11B_",'Valoració '!$D$10,"00",A104))," ")))</f>
        <v/>
      </c>
    </row>
    <row r="105" spans="1:10" x14ac:dyDescent="0.25">
      <c r="A105" s="204">
        <v>98</v>
      </c>
      <c r="B105" s="139"/>
      <c r="C105" s="139"/>
      <c r="D105" s="139"/>
      <c r="E105" s="139"/>
      <c r="F105" s="139"/>
      <c r="G105" s="139"/>
      <c r="H105" s="150">
        <f t="shared" si="1"/>
        <v>0</v>
      </c>
      <c r="I105" s="151"/>
      <c r="J105" s="230" t="str">
        <f>IF(I105="","",IF(I105="SI","No cal documentació",IF(H105&gt;0,(CONCATENATE("11B_",'Valoració '!$D$10,"00",A105))," ")))</f>
        <v/>
      </c>
    </row>
    <row r="106" spans="1:10" x14ac:dyDescent="0.25">
      <c r="A106" s="204">
        <v>99</v>
      </c>
      <c r="B106" s="139"/>
      <c r="C106" s="139"/>
      <c r="D106" s="139"/>
      <c r="E106" s="139"/>
      <c r="F106" s="139"/>
      <c r="G106" s="139"/>
      <c r="H106" s="150">
        <f t="shared" si="1"/>
        <v>0</v>
      </c>
      <c r="I106" s="151"/>
      <c r="J106" s="230" t="str">
        <f>IF(I106="","",IF(I106="SI","No cal documentació",IF(H106&gt;0,(CONCATENATE("11B_",'Valoració '!$D$10,"00",A106))," ")))</f>
        <v/>
      </c>
    </row>
    <row r="107" spans="1:10" x14ac:dyDescent="0.25">
      <c r="A107" s="209">
        <v>100</v>
      </c>
      <c r="B107" s="210"/>
      <c r="C107" s="210"/>
      <c r="D107" s="210"/>
      <c r="E107" s="210"/>
      <c r="F107" s="210"/>
      <c r="G107" s="210"/>
      <c r="H107" s="231">
        <f t="shared" si="1"/>
        <v>0</v>
      </c>
      <c r="I107" s="232"/>
      <c r="J107" s="233" t="str">
        <f>IF(I107="","",IF(I107="SI","No cal documentació",IF(H107&gt;0,(CONCATENATE("11B_",'Valoració '!$D$10,"00",A107))," ")))</f>
        <v/>
      </c>
    </row>
  </sheetData>
  <sheetProtection algorithmName="SHA-512" hashValue="jhK/x+7JIa/HoQwi71PQbWUsVMaAcDyVZF1/vTH+iJ3ZM+ySDr/aSyc/WsErwv5jopPVGOCA8M146gRwHH/HqQ==" saltValue="wr3TaoKHb8BPL4ajm7tN5A==" spinCount="100000" sheet="1" objects="1" scenarios="1"/>
  <mergeCells count="1">
    <mergeCell ref="A6:F6"/>
  </mergeCells>
  <dataValidations count="1">
    <dataValidation type="list" allowBlank="1" showInputMessage="1" showErrorMessage="1" sqref="D8:E107 I8:I107" xr:uid="{00000000-0002-0000-0700-000000000000}">
      <formula1>"si, no"</formula1>
    </dataValidation>
  </dataValidations>
  <hyperlinks>
    <hyperlink ref="U4" r:id="rId1" xr:uid="{00000000-0004-0000-0700-000000000000}"/>
    <hyperlink ref="A4" r:id="rId2" xr:uid="{00000000-0004-0000-0700-000001000000}"/>
  </hyperlinks>
  <pageMargins left="0.7" right="0.7" top="0.75" bottom="0.75" header="0.3" footer="0.3"/>
  <tableParts count="1">
    <tablePart r:id="rId3"/>
  </tableParts>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ull6"/>
  <dimension ref="A1:U107"/>
  <sheetViews>
    <sheetView topLeftCell="H1" workbookViewId="0">
      <pane ySplit="7" topLeftCell="A8" activePane="bottomLeft" state="frozen"/>
      <selection activeCell="G76" sqref="G76"/>
      <selection pane="bottomLeft" activeCell="F7" sqref="F7"/>
    </sheetView>
  </sheetViews>
  <sheetFormatPr baseColWidth="10" defaultColWidth="9.140625" defaultRowHeight="15" x14ac:dyDescent="0.25"/>
  <cols>
    <col min="1" max="1" width="9.140625" style="134"/>
    <col min="2" max="2" width="40.140625" style="134" customWidth="1"/>
    <col min="3" max="3" width="23.42578125" style="134" customWidth="1"/>
    <col min="4" max="4" width="12.7109375" style="134" customWidth="1"/>
    <col min="5" max="5" width="23.42578125" style="134" customWidth="1"/>
    <col min="6" max="6" width="73.42578125" style="134" customWidth="1"/>
    <col min="7" max="7" width="16" style="134" customWidth="1"/>
    <col min="8" max="8" width="19.140625" style="134" customWidth="1"/>
    <col min="9" max="9" width="36.85546875" style="134" customWidth="1"/>
    <col min="10" max="10" width="24" style="134" customWidth="1"/>
    <col min="11" max="11" width="24.42578125" style="134" customWidth="1"/>
    <col min="12" max="12" width="24.7109375" style="134" customWidth="1"/>
    <col min="13" max="13" width="17" style="134" customWidth="1"/>
    <col min="14" max="14" width="19.85546875" style="134" customWidth="1"/>
    <col min="15" max="15" width="34.85546875" style="134" customWidth="1"/>
    <col min="16" max="16" width="14.7109375" style="134" customWidth="1"/>
    <col min="17" max="17" width="19.7109375" style="134" bestFit="1" customWidth="1"/>
    <col min="18" max="16384" width="9.140625" style="134"/>
  </cols>
  <sheetData>
    <row r="1" spans="1:21" x14ac:dyDescent="0.25">
      <c r="A1" s="141" t="s">
        <v>29</v>
      </c>
      <c r="S1" s="142"/>
    </row>
    <row r="2" spans="1:21" x14ac:dyDescent="0.25">
      <c r="A2" s="143" t="s">
        <v>48</v>
      </c>
      <c r="S2" s="142"/>
    </row>
    <row r="3" spans="1:21" x14ac:dyDescent="0.25">
      <c r="A3" s="141"/>
      <c r="S3" s="142"/>
    </row>
    <row r="4" spans="1:21" ht="26.25" customHeight="1" x14ac:dyDescent="0.3">
      <c r="A4" s="135" t="s">
        <v>97</v>
      </c>
      <c r="B4" s="144" t="s">
        <v>56</v>
      </c>
      <c r="C4" s="145"/>
      <c r="D4" s="146">
        <f>SUM(O8:O107)</f>
        <v>0</v>
      </c>
      <c r="S4" s="142"/>
      <c r="U4" s="135" t="s">
        <v>97</v>
      </c>
    </row>
    <row r="5" spans="1:21" x14ac:dyDescent="0.25">
      <c r="A5" s="141"/>
      <c r="S5" s="142"/>
    </row>
    <row r="6" spans="1:21" ht="15.75" x14ac:dyDescent="0.25">
      <c r="A6" s="398" t="s">
        <v>55</v>
      </c>
      <c r="B6" s="398"/>
      <c r="C6" s="398"/>
      <c r="D6" s="398"/>
      <c r="E6" s="398"/>
      <c r="F6" s="398"/>
      <c r="G6" s="398"/>
      <c r="H6" s="398"/>
      <c r="I6" s="398"/>
      <c r="J6" s="398"/>
      <c r="K6" s="398"/>
    </row>
    <row r="7" spans="1:21" ht="60" customHeight="1" x14ac:dyDescent="0.25">
      <c r="A7" s="205" t="s">
        <v>46</v>
      </c>
      <c r="B7" s="206" t="s">
        <v>30</v>
      </c>
      <c r="C7" s="206" t="s">
        <v>31</v>
      </c>
      <c r="D7" s="206" t="s">
        <v>32</v>
      </c>
      <c r="E7" s="206" t="s">
        <v>33</v>
      </c>
      <c r="F7" s="206" t="s">
        <v>185</v>
      </c>
      <c r="G7" s="206" t="s">
        <v>35</v>
      </c>
      <c r="H7" s="206" t="s">
        <v>36</v>
      </c>
      <c r="I7" s="206" t="s">
        <v>76</v>
      </c>
      <c r="J7" s="206" t="s">
        <v>40</v>
      </c>
      <c r="K7" s="206" t="s">
        <v>41</v>
      </c>
      <c r="L7" s="206" t="s">
        <v>42</v>
      </c>
      <c r="M7" s="206" t="s">
        <v>82</v>
      </c>
      <c r="N7" s="207" t="s">
        <v>57</v>
      </c>
      <c r="O7" s="207" t="s">
        <v>58</v>
      </c>
      <c r="P7" s="207" t="s">
        <v>98</v>
      </c>
      <c r="Q7" s="208" t="s">
        <v>44</v>
      </c>
    </row>
    <row r="8" spans="1:21" x14ac:dyDescent="0.25">
      <c r="A8" s="204">
        <v>1</v>
      </c>
      <c r="B8" s="139"/>
      <c r="C8" s="139"/>
      <c r="D8" s="139"/>
      <c r="E8" s="139"/>
      <c r="F8" s="139"/>
      <c r="G8" s="139"/>
      <c r="H8" s="139"/>
      <c r="I8" s="139"/>
      <c r="J8" s="185"/>
      <c r="K8" s="147"/>
      <c r="L8" s="147"/>
      <c r="M8" s="148">
        <f t="shared" ref="M8:M71" si="0">(L8-K8)/365</f>
        <v>0</v>
      </c>
      <c r="N8" s="148">
        <f t="shared" ref="N8:N71" si="1">IF(H8="si",IF(F8&gt;1,IF(G8&gt;1,0.9,1.25),IF(G8&gt;1,0.75,1.25)),(IF(I8="si",0.5,0)))</f>
        <v>0</v>
      </c>
      <c r="O8" s="148">
        <f>IF(M8=3,N8,IF(M8&gt;3,(N8+(N8*(M8-3))/3),((N8*M8)/3)))</f>
        <v>0</v>
      </c>
      <c r="P8" s="151"/>
      <c r="Q8" s="230" t="str">
        <f>IF(P8="","",IF(P8="SI","No cal documentació",IF(N8&gt;0,(CONCATENATE("1.1.c_",'Valoració '!$D$7,"00",A8))," ")))</f>
        <v/>
      </c>
    </row>
    <row r="9" spans="1:21" x14ac:dyDescent="0.25">
      <c r="A9" s="204">
        <v>2</v>
      </c>
      <c r="B9" s="139"/>
      <c r="C9" s="139"/>
      <c r="D9" s="139"/>
      <c r="E9" s="139"/>
      <c r="F9" s="139"/>
      <c r="G9" s="139"/>
      <c r="H9" s="139"/>
      <c r="I9" s="139"/>
      <c r="J9" s="185"/>
      <c r="K9" s="147"/>
      <c r="L9" s="147"/>
      <c r="M9" s="148">
        <f t="shared" si="0"/>
        <v>0</v>
      </c>
      <c r="N9" s="148">
        <f t="shared" si="1"/>
        <v>0</v>
      </c>
      <c r="O9" s="148">
        <f>IF(M9=3,N9,IF(M9&gt;3,(N9+(N9*(M9-3))/3),((N9*M9)/3)))</f>
        <v>0</v>
      </c>
      <c r="P9" s="151"/>
      <c r="Q9" s="230" t="str">
        <f>IF(P9="","",IF(P9="SI","No cal documentació",IF(N9&gt;0,(CONCATENATE("1.1.c_",'Valoració '!$D$7,"00",A9))," ")))</f>
        <v/>
      </c>
    </row>
    <row r="10" spans="1:21" x14ac:dyDescent="0.25">
      <c r="A10" s="204">
        <v>3</v>
      </c>
      <c r="B10" s="139"/>
      <c r="C10" s="139"/>
      <c r="D10" s="139"/>
      <c r="E10" s="139"/>
      <c r="F10" s="139"/>
      <c r="G10" s="139"/>
      <c r="H10" s="139"/>
      <c r="I10" s="139"/>
      <c r="J10" s="185"/>
      <c r="K10" s="147"/>
      <c r="L10" s="147"/>
      <c r="M10" s="148">
        <f t="shared" si="0"/>
        <v>0</v>
      </c>
      <c r="N10" s="148">
        <f t="shared" si="1"/>
        <v>0</v>
      </c>
      <c r="O10" s="148">
        <f t="shared" ref="O10:O73" si="2">IF(M10=3,N10,IF(M10&gt;3,(N10+(N10*(M10-3))/3),((N10*M10)/3)))</f>
        <v>0</v>
      </c>
      <c r="P10" s="151"/>
      <c r="Q10" s="230" t="str">
        <f>IF(P10="","",IF(P10="SI","No cal documentació",IF(N10&gt;0,(CONCATENATE("1.1.c_",'Valoració '!$D$7,"00",A10))," ")))</f>
        <v/>
      </c>
    </row>
    <row r="11" spans="1:21" x14ac:dyDescent="0.25">
      <c r="A11" s="204">
        <v>4</v>
      </c>
      <c r="B11" s="139"/>
      <c r="C11" s="139"/>
      <c r="D11" s="139"/>
      <c r="E11" s="139"/>
      <c r="F11" s="139"/>
      <c r="G11" s="139"/>
      <c r="H11" s="139"/>
      <c r="I11" s="139"/>
      <c r="J11" s="185"/>
      <c r="K11" s="147"/>
      <c r="L11" s="147"/>
      <c r="M11" s="148">
        <f t="shared" si="0"/>
        <v>0</v>
      </c>
      <c r="N11" s="148">
        <f t="shared" si="1"/>
        <v>0</v>
      </c>
      <c r="O11" s="148">
        <f t="shared" si="2"/>
        <v>0</v>
      </c>
      <c r="P11" s="151"/>
      <c r="Q11" s="230" t="str">
        <f>IF(P11="","",IF(P11="SI","No cal documentació",IF(N11&gt;0,(CONCATENATE("1.1.c_",'Valoració '!$D$7,"00",A11))," ")))</f>
        <v/>
      </c>
    </row>
    <row r="12" spans="1:21" x14ac:dyDescent="0.25">
      <c r="A12" s="204">
        <v>5</v>
      </c>
      <c r="B12" s="139"/>
      <c r="C12" s="139"/>
      <c r="D12" s="139"/>
      <c r="E12" s="139"/>
      <c r="F12" s="139"/>
      <c r="G12" s="139"/>
      <c r="H12" s="139"/>
      <c r="I12" s="139"/>
      <c r="J12" s="185"/>
      <c r="K12" s="147"/>
      <c r="L12" s="147"/>
      <c r="M12" s="148">
        <f t="shared" si="0"/>
        <v>0</v>
      </c>
      <c r="N12" s="148">
        <f t="shared" si="1"/>
        <v>0</v>
      </c>
      <c r="O12" s="148">
        <f t="shared" si="2"/>
        <v>0</v>
      </c>
      <c r="P12" s="151"/>
      <c r="Q12" s="230" t="str">
        <f>IF(P12="","",IF(P12="SI","No cal documentació",IF(N12&gt;0,(CONCATENATE("1.1.c_",'Valoració '!$D$7,"00",A12))," ")))</f>
        <v/>
      </c>
    </row>
    <row r="13" spans="1:21" x14ac:dyDescent="0.25">
      <c r="A13" s="204">
        <v>6</v>
      </c>
      <c r="B13" s="139"/>
      <c r="C13" s="139"/>
      <c r="D13" s="139"/>
      <c r="E13" s="139"/>
      <c r="F13" s="139"/>
      <c r="G13" s="139"/>
      <c r="H13" s="139"/>
      <c r="I13" s="139"/>
      <c r="J13" s="185"/>
      <c r="K13" s="147"/>
      <c r="L13" s="147"/>
      <c r="M13" s="148">
        <f t="shared" si="0"/>
        <v>0</v>
      </c>
      <c r="N13" s="148">
        <f t="shared" si="1"/>
        <v>0</v>
      </c>
      <c r="O13" s="148">
        <f t="shared" si="2"/>
        <v>0</v>
      </c>
      <c r="P13" s="151"/>
      <c r="Q13" s="230" t="str">
        <f>IF(P13="","",IF(P13="SI","No cal documentació",IF(N13&gt;0,(CONCATENATE("1.1.c_",'Valoració '!$D$7,"00",A13))," ")))</f>
        <v/>
      </c>
    </row>
    <row r="14" spans="1:21" x14ac:dyDescent="0.25">
      <c r="A14" s="204">
        <v>7</v>
      </c>
      <c r="B14" s="139"/>
      <c r="C14" s="139"/>
      <c r="D14" s="139"/>
      <c r="E14" s="139"/>
      <c r="F14" s="139"/>
      <c r="G14" s="139"/>
      <c r="H14" s="139"/>
      <c r="I14" s="139"/>
      <c r="J14" s="185"/>
      <c r="K14" s="147"/>
      <c r="L14" s="147"/>
      <c r="M14" s="148">
        <f t="shared" si="0"/>
        <v>0</v>
      </c>
      <c r="N14" s="148">
        <f t="shared" si="1"/>
        <v>0</v>
      </c>
      <c r="O14" s="148">
        <f t="shared" si="2"/>
        <v>0</v>
      </c>
      <c r="P14" s="151"/>
      <c r="Q14" s="230" t="str">
        <f>IF(P14="","",IF(P14="SI","No cal documentació",IF(N14&gt;0,(CONCATENATE("1.1.c_",'Valoració '!$D$7,"00",A14))," ")))</f>
        <v/>
      </c>
    </row>
    <row r="15" spans="1:21" x14ac:dyDescent="0.25">
      <c r="A15" s="204">
        <v>8</v>
      </c>
      <c r="B15" s="139"/>
      <c r="C15" s="139"/>
      <c r="D15" s="139"/>
      <c r="E15" s="139"/>
      <c r="F15" s="139"/>
      <c r="G15" s="139"/>
      <c r="H15" s="139"/>
      <c r="I15" s="139"/>
      <c r="J15" s="185"/>
      <c r="K15" s="147"/>
      <c r="L15" s="147"/>
      <c r="M15" s="148">
        <f t="shared" si="0"/>
        <v>0</v>
      </c>
      <c r="N15" s="148">
        <f t="shared" si="1"/>
        <v>0</v>
      </c>
      <c r="O15" s="148">
        <f t="shared" si="2"/>
        <v>0</v>
      </c>
      <c r="P15" s="151"/>
      <c r="Q15" s="230" t="str">
        <f>IF(P15="","",IF(P15="SI","No cal documentació",IF(N15&gt;0,(CONCATENATE("1.1.c_",'Valoració '!$D$7,"00",A15))," ")))</f>
        <v/>
      </c>
    </row>
    <row r="16" spans="1:21" x14ac:dyDescent="0.25">
      <c r="A16" s="204">
        <v>9</v>
      </c>
      <c r="B16" s="139"/>
      <c r="C16" s="139"/>
      <c r="D16" s="139"/>
      <c r="E16" s="139"/>
      <c r="F16" s="139"/>
      <c r="G16" s="139"/>
      <c r="H16" s="139"/>
      <c r="I16" s="139"/>
      <c r="J16" s="185"/>
      <c r="K16" s="147"/>
      <c r="L16" s="147"/>
      <c r="M16" s="148">
        <f t="shared" si="0"/>
        <v>0</v>
      </c>
      <c r="N16" s="148">
        <f t="shared" si="1"/>
        <v>0</v>
      </c>
      <c r="O16" s="148">
        <f t="shared" si="2"/>
        <v>0</v>
      </c>
      <c r="P16" s="151"/>
      <c r="Q16" s="230" t="str">
        <f>IF(P16="","",IF(P16="SI","No cal documentació",IF(N16&gt;0,(CONCATENATE("1.1.c_",'Valoració '!$D$7,"00",A16))," ")))</f>
        <v/>
      </c>
    </row>
    <row r="17" spans="1:17" x14ac:dyDescent="0.25">
      <c r="A17" s="204">
        <v>10</v>
      </c>
      <c r="B17" s="139"/>
      <c r="C17" s="139"/>
      <c r="D17" s="139"/>
      <c r="E17" s="139"/>
      <c r="F17" s="139"/>
      <c r="G17" s="139"/>
      <c r="H17" s="139"/>
      <c r="I17" s="139"/>
      <c r="J17" s="185"/>
      <c r="K17" s="147"/>
      <c r="L17" s="147"/>
      <c r="M17" s="148">
        <f t="shared" si="0"/>
        <v>0</v>
      </c>
      <c r="N17" s="148">
        <f t="shared" si="1"/>
        <v>0</v>
      </c>
      <c r="O17" s="148">
        <f t="shared" si="2"/>
        <v>0</v>
      </c>
      <c r="P17" s="151"/>
      <c r="Q17" s="230" t="str">
        <f>IF(P17="","",IF(P17="SI","No cal documentació",IF(N17&gt;0,(CONCATENATE("1.1.c_",'Valoració '!$D$7,"00",A17))," ")))</f>
        <v/>
      </c>
    </row>
    <row r="18" spans="1:17" x14ac:dyDescent="0.25">
      <c r="A18" s="204">
        <v>11</v>
      </c>
      <c r="B18" s="139"/>
      <c r="C18" s="139"/>
      <c r="D18" s="139"/>
      <c r="E18" s="139"/>
      <c r="F18" s="139"/>
      <c r="G18" s="139"/>
      <c r="H18" s="139"/>
      <c r="I18" s="139"/>
      <c r="J18" s="185"/>
      <c r="K18" s="147"/>
      <c r="L18" s="147"/>
      <c r="M18" s="148">
        <f t="shared" si="0"/>
        <v>0</v>
      </c>
      <c r="N18" s="148">
        <f t="shared" si="1"/>
        <v>0</v>
      </c>
      <c r="O18" s="148">
        <f t="shared" si="2"/>
        <v>0</v>
      </c>
      <c r="P18" s="151"/>
      <c r="Q18" s="230" t="str">
        <f>IF(P18="","",IF(P18="SI","No cal documentació",IF(N18&gt;0,(CONCATENATE("1.1.c_",'Valoració '!$D$7,"00",A18))," ")))</f>
        <v/>
      </c>
    </row>
    <row r="19" spans="1:17" s="193" customFormat="1" x14ac:dyDescent="0.25">
      <c r="A19" s="204">
        <v>12</v>
      </c>
      <c r="B19" s="190"/>
      <c r="C19" s="190"/>
      <c r="D19" s="190"/>
      <c r="E19" s="190"/>
      <c r="F19" s="190"/>
      <c r="G19" s="190"/>
      <c r="H19" s="190"/>
      <c r="I19" s="190"/>
      <c r="J19" s="191"/>
      <c r="K19" s="192"/>
      <c r="L19" s="192"/>
      <c r="M19" s="148">
        <f t="shared" ref="M19:M23" si="3">(L19-K19)/365</f>
        <v>0</v>
      </c>
      <c r="N19" s="148">
        <f t="shared" ref="N19:N23" si="4">IF(H19="si",IF(F19&gt;1,IF(G19&gt;1,0.9,1.25),IF(G19&gt;1,0.75,1.25)),(IF(I19="si",0.5,0)))</f>
        <v>0</v>
      </c>
      <c r="O19" s="148">
        <f t="shared" ref="O19:O23" si="5">IF(M19=3,N19,IF(M19&gt;3,(N19+(N19*(M19-3))/3),((N19*M19)/3)))</f>
        <v>0</v>
      </c>
      <c r="P19" s="195"/>
      <c r="Q19" s="230" t="str">
        <f>IF(P19="","",IF(P19="SI","No cal documentació",IF(N19&gt;0,(CONCATENATE("1.1.c_",'Valoració '!$D$7,"00",A19))," ")))</f>
        <v/>
      </c>
    </row>
    <row r="20" spans="1:17" s="193" customFormat="1" x14ac:dyDescent="0.25">
      <c r="A20" s="204">
        <v>13</v>
      </c>
      <c r="B20" s="190"/>
      <c r="C20" s="190"/>
      <c r="D20" s="190"/>
      <c r="E20" s="190"/>
      <c r="F20" s="190"/>
      <c r="G20" s="190"/>
      <c r="H20" s="190"/>
      <c r="I20" s="190"/>
      <c r="J20" s="191"/>
      <c r="K20" s="192"/>
      <c r="L20" s="192"/>
      <c r="M20" s="148">
        <f t="shared" si="3"/>
        <v>0</v>
      </c>
      <c r="N20" s="148">
        <f t="shared" si="4"/>
        <v>0</v>
      </c>
      <c r="O20" s="148">
        <f t="shared" si="5"/>
        <v>0</v>
      </c>
      <c r="P20" s="195"/>
      <c r="Q20" s="230" t="str">
        <f>IF(P20="","",IF(P20="SI","No cal documentació",IF(N20&gt;0,(CONCATENATE("1.1.c_",'Valoració '!$D$7,"00",A20))," ")))</f>
        <v/>
      </c>
    </row>
    <row r="21" spans="1:17" s="193" customFormat="1" x14ac:dyDescent="0.25">
      <c r="A21" s="204">
        <v>14</v>
      </c>
      <c r="B21" s="190"/>
      <c r="C21" s="190"/>
      <c r="D21" s="190"/>
      <c r="E21" s="190"/>
      <c r="F21" s="190"/>
      <c r="G21" s="190"/>
      <c r="H21" s="190"/>
      <c r="I21" s="190"/>
      <c r="J21" s="191"/>
      <c r="K21" s="192"/>
      <c r="L21" s="192"/>
      <c r="M21" s="148">
        <f t="shared" si="3"/>
        <v>0</v>
      </c>
      <c r="N21" s="148">
        <f t="shared" si="4"/>
        <v>0</v>
      </c>
      <c r="O21" s="148">
        <f t="shared" si="5"/>
        <v>0</v>
      </c>
      <c r="P21" s="195"/>
      <c r="Q21" s="230" t="str">
        <f>IF(P21="","",IF(P21="SI","No cal documentació",IF(N21&gt;0,(CONCATENATE("1.1.c_",'Valoració '!$D$7,"00",A21))," ")))</f>
        <v/>
      </c>
    </row>
    <row r="22" spans="1:17" s="193" customFormat="1" x14ac:dyDescent="0.25">
      <c r="A22" s="204">
        <v>15</v>
      </c>
      <c r="B22" s="190"/>
      <c r="C22" s="190"/>
      <c r="D22" s="190"/>
      <c r="E22" s="190"/>
      <c r="F22" s="190"/>
      <c r="G22" s="190"/>
      <c r="H22" s="190"/>
      <c r="I22" s="190"/>
      <c r="J22" s="191"/>
      <c r="K22" s="192"/>
      <c r="L22" s="192"/>
      <c r="M22" s="148">
        <f t="shared" si="3"/>
        <v>0</v>
      </c>
      <c r="N22" s="148">
        <f t="shared" si="4"/>
        <v>0</v>
      </c>
      <c r="O22" s="148">
        <f t="shared" si="5"/>
        <v>0</v>
      </c>
      <c r="P22" s="195"/>
      <c r="Q22" s="230" t="str">
        <f>IF(P22="","",IF(P22="SI","No cal documentació",IF(N22&gt;0,(CONCATENATE("1.1.c_",'Valoració '!$D$7,"00",A22))," ")))</f>
        <v/>
      </c>
    </row>
    <row r="23" spans="1:17" s="193" customFormat="1" x14ac:dyDescent="0.25">
      <c r="A23" s="204">
        <v>16</v>
      </c>
      <c r="B23" s="190"/>
      <c r="C23" s="190"/>
      <c r="D23" s="190"/>
      <c r="E23" s="190"/>
      <c r="F23" s="190"/>
      <c r="G23" s="190"/>
      <c r="H23" s="190"/>
      <c r="I23" s="190"/>
      <c r="J23" s="194"/>
      <c r="K23" s="192"/>
      <c r="L23" s="192"/>
      <c r="M23" s="148">
        <f t="shared" si="3"/>
        <v>0</v>
      </c>
      <c r="N23" s="148">
        <f t="shared" si="4"/>
        <v>0</v>
      </c>
      <c r="O23" s="148">
        <f t="shared" si="5"/>
        <v>0</v>
      </c>
      <c r="P23" s="195"/>
      <c r="Q23" s="230" t="str">
        <f>IF(P23="","",IF(P23="SI","No cal documentació",IF(N23&gt;0,(CONCATENATE("1.1.c_",'Valoració '!$D$7,"00",A23))," ")))</f>
        <v/>
      </c>
    </row>
    <row r="24" spans="1:17" x14ac:dyDescent="0.25">
      <c r="A24" s="204">
        <v>17</v>
      </c>
      <c r="B24" s="139"/>
      <c r="C24" s="139"/>
      <c r="D24" s="139"/>
      <c r="E24" s="139"/>
      <c r="F24" s="139"/>
      <c r="G24" s="139"/>
      <c r="H24" s="139"/>
      <c r="I24" s="139"/>
      <c r="J24" s="139"/>
      <c r="K24" s="139"/>
      <c r="L24" s="139"/>
      <c r="M24" s="148">
        <f t="shared" si="0"/>
        <v>0</v>
      </c>
      <c r="N24" s="148">
        <f t="shared" si="1"/>
        <v>0</v>
      </c>
      <c r="O24" s="148">
        <f t="shared" si="2"/>
        <v>0</v>
      </c>
      <c r="P24" s="151"/>
      <c r="Q24" s="230" t="str">
        <f>IF(P24="","",IF(P24="SI","No cal documentació",IF(N24&gt;0,(CONCATENATE("1.1.c_",'Valoració '!$D$7,"00",A24))," ")))</f>
        <v/>
      </c>
    </row>
    <row r="25" spans="1:17" x14ac:dyDescent="0.25">
      <c r="A25" s="204">
        <v>18</v>
      </c>
      <c r="B25" s="139"/>
      <c r="C25" s="139"/>
      <c r="D25" s="139"/>
      <c r="E25" s="139"/>
      <c r="F25" s="139"/>
      <c r="G25" s="139"/>
      <c r="H25" s="139"/>
      <c r="I25" s="139"/>
      <c r="J25" s="139"/>
      <c r="K25" s="139"/>
      <c r="L25" s="139"/>
      <c r="M25" s="148">
        <f t="shared" si="0"/>
        <v>0</v>
      </c>
      <c r="N25" s="148">
        <f t="shared" si="1"/>
        <v>0</v>
      </c>
      <c r="O25" s="148">
        <f t="shared" si="2"/>
        <v>0</v>
      </c>
      <c r="P25" s="151"/>
      <c r="Q25" s="230" t="str">
        <f>IF(P25="","",IF(P25="SI","No cal documentació",IF(N25&gt;0,(CONCATENATE("1.1.c_",'Valoració '!$D$7,"00",A25))," ")))</f>
        <v/>
      </c>
    </row>
    <row r="26" spans="1:17" x14ac:dyDescent="0.25">
      <c r="A26" s="204">
        <v>19</v>
      </c>
      <c r="B26" s="139"/>
      <c r="C26" s="139"/>
      <c r="D26" s="139"/>
      <c r="E26" s="139"/>
      <c r="F26" s="139"/>
      <c r="G26" s="139"/>
      <c r="H26" s="139"/>
      <c r="I26" s="139"/>
      <c r="J26" s="139"/>
      <c r="K26" s="139"/>
      <c r="L26" s="139"/>
      <c r="M26" s="148">
        <f t="shared" si="0"/>
        <v>0</v>
      </c>
      <c r="N26" s="148">
        <f t="shared" si="1"/>
        <v>0</v>
      </c>
      <c r="O26" s="148">
        <f t="shared" si="2"/>
        <v>0</v>
      </c>
      <c r="P26" s="151"/>
      <c r="Q26" s="230" t="str">
        <f>IF(P26="","",IF(P26="SI","No cal documentació",IF(N26&gt;0,(CONCATENATE("1.1.c_",'Valoració '!$D$7,"00",A26))," ")))</f>
        <v/>
      </c>
    </row>
    <row r="27" spans="1:17" x14ac:dyDescent="0.25">
      <c r="A27" s="204">
        <v>20</v>
      </c>
      <c r="B27" s="139"/>
      <c r="C27" s="139"/>
      <c r="D27" s="139"/>
      <c r="E27" s="139"/>
      <c r="F27" s="139"/>
      <c r="G27" s="139"/>
      <c r="H27" s="139"/>
      <c r="I27" s="139"/>
      <c r="J27" s="139"/>
      <c r="K27" s="139"/>
      <c r="L27" s="139"/>
      <c r="M27" s="148">
        <f t="shared" si="0"/>
        <v>0</v>
      </c>
      <c r="N27" s="148">
        <f t="shared" si="1"/>
        <v>0</v>
      </c>
      <c r="O27" s="148">
        <f t="shared" si="2"/>
        <v>0</v>
      </c>
      <c r="P27" s="151"/>
      <c r="Q27" s="230" t="str">
        <f>IF(P27="","",IF(P27="SI","No cal documentació",IF(N27&gt;0,(CONCATENATE("1.1.c_",'Valoració '!$D$7,"00",A27))," ")))</f>
        <v/>
      </c>
    </row>
    <row r="28" spans="1:17" x14ac:dyDescent="0.25">
      <c r="A28" s="204">
        <v>21</v>
      </c>
      <c r="B28" s="139"/>
      <c r="C28" s="139"/>
      <c r="D28" s="139"/>
      <c r="E28" s="139"/>
      <c r="F28" s="139"/>
      <c r="G28" s="139"/>
      <c r="H28" s="139"/>
      <c r="I28" s="139"/>
      <c r="J28" s="139"/>
      <c r="K28" s="139"/>
      <c r="L28" s="139"/>
      <c r="M28" s="148">
        <f t="shared" si="0"/>
        <v>0</v>
      </c>
      <c r="N28" s="148">
        <f t="shared" si="1"/>
        <v>0</v>
      </c>
      <c r="O28" s="148">
        <f t="shared" si="2"/>
        <v>0</v>
      </c>
      <c r="P28" s="151"/>
      <c r="Q28" s="230" t="str">
        <f>IF(P28="","",IF(P28="SI","No cal documentació",IF(N28&gt;0,(CONCATENATE("1.1.c_",'Valoració '!$D$7,"00",A28))," ")))</f>
        <v/>
      </c>
    </row>
    <row r="29" spans="1:17" x14ac:dyDescent="0.25">
      <c r="A29" s="204">
        <v>22</v>
      </c>
      <c r="B29" s="139"/>
      <c r="C29" s="139"/>
      <c r="D29" s="139"/>
      <c r="E29" s="139"/>
      <c r="F29" s="139"/>
      <c r="G29" s="139"/>
      <c r="H29" s="139"/>
      <c r="I29" s="139"/>
      <c r="J29" s="139"/>
      <c r="K29" s="139"/>
      <c r="L29" s="139"/>
      <c r="M29" s="148">
        <f t="shared" si="0"/>
        <v>0</v>
      </c>
      <c r="N29" s="148">
        <f t="shared" si="1"/>
        <v>0</v>
      </c>
      <c r="O29" s="148">
        <f t="shared" si="2"/>
        <v>0</v>
      </c>
      <c r="P29" s="151"/>
      <c r="Q29" s="230" t="str">
        <f>IF(P29="","",IF(P29="SI","No cal documentació",IF(N29&gt;0,(CONCATENATE("1.1.c_",'Valoració '!$D$7,"00",A29))," ")))</f>
        <v/>
      </c>
    </row>
    <row r="30" spans="1:17" x14ac:dyDescent="0.25">
      <c r="A30" s="204">
        <v>23</v>
      </c>
      <c r="B30" s="139"/>
      <c r="C30" s="139"/>
      <c r="D30" s="139"/>
      <c r="E30" s="139"/>
      <c r="F30" s="139"/>
      <c r="G30" s="139"/>
      <c r="H30" s="139"/>
      <c r="I30" s="139"/>
      <c r="J30" s="139"/>
      <c r="K30" s="139"/>
      <c r="L30" s="139"/>
      <c r="M30" s="148">
        <f t="shared" si="0"/>
        <v>0</v>
      </c>
      <c r="N30" s="148">
        <f t="shared" si="1"/>
        <v>0</v>
      </c>
      <c r="O30" s="148">
        <f t="shared" si="2"/>
        <v>0</v>
      </c>
      <c r="P30" s="151"/>
      <c r="Q30" s="230" t="str">
        <f>IF(P30="","",IF(P30="SI","No cal documentació",IF(N30&gt;0,(CONCATENATE("1.1.c_",'Valoració '!$D$7,"00",A30))," ")))</f>
        <v/>
      </c>
    </row>
    <row r="31" spans="1:17" x14ac:dyDescent="0.25">
      <c r="A31" s="204">
        <v>24</v>
      </c>
      <c r="B31" s="139"/>
      <c r="C31" s="139"/>
      <c r="D31" s="139"/>
      <c r="E31" s="139"/>
      <c r="F31" s="139"/>
      <c r="G31" s="139"/>
      <c r="H31" s="139"/>
      <c r="I31" s="139"/>
      <c r="J31" s="139"/>
      <c r="K31" s="139"/>
      <c r="L31" s="139"/>
      <c r="M31" s="148">
        <f t="shared" si="0"/>
        <v>0</v>
      </c>
      <c r="N31" s="148">
        <f t="shared" si="1"/>
        <v>0</v>
      </c>
      <c r="O31" s="148">
        <f t="shared" si="2"/>
        <v>0</v>
      </c>
      <c r="P31" s="151"/>
      <c r="Q31" s="230" t="str">
        <f>IF(P31="","",IF(P31="SI","No cal documentació",IF(N31&gt;0,(CONCATENATE("1.1.c_",'Valoració '!$D$7,"00",A31))," ")))</f>
        <v/>
      </c>
    </row>
    <row r="32" spans="1:17" x14ac:dyDescent="0.25">
      <c r="A32" s="204">
        <v>25</v>
      </c>
      <c r="B32" s="139"/>
      <c r="C32" s="139"/>
      <c r="D32" s="139"/>
      <c r="E32" s="139"/>
      <c r="F32" s="139"/>
      <c r="G32" s="139"/>
      <c r="H32" s="139"/>
      <c r="I32" s="139"/>
      <c r="J32" s="139"/>
      <c r="K32" s="139"/>
      <c r="L32" s="139"/>
      <c r="M32" s="148">
        <f t="shared" si="0"/>
        <v>0</v>
      </c>
      <c r="N32" s="148">
        <f t="shared" si="1"/>
        <v>0</v>
      </c>
      <c r="O32" s="148">
        <f t="shared" si="2"/>
        <v>0</v>
      </c>
      <c r="P32" s="151"/>
      <c r="Q32" s="230" t="str">
        <f>IF(P32="","",IF(P32="SI","No cal documentació",IF(N32&gt;0,(CONCATENATE("1.1.c_",'Valoració '!$D$7,"00",A32))," ")))</f>
        <v/>
      </c>
    </row>
    <row r="33" spans="1:17" x14ac:dyDescent="0.25">
      <c r="A33" s="204">
        <v>26</v>
      </c>
      <c r="B33" s="139"/>
      <c r="C33" s="139"/>
      <c r="D33" s="139"/>
      <c r="E33" s="139"/>
      <c r="F33" s="139"/>
      <c r="G33" s="139"/>
      <c r="H33" s="139"/>
      <c r="I33" s="139"/>
      <c r="J33" s="139"/>
      <c r="K33" s="139"/>
      <c r="L33" s="139"/>
      <c r="M33" s="148">
        <f t="shared" si="0"/>
        <v>0</v>
      </c>
      <c r="N33" s="148">
        <f t="shared" si="1"/>
        <v>0</v>
      </c>
      <c r="O33" s="148">
        <f t="shared" si="2"/>
        <v>0</v>
      </c>
      <c r="P33" s="151"/>
      <c r="Q33" s="230" t="str">
        <f>IF(P33="","",IF(P33="SI","No cal documentació",IF(N33&gt;0,(CONCATENATE("1.1.c_",'Valoració '!$D$7,"00",A33))," ")))</f>
        <v/>
      </c>
    </row>
    <row r="34" spans="1:17" x14ac:dyDescent="0.25">
      <c r="A34" s="204">
        <v>27</v>
      </c>
      <c r="B34" s="139"/>
      <c r="C34" s="139"/>
      <c r="D34" s="139"/>
      <c r="E34" s="139"/>
      <c r="F34" s="139"/>
      <c r="G34" s="139"/>
      <c r="H34" s="139"/>
      <c r="I34" s="139"/>
      <c r="J34" s="139"/>
      <c r="K34" s="139"/>
      <c r="L34" s="139"/>
      <c r="M34" s="148">
        <f t="shared" si="0"/>
        <v>0</v>
      </c>
      <c r="N34" s="148">
        <f t="shared" si="1"/>
        <v>0</v>
      </c>
      <c r="O34" s="148">
        <f t="shared" si="2"/>
        <v>0</v>
      </c>
      <c r="P34" s="151"/>
      <c r="Q34" s="230" t="str">
        <f>IF(P34="","",IF(P34="SI","No cal documentació",IF(N34&gt;0,(CONCATENATE("1.1.c_",'Valoració '!$D$7,"00",A34))," ")))</f>
        <v/>
      </c>
    </row>
    <row r="35" spans="1:17" x14ac:dyDescent="0.25">
      <c r="A35" s="204">
        <v>28</v>
      </c>
      <c r="B35" s="139"/>
      <c r="C35" s="139"/>
      <c r="D35" s="139"/>
      <c r="E35" s="139"/>
      <c r="F35" s="139"/>
      <c r="G35" s="139"/>
      <c r="H35" s="139"/>
      <c r="I35" s="139"/>
      <c r="J35" s="139"/>
      <c r="K35" s="139"/>
      <c r="L35" s="139"/>
      <c r="M35" s="148">
        <f t="shared" si="0"/>
        <v>0</v>
      </c>
      <c r="N35" s="148">
        <f t="shared" si="1"/>
        <v>0</v>
      </c>
      <c r="O35" s="148">
        <f t="shared" si="2"/>
        <v>0</v>
      </c>
      <c r="P35" s="151"/>
      <c r="Q35" s="230" t="str">
        <f>IF(P35="","",IF(P35="SI","No cal documentació",IF(N35&gt;0,(CONCATENATE("1.1.c_",'Valoració '!$D$7,"00",A35))," ")))</f>
        <v/>
      </c>
    </row>
    <row r="36" spans="1:17" x14ac:dyDescent="0.25">
      <c r="A36" s="204">
        <v>29</v>
      </c>
      <c r="B36" s="139"/>
      <c r="C36" s="139"/>
      <c r="D36" s="139"/>
      <c r="E36" s="139"/>
      <c r="F36" s="139"/>
      <c r="G36" s="139"/>
      <c r="H36" s="139"/>
      <c r="I36" s="139"/>
      <c r="J36" s="139"/>
      <c r="K36" s="139"/>
      <c r="L36" s="139"/>
      <c r="M36" s="148">
        <f t="shared" si="0"/>
        <v>0</v>
      </c>
      <c r="N36" s="148">
        <f t="shared" si="1"/>
        <v>0</v>
      </c>
      <c r="O36" s="148">
        <f t="shared" si="2"/>
        <v>0</v>
      </c>
      <c r="P36" s="151"/>
      <c r="Q36" s="230" t="str">
        <f>IF(P36="","",IF(P36="SI","No cal documentació",IF(N36&gt;0,(CONCATENATE("1.1.c_",'Valoració '!$D$7,"00",A36))," ")))</f>
        <v/>
      </c>
    </row>
    <row r="37" spans="1:17" x14ac:dyDescent="0.25">
      <c r="A37" s="204">
        <v>30</v>
      </c>
      <c r="B37" s="139"/>
      <c r="C37" s="139"/>
      <c r="D37" s="139"/>
      <c r="E37" s="139"/>
      <c r="F37" s="139"/>
      <c r="G37" s="139"/>
      <c r="H37" s="139"/>
      <c r="I37" s="139"/>
      <c r="J37" s="139"/>
      <c r="K37" s="139"/>
      <c r="L37" s="139"/>
      <c r="M37" s="148">
        <f t="shared" si="0"/>
        <v>0</v>
      </c>
      <c r="N37" s="148">
        <f t="shared" si="1"/>
        <v>0</v>
      </c>
      <c r="O37" s="148">
        <f t="shared" si="2"/>
        <v>0</v>
      </c>
      <c r="P37" s="151"/>
      <c r="Q37" s="230" t="str">
        <f>IF(P37="","",IF(P37="SI","No cal documentació",IF(N37&gt;0,(CONCATENATE("1.1.c_",'Valoració '!$D$7,"00",A37))," ")))</f>
        <v/>
      </c>
    </row>
    <row r="38" spans="1:17" x14ac:dyDescent="0.25">
      <c r="A38" s="204">
        <v>31</v>
      </c>
      <c r="B38" s="139"/>
      <c r="C38" s="139"/>
      <c r="D38" s="139"/>
      <c r="E38" s="139"/>
      <c r="F38" s="139"/>
      <c r="G38" s="139"/>
      <c r="H38" s="139"/>
      <c r="I38" s="139"/>
      <c r="J38" s="139"/>
      <c r="K38" s="139"/>
      <c r="L38" s="139"/>
      <c r="M38" s="148">
        <f t="shared" si="0"/>
        <v>0</v>
      </c>
      <c r="N38" s="148">
        <f t="shared" si="1"/>
        <v>0</v>
      </c>
      <c r="O38" s="148">
        <f t="shared" si="2"/>
        <v>0</v>
      </c>
      <c r="P38" s="151"/>
      <c r="Q38" s="230" t="str">
        <f>IF(P38="","",IF(P38="SI","No cal documentació",IF(N38&gt;0,(CONCATENATE("1.1.c_",'Valoració '!$D$7,"00",A38))," ")))</f>
        <v/>
      </c>
    </row>
    <row r="39" spans="1:17" x14ac:dyDescent="0.25">
      <c r="A39" s="204">
        <v>32</v>
      </c>
      <c r="B39" s="139"/>
      <c r="C39" s="139"/>
      <c r="D39" s="139"/>
      <c r="E39" s="139"/>
      <c r="F39" s="139"/>
      <c r="G39" s="139"/>
      <c r="H39" s="139"/>
      <c r="I39" s="139"/>
      <c r="J39" s="139"/>
      <c r="K39" s="139"/>
      <c r="L39" s="139"/>
      <c r="M39" s="148">
        <f t="shared" si="0"/>
        <v>0</v>
      </c>
      <c r="N39" s="148">
        <f t="shared" si="1"/>
        <v>0</v>
      </c>
      <c r="O39" s="148">
        <f t="shared" si="2"/>
        <v>0</v>
      </c>
      <c r="P39" s="151"/>
      <c r="Q39" s="230" t="str">
        <f>IF(P39="","",IF(P39="SI","No cal documentació",IF(N39&gt;0,(CONCATENATE("1.1.c_",'Valoració '!$D$7,"00",A39))," ")))</f>
        <v/>
      </c>
    </row>
    <row r="40" spans="1:17" x14ac:dyDescent="0.25">
      <c r="A40" s="204">
        <v>33</v>
      </c>
      <c r="B40" s="139"/>
      <c r="C40" s="139"/>
      <c r="D40" s="139"/>
      <c r="E40" s="139"/>
      <c r="F40" s="139"/>
      <c r="G40" s="139"/>
      <c r="H40" s="139"/>
      <c r="I40" s="139"/>
      <c r="J40" s="139"/>
      <c r="K40" s="139"/>
      <c r="L40" s="139"/>
      <c r="M40" s="148">
        <f t="shared" si="0"/>
        <v>0</v>
      </c>
      <c r="N40" s="148">
        <f t="shared" si="1"/>
        <v>0</v>
      </c>
      <c r="O40" s="148">
        <f t="shared" si="2"/>
        <v>0</v>
      </c>
      <c r="P40" s="151"/>
      <c r="Q40" s="230" t="str">
        <f>IF(P40="","",IF(P40="SI","No cal documentació",IF(N40&gt;0,(CONCATENATE("1.1.c_",'Valoració '!$D$7,"00",A40))," ")))</f>
        <v/>
      </c>
    </row>
    <row r="41" spans="1:17" x14ac:dyDescent="0.25">
      <c r="A41" s="204">
        <v>34</v>
      </c>
      <c r="B41" s="139"/>
      <c r="C41" s="139"/>
      <c r="D41" s="139"/>
      <c r="E41" s="139"/>
      <c r="F41" s="139"/>
      <c r="G41" s="139"/>
      <c r="H41" s="139"/>
      <c r="I41" s="139"/>
      <c r="J41" s="139"/>
      <c r="K41" s="139"/>
      <c r="L41" s="139"/>
      <c r="M41" s="148">
        <f t="shared" si="0"/>
        <v>0</v>
      </c>
      <c r="N41" s="148">
        <f t="shared" si="1"/>
        <v>0</v>
      </c>
      <c r="O41" s="148">
        <f t="shared" si="2"/>
        <v>0</v>
      </c>
      <c r="P41" s="151"/>
      <c r="Q41" s="230" t="str">
        <f>IF(P41="","",IF(P41="SI","No cal documentació",IF(N41&gt;0,(CONCATENATE("1.1.c_",'Valoració '!$D$7,"00",A41))," ")))</f>
        <v/>
      </c>
    </row>
    <row r="42" spans="1:17" x14ac:dyDescent="0.25">
      <c r="A42" s="204">
        <v>35</v>
      </c>
      <c r="B42" s="139"/>
      <c r="C42" s="139"/>
      <c r="D42" s="139"/>
      <c r="E42" s="139"/>
      <c r="F42" s="139"/>
      <c r="G42" s="139"/>
      <c r="H42" s="139"/>
      <c r="I42" s="139"/>
      <c r="J42" s="139"/>
      <c r="K42" s="139"/>
      <c r="L42" s="139"/>
      <c r="M42" s="148">
        <f t="shared" si="0"/>
        <v>0</v>
      </c>
      <c r="N42" s="148">
        <f t="shared" si="1"/>
        <v>0</v>
      </c>
      <c r="O42" s="148">
        <f t="shared" si="2"/>
        <v>0</v>
      </c>
      <c r="P42" s="151"/>
      <c r="Q42" s="230" t="str">
        <f>IF(P42="","",IF(P42="SI","No cal documentació",IF(N42&gt;0,(CONCATENATE("1.1.c_",'Valoració '!$D$7,"00",A42))," ")))</f>
        <v/>
      </c>
    </row>
    <row r="43" spans="1:17" x14ac:dyDescent="0.25">
      <c r="A43" s="204">
        <v>36</v>
      </c>
      <c r="B43" s="139"/>
      <c r="C43" s="139"/>
      <c r="D43" s="139"/>
      <c r="E43" s="139"/>
      <c r="F43" s="139"/>
      <c r="G43" s="139"/>
      <c r="H43" s="139"/>
      <c r="I43" s="139"/>
      <c r="J43" s="139"/>
      <c r="K43" s="139"/>
      <c r="L43" s="139"/>
      <c r="M43" s="148">
        <f t="shared" si="0"/>
        <v>0</v>
      </c>
      <c r="N43" s="148">
        <f t="shared" si="1"/>
        <v>0</v>
      </c>
      <c r="O43" s="148">
        <f t="shared" si="2"/>
        <v>0</v>
      </c>
      <c r="P43" s="151"/>
      <c r="Q43" s="230" t="str">
        <f>IF(P43="","",IF(P43="SI","No cal documentació",IF(N43&gt;0,(CONCATENATE("1.1.c_",'Valoració '!$D$7,"00",A43))," ")))</f>
        <v/>
      </c>
    </row>
    <row r="44" spans="1:17" x14ac:dyDescent="0.25">
      <c r="A44" s="204">
        <v>37</v>
      </c>
      <c r="B44" s="139"/>
      <c r="C44" s="139"/>
      <c r="D44" s="139"/>
      <c r="E44" s="139"/>
      <c r="F44" s="139"/>
      <c r="G44" s="139"/>
      <c r="H44" s="139"/>
      <c r="I44" s="139"/>
      <c r="J44" s="139"/>
      <c r="K44" s="139"/>
      <c r="L44" s="139"/>
      <c r="M44" s="148">
        <f t="shared" si="0"/>
        <v>0</v>
      </c>
      <c r="N44" s="148">
        <f t="shared" si="1"/>
        <v>0</v>
      </c>
      <c r="O44" s="148">
        <f t="shared" si="2"/>
        <v>0</v>
      </c>
      <c r="P44" s="151"/>
      <c r="Q44" s="230" t="str">
        <f>IF(P44="","",IF(P44="SI","No cal documentació",IF(N44&gt;0,(CONCATENATE("1.1.c_",'Valoració '!$D$7,"00",A44))," ")))</f>
        <v/>
      </c>
    </row>
    <row r="45" spans="1:17" x14ac:dyDescent="0.25">
      <c r="A45" s="204">
        <v>38</v>
      </c>
      <c r="B45" s="139"/>
      <c r="C45" s="139"/>
      <c r="D45" s="139"/>
      <c r="E45" s="139"/>
      <c r="F45" s="139"/>
      <c r="G45" s="139"/>
      <c r="H45" s="139"/>
      <c r="I45" s="139"/>
      <c r="J45" s="139"/>
      <c r="K45" s="139"/>
      <c r="L45" s="139"/>
      <c r="M45" s="148">
        <f t="shared" si="0"/>
        <v>0</v>
      </c>
      <c r="N45" s="148">
        <f t="shared" si="1"/>
        <v>0</v>
      </c>
      <c r="O45" s="148">
        <f t="shared" si="2"/>
        <v>0</v>
      </c>
      <c r="P45" s="151"/>
      <c r="Q45" s="230" t="str">
        <f>IF(P45="","",IF(P45="SI","No cal documentació",IF(N45&gt;0,(CONCATENATE("1.1.c_",'Valoració '!$D$7,"00",A45))," ")))</f>
        <v/>
      </c>
    </row>
    <row r="46" spans="1:17" x14ac:dyDescent="0.25">
      <c r="A46" s="204">
        <v>39</v>
      </c>
      <c r="B46" s="139"/>
      <c r="C46" s="139"/>
      <c r="D46" s="139"/>
      <c r="E46" s="139"/>
      <c r="F46" s="139"/>
      <c r="G46" s="139"/>
      <c r="H46" s="139"/>
      <c r="I46" s="139"/>
      <c r="J46" s="139"/>
      <c r="K46" s="139"/>
      <c r="L46" s="139"/>
      <c r="M46" s="148">
        <f t="shared" si="0"/>
        <v>0</v>
      </c>
      <c r="N46" s="148">
        <f t="shared" si="1"/>
        <v>0</v>
      </c>
      <c r="O46" s="148">
        <f t="shared" si="2"/>
        <v>0</v>
      </c>
      <c r="P46" s="151"/>
      <c r="Q46" s="230" t="str">
        <f>IF(P46="","",IF(P46="SI","No cal documentació",IF(N46&gt;0,(CONCATENATE("1.1.c_",'Valoració '!$D$7,"00",A46))," ")))</f>
        <v/>
      </c>
    </row>
    <row r="47" spans="1:17" x14ac:dyDescent="0.25">
      <c r="A47" s="204">
        <v>40</v>
      </c>
      <c r="B47" s="139"/>
      <c r="C47" s="139"/>
      <c r="D47" s="139"/>
      <c r="E47" s="139"/>
      <c r="F47" s="139"/>
      <c r="G47" s="139"/>
      <c r="H47" s="139"/>
      <c r="I47" s="139"/>
      <c r="J47" s="139"/>
      <c r="K47" s="139"/>
      <c r="L47" s="139"/>
      <c r="M47" s="148">
        <f t="shared" si="0"/>
        <v>0</v>
      </c>
      <c r="N47" s="148">
        <f t="shared" si="1"/>
        <v>0</v>
      </c>
      <c r="O47" s="148">
        <f t="shared" si="2"/>
        <v>0</v>
      </c>
      <c r="P47" s="151"/>
      <c r="Q47" s="230" t="str">
        <f>IF(P47="","",IF(P47="SI","No cal documentació",IF(N47&gt;0,(CONCATENATE("1.1.c_",'Valoració '!$D$7,"00",A47))," ")))</f>
        <v/>
      </c>
    </row>
    <row r="48" spans="1:17" x14ac:dyDescent="0.25">
      <c r="A48" s="204">
        <v>41</v>
      </c>
      <c r="B48" s="139"/>
      <c r="C48" s="139"/>
      <c r="D48" s="139"/>
      <c r="E48" s="139"/>
      <c r="F48" s="139"/>
      <c r="G48" s="139"/>
      <c r="H48" s="139"/>
      <c r="I48" s="139"/>
      <c r="J48" s="139"/>
      <c r="K48" s="139"/>
      <c r="L48" s="139"/>
      <c r="M48" s="148">
        <f t="shared" si="0"/>
        <v>0</v>
      </c>
      <c r="N48" s="148">
        <f t="shared" si="1"/>
        <v>0</v>
      </c>
      <c r="O48" s="148">
        <f t="shared" si="2"/>
        <v>0</v>
      </c>
      <c r="P48" s="151"/>
      <c r="Q48" s="230" t="str">
        <f>IF(P48="","",IF(P48="SI","No cal documentació",IF(N48&gt;0,(CONCATENATE("1.1.c_",'Valoració '!$D$7,"00",A48))," ")))</f>
        <v/>
      </c>
    </row>
    <row r="49" spans="1:17" x14ac:dyDescent="0.25">
      <c r="A49" s="204">
        <v>42</v>
      </c>
      <c r="B49" s="139"/>
      <c r="C49" s="139"/>
      <c r="D49" s="139"/>
      <c r="E49" s="139"/>
      <c r="F49" s="139"/>
      <c r="G49" s="139"/>
      <c r="H49" s="139"/>
      <c r="I49" s="139"/>
      <c r="J49" s="139"/>
      <c r="K49" s="139"/>
      <c r="L49" s="139"/>
      <c r="M49" s="148">
        <f t="shared" si="0"/>
        <v>0</v>
      </c>
      <c r="N49" s="148">
        <f t="shared" si="1"/>
        <v>0</v>
      </c>
      <c r="O49" s="148">
        <f t="shared" si="2"/>
        <v>0</v>
      </c>
      <c r="P49" s="151"/>
      <c r="Q49" s="230" t="str">
        <f>IF(P49="","",IF(P49="SI","No cal documentació",IF(N49&gt;0,(CONCATENATE("1.1.c_",'Valoració '!$D$7,"00",A49))," ")))</f>
        <v/>
      </c>
    </row>
    <row r="50" spans="1:17" x14ac:dyDescent="0.25">
      <c r="A50" s="204">
        <v>43</v>
      </c>
      <c r="B50" s="139"/>
      <c r="C50" s="139"/>
      <c r="D50" s="139"/>
      <c r="E50" s="139"/>
      <c r="F50" s="139"/>
      <c r="G50" s="139"/>
      <c r="H50" s="139"/>
      <c r="I50" s="139"/>
      <c r="J50" s="139"/>
      <c r="K50" s="139"/>
      <c r="L50" s="139"/>
      <c r="M50" s="148">
        <f t="shared" si="0"/>
        <v>0</v>
      </c>
      <c r="N50" s="148">
        <f t="shared" si="1"/>
        <v>0</v>
      </c>
      <c r="O50" s="148">
        <f t="shared" si="2"/>
        <v>0</v>
      </c>
      <c r="P50" s="151"/>
      <c r="Q50" s="230" t="str">
        <f>IF(P50="","",IF(P50="SI","No cal documentació",IF(N50&gt;0,(CONCATENATE("1.1.c_",'Valoració '!$D$7,"00",A50))," ")))</f>
        <v/>
      </c>
    </row>
    <row r="51" spans="1:17" x14ac:dyDescent="0.25">
      <c r="A51" s="204">
        <v>44</v>
      </c>
      <c r="B51" s="139"/>
      <c r="C51" s="139"/>
      <c r="D51" s="139"/>
      <c r="E51" s="139"/>
      <c r="F51" s="139"/>
      <c r="G51" s="139"/>
      <c r="H51" s="139"/>
      <c r="I51" s="139"/>
      <c r="J51" s="139"/>
      <c r="K51" s="139"/>
      <c r="L51" s="139"/>
      <c r="M51" s="148">
        <f t="shared" si="0"/>
        <v>0</v>
      </c>
      <c r="N51" s="148">
        <f t="shared" si="1"/>
        <v>0</v>
      </c>
      <c r="O51" s="148">
        <f t="shared" si="2"/>
        <v>0</v>
      </c>
      <c r="P51" s="151"/>
      <c r="Q51" s="230" t="str">
        <f>IF(P51="","",IF(P51="SI","No cal documentació",IF(N51&gt;0,(CONCATENATE("1.1.c_",'Valoració '!$D$7,"00",A51))," ")))</f>
        <v/>
      </c>
    </row>
    <row r="52" spans="1:17" x14ac:dyDescent="0.25">
      <c r="A52" s="204">
        <v>45</v>
      </c>
      <c r="B52" s="139"/>
      <c r="C52" s="139"/>
      <c r="D52" s="139"/>
      <c r="E52" s="139"/>
      <c r="F52" s="139"/>
      <c r="G52" s="139"/>
      <c r="H52" s="139"/>
      <c r="I52" s="139"/>
      <c r="J52" s="139"/>
      <c r="K52" s="139"/>
      <c r="L52" s="139"/>
      <c r="M52" s="148">
        <f t="shared" si="0"/>
        <v>0</v>
      </c>
      <c r="N52" s="148">
        <f t="shared" si="1"/>
        <v>0</v>
      </c>
      <c r="O52" s="148">
        <f t="shared" si="2"/>
        <v>0</v>
      </c>
      <c r="P52" s="151"/>
      <c r="Q52" s="230" t="str">
        <f>IF(P52="","",IF(P52="SI","No cal documentació",IF(N52&gt;0,(CONCATENATE("1.1.c_",'Valoració '!$D$7,"00",A52))," ")))</f>
        <v/>
      </c>
    </row>
    <row r="53" spans="1:17" x14ac:dyDescent="0.25">
      <c r="A53" s="204">
        <v>46</v>
      </c>
      <c r="B53" s="139"/>
      <c r="C53" s="139"/>
      <c r="D53" s="139"/>
      <c r="E53" s="139"/>
      <c r="F53" s="139"/>
      <c r="G53" s="139"/>
      <c r="H53" s="139"/>
      <c r="I53" s="139"/>
      <c r="J53" s="139"/>
      <c r="K53" s="139"/>
      <c r="L53" s="139"/>
      <c r="M53" s="148">
        <f t="shared" si="0"/>
        <v>0</v>
      </c>
      <c r="N53" s="148">
        <f t="shared" si="1"/>
        <v>0</v>
      </c>
      <c r="O53" s="148">
        <f t="shared" si="2"/>
        <v>0</v>
      </c>
      <c r="P53" s="151"/>
      <c r="Q53" s="230" t="str">
        <f>IF(P53="","",IF(P53="SI","No cal documentació",IF(N53&gt;0,(CONCATENATE("1.1.c_",'Valoració '!$D$7,"00",A53))," ")))</f>
        <v/>
      </c>
    </row>
    <row r="54" spans="1:17" x14ac:dyDescent="0.25">
      <c r="A54" s="204">
        <v>47</v>
      </c>
      <c r="B54" s="139"/>
      <c r="C54" s="139"/>
      <c r="D54" s="139"/>
      <c r="E54" s="139"/>
      <c r="F54" s="139"/>
      <c r="G54" s="139"/>
      <c r="H54" s="139"/>
      <c r="I54" s="139"/>
      <c r="J54" s="139"/>
      <c r="K54" s="139"/>
      <c r="L54" s="139"/>
      <c r="M54" s="148">
        <f t="shared" si="0"/>
        <v>0</v>
      </c>
      <c r="N54" s="148">
        <f t="shared" si="1"/>
        <v>0</v>
      </c>
      <c r="O54" s="148">
        <f t="shared" si="2"/>
        <v>0</v>
      </c>
      <c r="P54" s="151"/>
      <c r="Q54" s="230" t="str">
        <f>IF(P54="","",IF(P54="SI","No cal documentació",IF(N54&gt;0,(CONCATENATE("1.1.c_",'Valoració '!$D$7,"00",A54))," ")))</f>
        <v/>
      </c>
    </row>
    <row r="55" spans="1:17" x14ac:dyDescent="0.25">
      <c r="A55" s="204">
        <v>48</v>
      </c>
      <c r="B55" s="139"/>
      <c r="C55" s="139"/>
      <c r="D55" s="139"/>
      <c r="E55" s="139"/>
      <c r="F55" s="139"/>
      <c r="G55" s="139"/>
      <c r="H55" s="139"/>
      <c r="I55" s="139"/>
      <c r="J55" s="139"/>
      <c r="K55" s="139"/>
      <c r="L55" s="139"/>
      <c r="M55" s="148">
        <f t="shared" si="0"/>
        <v>0</v>
      </c>
      <c r="N55" s="148">
        <f t="shared" si="1"/>
        <v>0</v>
      </c>
      <c r="O55" s="148">
        <f t="shared" si="2"/>
        <v>0</v>
      </c>
      <c r="P55" s="151"/>
      <c r="Q55" s="230" t="str">
        <f>IF(P55="","",IF(P55="SI","No cal documentació",IF(N55&gt;0,(CONCATENATE("1.1.c_",'Valoració '!$D$7,"00",A55))," ")))</f>
        <v/>
      </c>
    </row>
    <row r="56" spans="1:17" x14ac:dyDescent="0.25">
      <c r="A56" s="204">
        <v>49</v>
      </c>
      <c r="B56" s="139"/>
      <c r="C56" s="139"/>
      <c r="D56" s="139"/>
      <c r="E56" s="139"/>
      <c r="F56" s="139"/>
      <c r="G56" s="139"/>
      <c r="H56" s="139"/>
      <c r="I56" s="139"/>
      <c r="J56" s="139"/>
      <c r="K56" s="139"/>
      <c r="L56" s="139"/>
      <c r="M56" s="148">
        <f t="shared" si="0"/>
        <v>0</v>
      </c>
      <c r="N56" s="148">
        <f t="shared" si="1"/>
        <v>0</v>
      </c>
      <c r="O56" s="148">
        <f t="shared" si="2"/>
        <v>0</v>
      </c>
      <c r="P56" s="151"/>
      <c r="Q56" s="230" t="str">
        <f>IF(P56="","",IF(P56="SI","No cal documentació",IF(N56&gt;0,(CONCATENATE("1.1.c_",'Valoració '!$D$7,"00",A56))," ")))</f>
        <v/>
      </c>
    </row>
    <row r="57" spans="1:17" x14ac:dyDescent="0.25">
      <c r="A57" s="204">
        <v>50</v>
      </c>
      <c r="B57" s="139"/>
      <c r="C57" s="139"/>
      <c r="D57" s="139"/>
      <c r="E57" s="139"/>
      <c r="F57" s="139"/>
      <c r="G57" s="139"/>
      <c r="H57" s="139"/>
      <c r="I57" s="139"/>
      <c r="J57" s="139"/>
      <c r="K57" s="139"/>
      <c r="L57" s="139"/>
      <c r="M57" s="148">
        <f t="shared" si="0"/>
        <v>0</v>
      </c>
      <c r="N57" s="148">
        <f t="shared" si="1"/>
        <v>0</v>
      </c>
      <c r="O57" s="148">
        <f t="shared" si="2"/>
        <v>0</v>
      </c>
      <c r="P57" s="151"/>
      <c r="Q57" s="230" t="str">
        <f>IF(P57="","",IF(P57="SI","No cal documentació",IF(N57&gt;0,(CONCATENATE("1.1.c_",'Valoració '!$D$7,"00",A57))," ")))</f>
        <v/>
      </c>
    </row>
    <row r="58" spans="1:17" x14ac:dyDescent="0.25">
      <c r="A58" s="204">
        <v>51</v>
      </c>
      <c r="B58" s="139"/>
      <c r="C58" s="139"/>
      <c r="D58" s="139"/>
      <c r="E58" s="139"/>
      <c r="F58" s="139"/>
      <c r="G58" s="139"/>
      <c r="H58" s="139"/>
      <c r="I58" s="139"/>
      <c r="J58" s="139"/>
      <c r="K58" s="139"/>
      <c r="L58" s="139"/>
      <c r="M58" s="148">
        <f t="shared" si="0"/>
        <v>0</v>
      </c>
      <c r="N58" s="148">
        <f t="shared" si="1"/>
        <v>0</v>
      </c>
      <c r="O58" s="148">
        <f t="shared" si="2"/>
        <v>0</v>
      </c>
      <c r="P58" s="151"/>
      <c r="Q58" s="230" t="str">
        <f>IF(P58="","",IF(P58="SI","No cal documentació",IF(N58&gt;0,(CONCATENATE("1.1.c_",'Valoració '!$D$7,"00",A58))," ")))</f>
        <v/>
      </c>
    </row>
    <row r="59" spans="1:17" x14ac:dyDescent="0.25">
      <c r="A59" s="204">
        <v>52</v>
      </c>
      <c r="B59" s="139"/>
      <c r="C59" s="139"/>
      <c r="D59" s="139"/>
      <c r="E59" s="139"/>
      <c r="F59" s="139"/>
      <c r="G59" s="139"/>
      <c r="H59" s="139"/>
      <c r="I59" s="139"/>
      <c r="J59" s="139"/>
      <c r="K59" s="139"/>
      <c r="L59" s="139"/>
      <c r="M59" s="148">
        <f t="shared" si="0"/>
        <v>0</v>
      </c>
      <c r="N59" s="148">
        <f t="shared" si="1"/>
        <v>0</v>
      </c>
      <c r="O59" s="148">
        <f t="shared" si="2"/>
        <v>0</v>
      </c>
      <c r="P59" s="151"/>
      <c r="Q59" s="230" t="str">
        <f>IF(P59="","",IF(P59="SI","No cal documentació",IF(N59&gt;0,(CONCATENATE("1.1.c_",'Valoració '!$D$7,"00",A59))," ")))</f>
        <v/>
      </c>
    </row>
    <row r="60" spans="1:17" x14ac:dyDescent="0.25">
      <c r="A60" s="204">
        <v>53</v>
      </c>
      <c r="B60" s="139"/>
      <c r="C60" s="139"/>
      <c r="D60" s="139"/>
      <c r="E60" s="139"/>
      <c r="F60" s="139"/>
      <c r="G60" s="139"/>
      <c r="H60" s="139"/>
      <c r="I60" s="139"/>
      <c r="J60" s="139"/>
      <c r="K60" s="139"/>
      <c r="L60" s="139"/>
      <c r="M60" s="148">
        <f t="shared" si="0"/>
        <v>0</v>
      </c>
      <c r="N60" s="148">
        <f t="shared" si="1"/>
        <v>0</v>
      </c>
      <c r="O60" s="148">
        <f t="shared" si="2"/>
        <v>0</v>
      </c>
      <c r="P60" s="151"/>
      <c r="Q60" s="230" t="str">
        <f>IF(P60="","",IF(P60="SI","No cal documentació",IF(N60&gt;0,(CONCATENATE("1.1.c_",'Valoració '!$D$7,"00",A60))," ")))</f>
        <v/>
      </c>
    </row>
    <row r="61" spans="1:17" x14ac:dyDescent="0.25">
      <c r="A61" s="204">
        <v>54</v>
      </c>
      <c r="B61" s="139"/>
      <c r="C61" s="139"/>
      <c r="D61" s="139"/>
      <c r="E61" s="139"/>
      <c r="F61" s="139"/>
      <c r="G61" s="139"/>
      <c r="H61" s="139"/>
      <c r="I61" s="139"/>
      <c r="J61" s="139"/>
      <c r="K61" s="139"/>
      <c r="L61" s="139"/>
      <c r="M61" s="148">
        <f t="shared" si="0"/>
        <v>0</v>
      </c>
      <c r="N61" s="148">
        <f t="shared" si="1"/>
        <v>0</v>
      </c>
      <c r="O61" s="148">
        <f t="shared" si="2"/>
        <v>0</v>
      </c>
      <c r="P61" s="151"/>
      <c r="Q61" s="230" t="str">
        <f>IF(P61="","",IF(P61="SI","No cal documentació",IF(N61&gt;0,(CONCATENATE("1.1.c_",'Valoració '!$D$7,"00",A61))," ")))</f>
        <v/>
      </c>
    </row>
    <row r="62" spans="1:17" x14ac:dyDescent="0.25">
      <c r="A62" s="204">
        <v>55</v>
      </c>
      <c r="B62" s="139"/>
      <c r="C62" s="139"/>
      <c r="D62" s="139"/>
      <c r="E62" s="139"/>
      <c r="F62" s="139"/>
      <c r="G62" s="139"/>
      <c r="H62" s="139"/>
      <c r="I62" s="139"/>
      <c r="J62" s="139"/>
      <c r="K62" s="139"/>
      <c r="L62" s="139"/>
      <c r="M62" s="148">
        <f t="shared" si="0"/>
        <v>0</v>
      </c>
      <c r="N62" s="148">
        <f t="shared" si="1"/>
        <v>0</v>
      </c>
      <c r="O62" s="148">
        <f t="shared" si="2"/>
        <v>0</v>
      </c>
      <c r="P62" s="151"/>
      <c r="Q62" s="230" t="str">
        <f>IF(P62="","",IF(P62="SI","No cal documentació",IF(N62&gt;0,(CONCATENATE("1.1.c_",'Valoració '!$D$7,"00",A62))," ")))</f>
        <v/>
      </c>
    </row>
    <row r="63" spans="1:17" x14ac:dyDescent="0.25">
      <c r="A63" s="204">
        <v>56</v>
      </c>
      <c r="B63" s="139"/>
      <c r="C63" s="139"/>
      <c r="D63" s="139"/>
      <c r="E63" s="139"/>
      <c r="F63" s="139"/>
      <c r="G63" s="139"/>
      <c r="H63" s="139"/>
      <c r="I63" s="139"/>
      <c r="J63" s="139"/>
      <c r="K63" s="139"/>
      <c r="L63" s="139"/>
      <c r="M63" s="148">
        <f t="shared" si="0"/>
        <v>0</v>
      </c>
      <c r="N63" s="148">
        <f t="shared" si="1"/>
        <v>0</v>
      </c>
      <c r="O63" s="148">
        <f t="shared" si="2"/>
        <v>0</v>
      </c>
      <c r="P63" s="151"/>
      <c r="Q63" s="230" t="str">
        <f>IF(P63="","",IF(P63="SI","No cal documentació",IF(N63&gt;0,(CONCATENATE("1.1.c_",'Valoració '!$D$7,"00",A63))," ")))</f>
        <v/>
      </c>
    </row>
    <row r="64" spans="1:17" x14ac:dyDescent="0.25">
      <c r="A64" s="204">
        <v>57</v>
      </c>
      <c r="B64" s="139"/>
      <c r="C64" s="139"/>
      <c r="D64" s="139"/>
      <c r="E64" s="139"/>
      <c r="F64" s="139"/>
      <c r="G64" s="139"/>
      <c r="H64" s="139"/>
      <c r="I64" s="139"/>
      <c r="J64" s="139"/>
      <c r="K64" s="139"/>
      <c r="L64" s="139"/>
      <c r="M64" s="148">
        <f t="shared" si="0"/>
        <v>0</v>
      </c>
      <c r="N64" s="148">
        <f t="shared" si="1"/>
        <v>0</v>
      </c>
      <c r="O64" s="148">
        <f t="shared" si="2"/>
        <v>0</v>
      </c>
      <c r="P64" s="151"/>
      <c r="Q64" s="230" t="str">
        <f>IF(P64="","",IF(P64="SI","No cal documentació",IF(N64&gt;0,(CONCATENATE("1.1.c_",'Valoració '!$D$7,"00",A64))," ")))</f>
        <v/>
      </c>
    </row>
    <row r="65" spans="1:17" x14ac:dyDescent="0.25">
      <c r="A65" s="204">
        <v>58</v>
      </c>
      <c r="B65" s="139"/>
      <c r="C65" s="139"/>
      <c r="D65" s="139"/>
      <c r="E65" s="139"/>
      <c r="F65" s="139"/>
      <c r="G65" s="139"/>
      <c r="H65" s="139"/>
      <c r="I65" s="139"/>
      <c r="J65" s="139"/>
      <c r="K65" s="139"/>
      <c r="L65" s="139"/>
      <c r="M65" s="148">
        <f t="shared" si="0"/>
        <v>0</v>
      </c>
      <c r="N65" s="148">
        <f t="shared" si="1"/>
        <v>0</v>
      </c>
      <c r="O65" s="148">
        <f t="shared" si="2"/>
        <v>0</v>
      </c>
      <c r="P65" s="151"/>
      <c r="Q65" s="230" t="str">
        <f>IF(P65="","",IF(P65="SI","No cal documentació",IF(N65&gt;0,(CONCATENATE("1.1.c_",'Valoració '!$D$7,"00",A65))," ")))</f>
        <v/>
      </c>
    </row>
    <row r="66" spans="1:17" x14ac:dyDescent="0.25">
      <c r="A66" s="204">
        <v>59</v>
      </c>
      <c r="B66" s="139"/>
      <c r="C66" s="139"/>
      <c r="D66" s="139"/>
      <c r="E66" s="139"/>
      <c r="F66" s="139"/>
      <c r="G66" s="139"/>
      <c r="H66" s="139"/>
      <c r="I66" s="139"/>
      <c r="J66" s="139"/>
      <c r="K66" s="139"/>
      <c r="L66" s="139"/>
      <c r="M66" s="148">
        <f t="shared" si="0"/>
        <v>0</v>
      </c>
      <c r="N66" s="148">
        <f t="shared" si="1"/>
        <v>0</v>
      </c>
      <c r="O66" s="148">
        <f t="shared" si="2"/>
        <v>0</v>
      </c>
      <c r="P66" s="151"/>
      <c r="Q66" s="230" t="str">
        <f>IF(P66="","",IF(P66="SI","No cal documentació",IF(N66&gt;0,(CONCATENATE("1.1.c_",'Valoració '!$D$7,"00",A66))," ")))</f>
        <v/>
      </c>
    </row>
    <row r="67" spans="1:17" x14ac:dyDescent="0.25">
      <c r="A67" s="204">
        <v>60</v>
      </c>
      <c r="B67" s="139"/>
      <c r="C67" s="139"/>
      <c r="D67" s="139"/>
      <c r="E67" s="139"/>
      <c r="F67" s="139"/>
      <c r="G67" s="139"/>
      <c r="H67" s="139"/>
      <c r="I67" s="139"/>
      <c r="J67" s="139"/>
      <c r="K67" s="139"/>
      <c r="L67" s="139"/>
      <c r="M67" s="148">
        <f t="shared" si="0"/>
        <v>0</v>
      </c>
      <c r="N67" s="148">
        <f t="shared" si="1"/>
        <v>0</v>
      </c>
      <c r="O67" s="148">
        <f t="shared" si="2"/>
        <v>0</v>
      </c>
      <c r="P67" s="151"/>
      <c r="Q67" s="230" t="str">
        <f>IF(P67="","",IF(P67="SI","No cal documentació",IF(N67&gt;0,(CONCATENATE("1.1.c_",'Valoració '!$D$7,"00",A67))," ")))</f>
        <v/>
      </c>
    </row>
    <row r="68" spans="1:17" x14ac:dyDescent="0.25">
      <c r="A68" s="204">
        <v>61</v>
      </c>
      <c r="B68" s="139"/>
      <c r="C68" s="139"/>
      <c r="D68" s="139"/>
      <c r="E68" s="139"/>
      <c r="F68" s="139"/>
      <c r="G68" s="139"/>
      <c r="H68" s="139"/>
      <c r="I68" s="139"/>
      <c r="J68" s="139"/>
      <c r="K68" s="139"/>
      <c r="L68" s="139"/>
      <c r="M68" s="148">
        <f t="shared" si="0"/>
        <v>0</v>
      </c>
      <c r="N68" s="148">
        <f t="shared" si="1"/>
        <v>0</v>
      </c>
      <c r="O68" s="148">
        <f t="shared" si="2"/>
        <v>0</v>
      </c>
      <c r="P68" s="151"/>
      <c r="Q68" s="230" t="str">
        <f>IF(P68="","",IF(P68="SI","No cal documentació",IF(N68&gt;0,(CONCATENATE("1.1.c_",'Valoració '!$D$7,"00",A68))," ")))</f>
        <v/>
      </c>
    </row>
    <row r="69" spans="1:17" x14ac:dyDescent="0.25">
      <c r="A69" s="204">
        <v>62</v>
      </c>
      <c r="B69" s="139"/>
      <c r="C69" s="139"/>
      <c r="D69" s="139"/>
      <c r="E69" s="139"/>
      <c r="F69" s="139"/>
      <c r="G69" s="139"/>
      <c r="H69" s="139"/>
      <c r="I69" s="139"/>
      <c r="J69" s="139"/>
      <c r="K69" s="139"/>
      <c r="L69" s="139"/>
      <c r="M69" s="148">
        <f t="shared" si="0"/>
        <v>0</v>
      </c>
      <c r="N69" s="148">
        <f t="shared" si="1"/>
        <v>0</v>
      </c>
      <c r="O69" s="148">
        <f t="shared" si="2"/>
        <v>0</v>
      </c>
      <c r="P69" s="151"/>
      <c r="Q69" s="230" t="str">
        <f>IF(P69="","",IF(P69="SI","No cal documentació",IF(N69&gt;0,(CONCATENATE("1.1.c_",'Valoració '!$D$7,"00",A69))," ")))</f>
        <v/>
      </c>
    </row>
    <row r="70" spans="1:17" x14ac:dyDescent="0.25">
      <c r="A70" s="204">
        <v>63</v>
      </c>
      <c r="B70" s="139"/>
      <c r="C70" s="139"/>
      <c r="D70" s="139"/>
      <c r="E70" s="139"/>
      <c r="F70" s="139"/>
      <c r="G70" s="139"/>
      <c r="H70" s="139"/>
      <c r="I70" s="139"/>
      <c r="J70" s="139"/>
      <c r="K70" s="139"/>
      <c r="L70" s="139"/>
      <c r="M70" s="148">
        <f t="shared" si="0"/>
        <v>0</v>
      </c>
      <c r="N70" s="148">
        <f t="shared" si="1"/>
        <v>0</v>
      </c>
      <c r="O70" s="148">
        <f t="shared" si="2"/>
        <v>0</v>
      </c>
      <c r="P70" s="151"/>
      <c r="Q70" s="230" t="str">
        <f>IF(P70="","",IF(P70="SI","No cal documentació",IF(N70&gt;0,(CONCATENATE("1.1.c_",'Valoració '!$D$7,"00",A70))," ")))</f>
        <v/>
      </c>
    </row>
    <row r="71" spans="1:17" x14ac:dyDescent="0.25">
      <c r="A71" s="204">
        <v>64</v>
      </c>
      <c r="B71" s="139"/>
      <c r="C71" s="139"/>
      <c r="D71" s="139"/>
      <c r="E71" s="139"/>
      <c r="F71" s="139"/>
      <c r="G71" s="139"/>
      <c r="H71" s="139"/>
      <c r="I71" s="139"/>
      <c r="J71" s="139"/>
      <c r="K71" s="139"/>
      <c r="L71" s="139"/>
      <c r="M71" s="148">
        <f t="shared" si="0"/>
        <v>0</v>
      </c>
      <c r="N71" s="148">
        <f t="shared" si="1"/>
        <v>0</v>
      </c>
      <c r="O71" s="148">
        <f t="shared" si="2"/>
        <v>0</v>
      </c>
      <c r="P71" s="151"/>
      <c r="Q71" s="230" t="str">
        <f>IF(P71="","",IF(P71="SI","No cal documentació",IF(N71&gt;0,(CONCATENATE("1.1.c_",'Valoració '!$D$7,"00",A71))," ")))</f>
        <v/>
      </c>
    </row>
    <row r="72" spans="1:17" x14ac:dyDescent="0.25">
      <c r="A72" s="204">
        <v>65</v>
      </c>
      <c r="B72" s="139"/>
      <c r="C72" s="139"/>
      <c r="D72" s="139"/>
      <c r="E72" s="139"/>
      <c r="F72" s="139"/>
      <c r="G72" s="139"/>
      <c r="H72" s="139"/>
      <c r="I72" s="139"/>
      <c r="J72" s="139"/>
      <c r="K72" s="139"/>
      <c r="L72" s="139"/>
      <c r="M72" s="148">
        <f t="shared" ref="M72:M106" si="6">(L72-K72)/365</f>
        <v>0</v>
      </c>
      <c r="N72" s="148">
        <f t="shared" ref="N72:N106" si="7">IF(H72="si",IF(F72&gt;1,IF(G72&gt;1,0.9,1.25),IF(G72&gt;1,0.75,1.25)),(IF(I72="si",0.5,0)))</f>
        <v>0</v>
      </c>
      <c r="O72" s="148">
        <f t="shared" si="2"/>
        <v>0</v>
      </c>
      <c r="P72" s="151"/>
      <c r="Q72" s="230" t="str">
        <f>IF(P72="","",IF(P72="SI","No cal documentació",IF(N72&gt;0,(CONCATENATE("1.1.c_",'Valoració '!$D$7,"00",A72))," ")))</f>
        <v/>
      </c>
    </row>
    <row r="73" spans="1:17" x14ac:dyDescent="0.25">
      <c r="A73" s="204">
        <v>66</v>
      </c>
      <c r="B73" s="139"/>
      <c r="C73" s="139"/>
      <c r="D73" s="139"/>
      <c r="E73" s="139"/>
      <c r="F73" s="139"/>
      <c r="G73" s="139"/>
      <c r="H73" s="139"/>
      <c r="I73" s="139"/>
      <c r="J73" s="139"/>
      <c r="K73" s="139"/>
      <c r="L73" s="139"/>
      <c r="M73" s="148">
        <f t="shared" si="6"/>
        <v>0</v>
      </c>
      <c r="N73" s="148">
        <f t="shared" si="7"/>
        <v>0</v>
      </c>
      <c r="O73" s="148">
        <f t="shared" si="2"/>
        <v>0</v>
      </c>
      <c r="P73" s="151"/>
      <c r="Q73" s="230" t="str">
        <f>IF(P73="","",IF(P73="SI","No cal documentació",IF(N73&gt;0,(CONCATENATE("1.1.c_",'Valoració '!$D$7,"00",A73))," ")))</f>
        <v/>
      </c>
    </row>
    <row r="74" spans="1:17" x14ac:dyDescent="0.25">
      <c r="A74" s="204">
        <v>67</v>
      </c>
      <c r="B74" s="139"/>
      <c r="C74" s="139"/>
      <c r="D74" s="139"/>
      <c r="E74" s="139"/>
      <c r="F74" s="139"/>
      <c r="G74" s="139"/>
      <c r="H74" s="139"/>
      <c r="I74" s="139"/>
      <c r="J74" s="139"/>
      <c r="K74" s="139"/>
      <c r="L74" s="139"/>
      <c r="M74" s="148">
        <f t="shared" si="6"/>
        <v>0</v>
      </c>
      <c r="N74" s="148">
        <f t="shared" si="7"/>
        <v>0</v>
      </c>
      <c r="O74" s="148">
        <f t="shared" ref="O74:O107" si="8">IF(M74=3,N74,IF(M74&gt;3,(N74+(N74*(M74-3))/3),((N74*M74)/3)))</f>
        <v>0</v>
      </c>
      <c r="P74" s="151"/>
      <c r="Q74" s="230" t="str">
        <f>IF(P74="","",IF(P74="SI","No cal documentació",IF(N74&gt;0,(CONCATENATE("1.1.c_",'Valoració '!$D$7,"00",A74))," ")))</f>
        <v/>
      </c>
    </row>
    <row r="75" spans="1:17" x14ac:dyDescent="0.25">
      <c r="A75" s="204">
        <v>68</v>
      </c>
      <c r="B75" s="139"/>
      <c r="C75" s="139"/>
      <c r="D75" s="139"/>
      <c r="E75" s="139"/>
      <c r="F75" s="139"/>
      <c r="G75" s="139"/>
      <c r="H75" s="139"/>
      <c r="I75" s="139"/>
      <c r="J75" s="139"/>
      <c r="K75" s="139"/>
      <c r="L75" s="139"/>
      <c r="M75" s="148">
        <f t="shared" si="6"/>
        <v>0</v>
      </c>
      <c r="N75" s="148">
        <f t="shared" si="7"/>
        <v>0</v>
      </c>
      <c r="O75" s="148">
        <f t="shared" si="8"/>
        <v>0</v>
      </c>
      <c r="P75" s="151"/>
      <c r="Q75" s="230" t="str">
        <f>IF(P75="","",IF(P75="SI","No cal documentació",IF(N75&gt;0,(CONCATENATE("1.1.c_",'Valoració '!$D$7,"00",A75))," ")))</f>
        <v/>
      </c>
    </row>
    <row r="76" spans="1:17" x14ac:dyDescent="0.25">
      <c r="A76" s="204">
        <v>69</v>
      </c>
      <c r="B76" s="139"/>
      <c r="C76" s="139"/>
      <c r="D76" s="139"/>
      <c r="E76" s="139"/>
      <c r="F76" s="139"/>
      <c r="G76" s="139"/>
      <c r="H76" s="139"/>
      <c r="I76" s="139"/>
      <c r="J76" s="139"/>
      <c r="K76" s="139"/>
      <c r="L76" s="139"/>
      <c r="M76" s="148">
        <f t="shared" si="6"/>
        <v>0</v>
      </c>
      <c r="N76" s="148">
        <f t="shared" si="7"/>
        <v>0</v>
      </c>
      <c r="O76" s="148">
        <f t="shared" si="8"/>
        <v>0</v>
      </c>
      <c r="P76" s="151"/>
      <c r="Q76" s="230" t="str">
        <f>IF(P76="","",IF(P76="SI","No cal documentació",IF(N76&gt;0,(CONCATENATE("1.1.c_",'Valoració '!$D$7,"00",A76))," ")))</f>
        <v/>
      </c>
    </row>
    <row r="77" spans="1:17" x14ac:dyDescent="0.25">
      <c r="A77" s="204">
        <v>70</v>
      </c>
      <c r="B77" s="139"/>
      <c r="C77" s="139"/>
      <c r="D77" s="139"/>
      <c r="E77" s="139"/>
      <c r="F77" s="139"/>
      <c r="G77" s="139"/>
      <c r="H77" s="139"/>
      <c r="I77" s="139"/>
      <c r="J77" s="139"/>
      <c r="K77" s="139"/>
      <c r="L77" s="139"/>
      <c r="M77" s="148">
        <f t="shared" si="6"/>
        <v>0</v>
      </c>
      <c r="N77" s="148">
        <f t="shared" si="7"/>
        <v>0</v>
      </c>
      <c r="O77" s="148">
        <f t="shared" si="8"/>
        <v>0</v>
      </c>
      <c r="P77" s="151"/>
      <c r="Q77" s="230" t="str">
        <f>IF(P77="","",IF(P77="SI","No cal documentació",IF(N77&gt;0,(CONCATENATE("1.1.c_",'Valoració '!$D$7,"00",A77))," ")))</f>
        <v/>
      </c>
    </row>
    <row r="78" spans="1:17" x14ac:dyDescent="0.25">
      <c r="A78" s="204">
        <v>71</v>
      </c>
      <c r="B78" s="139"/>
      <c r="C78" s="139"/>
      <c r="D78" s="139"/>
      <c r="E78" s="139"/>
      <c r="F78" s="139"/>
      <c r="G78" s="139"/>
      <c r="H78" s="139"/>
      <c r="I78" s="139"/>
      <c r="J78" s="139"/>
      <c r="K78" s="139"/>
      <c r="L78" s="139"/>
      <c r="M78" s="148">
        <f t="shared" si="6"/>
        <v>0</v>
      </c>
      <c r="N78" s="148">
        <f t="shared" si="7"/>
        <v>0</v>
      </c>
      <c r="O78" s="148">
        <f t="shared" si="8"/>
        <v>0</v>
      </c>
      <c r="P78" s="151"/>
      <c r="Q78" s="230" t="str">
        <f>IF(P78="","",IF(P78="SI","No cal documentació",IF(N78&gt;0,(CONCATENATE("1.1.c_",'Valoració '!$D$7,"00",A78))," ")))</f>
        <v/>
      </c>
    </row>
    <row r="79" spans="1:17" x14ac:dyDescent="0.25">
      <c r="A79" s="204">
        <v>72</v>
      </c>
      <c r="B79" s="139"/>
      <c r="C79" s="139"/>
      <c r="D79" s="139"/>
      <c r="E79" s="139"/>
      <c r="F79" s="139"/>
      <c r="G79" s="139"/>
      <c r="H79" s="139"/>
      <c r="I79" s="139"/>
      <c r="J79" s="139"/>
      <c r="K79" s="139"/>
      <c r="L79" s="139"/>
      <c r="M79" s="148">
        <f t="shared" si="6"/>
        <v>0</v>
      </c>
      <c r="N79" s="148">
        <f t="shared" si="7"/>
        <v>0</v>
      </c>
      <c r="O79" s="148">
        <f t="shared" si="8"/>
        <v>0</v>
      </c>
      <c r="P79" s="151"/>
      <c r="Q79" s="230" t="str">
        <f>IF(P79="","",IF(P79="SI","No cal documentació",IF(N79&gt;0,(CONCATENATE("1.1.c_",'Valoració '!$D$7,"00",A79))," ")))</f>
        <v/>
      </c>
    </row>
    <row r="80" spans="1:17" x14ac:dyDescent="0.25">
      <c r="A80" s="204">
        <v>73</v>
      </c>
      <c r="B80" s="139"/>
      <c r="C80" s="139"/>
      <c r="D80" s="139"/>
      <c r="E80" s="139"/>
      <c r="F80" s="139"/>
      <c r="G80" s="139"/>
      <c r="H80" s="139"/>
      <c r="I80" s="139"/>
      <c r="J80" s="139"/>
      <c r="K80" s="139"/>
      <c r="L80" s="139"/>
      <c r="M80" s="148">
        <f t="shared" si="6"/>
        <v>0</v>
      </c>
      <c r="N80" s="148">
        <f t="shared" si="7"/>
        <v>0</v>
      </c>
      <c r="O80" s="148">
        <f t="shared" si="8"/>
        <v>0</v>
      </c>
      <c r="P80" s="151"/>
      <c r="Q80" s="230" t="str">
        <f>IF(P80="","",IF(P80="SI","No cal documentació",IF(N80&gt;0,(CONCATENATE("1.1.c_",'Valoració '!$D$7,"00",A80))," ")))</f>
        <v/>
      </c>
    </row>
    <row r="81" spans="1:17" x14ac:dyDescent="0.25">
      <c r="A81" s="204">
        <v>74</v>
      </c>
      <c r="B81" s="139"/>
      <c r="C81" s="139"/>
      <c r="D81" s="139"/>
      <c r="E81" s="139"/>
      <c r="F81" s="139"/>
      <c r="G81" s="139"/>
      <c r="H81" s="139"/>
      <c r="I81" s="139"/>
      <c r="J81" s="139"/>
      <c r="K81" s="139"/>
      <c r="L81" s="139"/>
      <c r="M81" s="148">
        <f t="shared" si="6"/>
        <v>0</v>
      </c>
      <c r="N81" s="148">
        <f t="shared" si="7"/>
        <v>0</v>
      </c>
      <c r="O81" s="148">
        <f t="shared" si="8"/>
        <v>0</v>
      </c>
      <c r="P81" s="151"/>
      <c r="Q81" s="230" t="str">
        <f>IF(P81="","",IF(P81="SI","No cal documentació",IF(N81&gt;0,(CONCATENATE("1.1.c_",'Valoració '!$D$7,"00",A81))," ")))</f>
        <v/>
      </c>
    </row>
    <row r="82" spans="1:17" x14ac:dyDescent="0.25">
      <c r="A82" s="204">
        <v>75</v>
      </c>
      <c r="B82" s="139"/>
      <c r="C82" s="139"/>
      <c r="D82" s="139"/>
      <c r="E82" s="139"/>
      <c r="F82" s="139"/>
      <c r="G82" s="139"/>
      <c r="H82" s="139"/>
      <c r="I82" s="139"/>
      <c r="J82" s="139"/>
      <c r="K82" s="139"/>
      <c r="L82" s="139"/>
      <c r="M82" s="148">
        <f t="shared" si="6"/>
        <v>0</v>
      </c>
      <c r="N82" s="148">
        <f t="shared" si="7"/>
        <v>0</v>
      </c>
      <c r="O82" s="148">
        <f t="shared" si="8"/>
        <v>0</v>
      </c>
      <c r="P82" s="151"/>
      <c r="Q82" s="230" t="str">
        <f>IF(P82="","",IF(P82="SI","No cal documentació",IF(N82&gt;0,(CONCATENATE("1.1.c_",'Valoració '!$D$7,"00",A82))," ")))</f>
        <v/>
      </c>
    </row>
    <row r="83" spans="1:17" x14ac:dyDescent="0.25">
      <c r="A83" s="204">
        <v>76</v>
      </c>
      <c r="B83" s="139"/>
      <c r="C83" s="139"/>
      <c r="D83" s="139"/>
      <c r="E83" s="139"/>
      <c r="F83" s="139"/>
      <c r="G83" s="139"/>
      <c r="H83" s="139"/>
      <c r="I83" s="139"/>
      <c r="J83" s="139"/>
      <c r="K83" s="139"/>
      <c r="L83" s="139"/>
      <c r="M83" s="148">
        <f t="shared" si="6"/>
        <v>0</v>
      </c>
      <c r="N83" s="148">
        <f t="shared" si="7"/>
        <v>0</v>
      </c>
      <c r="O83" s="148">
        <f t="shared" si="8"/>
        <v>0</v>
      </c>
      <c r="P83" s="151"/>
      <c r="Q83" s="230" t="str">
        <f>IF(P83="","",IF(P83="SI","No cal documentació",IF(N83&gt;0,(CONCATENATE("1.1.c_",'Valoració '!$D$7,"00",A83))," ")))</f>
        <v/>
      </c>
    </row>
    <row r="84" spans="1:17" x14ac:dyDescent="0.25">
      <c r="A84" s="204">
        <v>77</v>
      </c>
      <c r="B84" s="139"/>
      <c r="C84" s="139"/>
      <c r="D84" s="139"/>
      <c r="E84" s="139"/>
      <c r="F84" s="139"/>
      <c r="G84" s="139"/>
      <c r="H84" s="139"/>
      <c r="I84" s="139"/>
      <c r="J84" s="139"/>
      <c r="K84" s="139"/>
      <c r="L84" s="139"/>
      <c r="M84" s="148">
        <f t="shared" si="6"/>
        <v>0</v>
      </c>
      <c r="N84" s="148">
        <f t="shared" si="7"/>
        <v>0</v>
      </c>
      <c r="O84" s="148">
        <f t="shared" si="8"/>
        <v>0</v>
      </c>
      <c r="P84" s="151"/>
      <c r="Q84" s="230" t="str">
        <f>IF(P84="","",IF(P84="SI","No cal documentació",IF(N84&gt;0,(CONCATENATE("1.1.c_",'Valoració '!$D$7,"00",A84))," ")))</f>
        <v/>
      </c>
    </row>
    <row r="85" spans="1:17" x14ac:dyDescent="0.25">
      <c r="A85" s="204">
        <v>78</v>
      </c>
      <c r="B85" s="139"/>
      <c r="C85" s="139"/>
      <c r="D85" s="139"/>
      <c r="E85" s="139"/>
      <c r="F85" s="139"/>
      <c r="G85" s="139"/>
      <c r="H85" s="139"/>
      <c r="I85" s="139"/>
      <c r="J85" s="139"/>
      <c r="K85" s="139"/>
      <c r="L85" s="139"/>
      <c r="M85" s="148">
        <f t="shared" si="6"/>
        <v>0</v>
      </c>
      <c r="N85" s="148">
        <f t="shared" si="7"/>
        <v>0</v>
      </c>
      <c r="O85" s="148">
        <f t="shared" si="8"/>
        <v>0</v>
      </c>
      <c r="P85" s="151"/>
      <c r="Q85" s="230" t="str">
        <f>IF(P85="","",IF(P85="SI","No cal documentació",IF(N85&gt;0,(CONCATENATE("1.1.c_",'Valoració '!$D$7,"00",A85))," ")))</f>
        <v/>
      </c>
    </row>
    <row r="86" spans="1:17" x14ac:dyDescent="0.25">
      <c r="A86" s="204">
        <v>79</v>
      </c>
      <c r="B86" s="139"/>
      <c r="C86" s="139"/>
      <c r="D86" s="139"/>
      <c r="E86" s="139"/>
      <c r="F86" s="139"/>
      <c r="G86" s="139"/>
      <c r="H86" s="139"/>
      <c r="I86" s="139"/>
      <c r="J86" s="139"/>
      <c r="K86" s="139"/>
      <c r="L86" s="139"/>
      <c r="M86" s="148">
        <f t="shared" si="6"/>
        <v>0</v>
      </c>
      <c r="N86" s="148">
        <f t="shared" si="7"/>
        <v>0</v>
      </c>
      <c r="O86" s="148">
        <f t="shared" si="8"/>
        <v>0</v>
      </c>
      <c r="P86" s="151"/>
      <c r="Q86" s="230" t="str">
        <f>IF(P86="","",IF(P86="SI","No cal documentació",IF(N86&gt;0,(CONCATENATE("1.1.c_",'Valoració '!$D$7,"00",A86))," ")))</f>
        <v/>
      </c>
    </row>
    <row r="87" spans="1:17" x14ac:dyDescent="0.25">
      <c r="A87" s="204">
        <v>80</v>
      </c>
      <c r="B87" s="139"/>
      <c r="C87" s="139"/>
      <c r="D87" s="139"/>
      <c r="E87" s="139"/>
      <c r="F87" s="139"/>
      <c r="G87" s="139"/>
      <c r="H87" s="139"/>
      <c r="I87" s="139"/>
      <c r="J87" s="139"/>
      <c r="K87" s="139"/>
      <c r="L87" s="139"/>
      <c r="M87" s="148">
        <f t="shared" si="6"/>
        <v>0</v>
      </c>
      <c r="N87" s="148">
        <f t="shared" si="7"/>
        <v>0</v>
      </c>
      <c r="O87" s="148">
        <f t="shared" si="8"/>
        <v>0</v>
      </c>
      <c r="P87" s="151"/>
      <c r="Q87" s="230" t="str">
        <f>IF(P87="","",IF(P87="SI","No cal documentació",IF(N87&gt;0,(CONCATENATE("1.1.c_",'Valoració '!$D$7,"00",A87))," ")))</f>
        <v/>
      </c>
    </row>
    <row r="88" spans="1:17" x14ac:dyDescent="0.25">
      <c r="A88" s="204">
        <v>81</v>
      </c>
      <c r="B88" s="139"/>
      <c r="C88" s="139"/>
      <c r="D88" s="139"/>
      <c r="E88" s="139"/>
      <c r="F88" s="139"/>
      <c r="G88" s="139"/>
      <c r="H88" s="139"/>
      <c r="I88" s="139"/>
      <c r="J88" s="139"/>
      <c r="K88" s="139"/>
      <c r="L88" s="139"/>
      <c r="M88" s="148">
        <f t="shared" si="6"/>
        <v>0</v>
      </c>
      <c r="N88" s="148">
        <f t="shared" si="7"/>
        <v>0</v>
      </c>
      <c r="O88" s="148">
        <f t="shared" si="8"/>
        <v>0</v>
      </c>
      <c r="P88" s="151"/>
      <c r="Q88" s="230" t="str">
        <f>IF(P88="","",IF(P88="SI","No cal documentació",IF(N88&gt;0,(CONCATENATE("1.1.c_",'Valoració '!$D$7,"00",A88))," ")))</f>
        <v/>
      </c>
    </row>
    <row r="89" spans="1:17" x14ac:dyDescent="0.25">
      <c r="A89" s="204">
        <v>82</v>
      </c>
      <c r="B89" s="139"/>
      <c r="C89" s="139"/>
      <c r="D89" s="139"/>
      <c r="E89" s="139"/>
      <c r="F89" s="139"/>
      <c r="G89" s="139"/>
      <c r="H89" s="139"/>
      <c r="I89" s="139"/>
      <c r="J89" s="139"/>
      <c r="K89" s="139"/>
      <c r="L89" s="139"/>
      <c r="M89" s="148">
        <f t="shared" si="6"/>
        <v>0</v>
      </c>
      <c r="N89" s="148">
        <f t="shared" si="7"/>
        <v>0</v>
      </c>
      <c r="O89" s="148">
        <f t="shared" si="8"/>
        <v>0</v>
      </c>
      <c r="P89" s="151"/>
      <c r="Q89" s="230" t="str">
        <f>IF(P89="","",IF(P89="SI","No cal documentació",IF(N89&gt;0,(CONCATENATE("1.1.c_",'Valoració '!$D$7,"00",A89))," ")))</f>
        <v/>
      </c>
    </row>
    <row r="90" spans="1:17" x14ac:dyDescent="0.25">
      <c r="A90" s="204">
        <v>83</v>
      </c>
      <c r="B90" s="139"/>
      <c r="C90" s="139"/>
      <c r="D90" s="139"/>
      <c r="E90" s="139"/>
      <c r="F90" s="139"/>
      <c r="G90" s="139"/>
      <c r="H90" s="139"/>
      <c r="I90" s="139"/>
      <c r="J90" s="139"/>
      <c r="K90" s="139"/>
      <c r="L90" s="139"/>
      <c r="M90" s="148">
        <f t="shared" si="6"/>
        <v>0</v>
      </c>
      <c r="N90" s="148">
        <f t="shared" si="7"/>
        <v>0</v>
      </c>
      <c r="O90" s="148">
        <f t="shared" si="8"/>
        <v>0</v>
      </c>
      <c r="P90" s="151"/>
      <c r="Q90" s="230" t="str">
        <f>IF(P90="","",IF(P90="SI","No cal documentació",IF(N90&gt;0,(CONCATENATE("1.1.c_",'Valoració '!$D$7,"00",A90))," ")))</f>
        <v/>
      </c>
    </row>
    <row r="91" spans="1:17" x14ac:dyDescent="0.25">
      <c r="A91" s="204">
        <v>84</v>
      </c>
      <c r="B91" s="139"/>
      <c r="C91" s="139"/>
      <c r="D91" s="139"/>
      <c r="E91" s="139"/>
      <c r="F91" s="139"/>
      <c r="G91" s="139"/>
      <c r="H91" s="139"/>
      <c r="I91" s="139"/>
      <c r="J91" s="139"/>
      <c r="K91" s="139"/>
      <c r="L91" s="139"/>
      <c r="M91" s="148">
        <f t="shared" si="6"/>
        <v>0</v>
      </c>
      <c r="N91" s="148">
        <f t="shared" si="7"/>
        <v>0</v>
      </c>
      <c r="O91" s="148">
        <f t="shared" si="8"/>
        <v>0</v>
      </c>
      <c r="P91" s="151"/>
      <c r="Q91" s="230" t="str">
        <f>IF(P91="","",IF(P91="SI","No cal documentació",IF(N91&gt;0,(CONCATENATE("1.1.c_",'Valoració '!$D$7,"00",A91))," ")))</f>
        <v/>
      </c>
    </row>
    <row r="92" spans="1:17" x14ac:dyDescent="0.25">
      <c r="A92" s="204">
        <v>85</v>
      </c>
      <c r="B92" s="139"/>
      <c r="C92" s="139"/>
      <c r="D92" s="139"/>
      <c r="E92" s="139"/>
      <c r="F92" s="139"/>
      <c r="G92" s="139"/>
      <c r="H92" s="139"/>
      <c r="I92" s="139"/>
      <c r="J92" s="139"/>
      <c r="K92" s="139"/>
      <c r="L92" s="139"/>
      <c r="M92" s="148">
        <f t="shared" si="6"/>
        <v>0</v>
      </c>
      <c r="N92" s="148">
        <f t="shared" si="7"/>
        <v>0</v>
      </c>
      <c r="O92" s="148">
        <f t="shared" si="8"/>
        <v>0</v>
      </c>
      <c r="P92" s="151"/>
      <c r="Q92" s="230" t="str">
        <f>IF(P92="","",IF(P92="SI","No cal documentació",IF(N92&gt;0,(CONCATENATE("1.1.c_",'Valoració '!$D$7,"00",A92))," ")))</f>
        <v/>
      </c>
    </row>
    <row r="93" spans="1:17" x14ac:dyDescent="0.25">
      <c r="A93" s="204">
        <v>86</v>
      </c>
      <c r="B93" s="139"/>
      <c r="C93" s="139"/>
      <c r="D93" s="139"/>
      <c r="E93" s="139"/>
      <c r="F93" s="139"/>
      <c r="G93" s="139"/>
      <c r="H93" s="139"/>
      <c r="I93" s="139"/>
      <c r="J93" s="139"/>
      <c r="K93" s="139"/>
      <c r="L93" s="139"/>
      <c r="M93" s="148">
        <f t="shared" si="6"/>
        <v>0</v>
      </c>
      <c r="N93" s="148">
        <f t="shared" si="7"/>
        <v>0</v>
      </c>
      <c r="O93" s="148">
        <f t="shared" si="8"/>
        <v>0</v>
      </c>
      <c r="P93" s="151"/>
      <c r="Q93" s="230" t="str">
        <f>IF(P93="","",IF(P93="SI","No cal documentació",IF(N93&gt;0,(CONCATENATE("1.1.c_",'Valoració '!$D$7,"00",A93))," ")))</f>
        <v/>
      </c>
    </row>
    <row r="94" spans="1:17" x14ac:dyDescent="0.25">
      <c r="A94" s="204">
        <v>87</v>
      </c>
      <c r="B94" s="139"/>
      <c r="C94" s="139"/>
      <c r="D94" s="139"/>
      <c r="E94" s="139"/>
      <c r="F94" s="139"/>
      <c r="G94" s="139"/>
      <c r="H94" s="139"/>
      <c r="I94" s="139"/>
      <c r="J94" s="139"/>
      <c r="K94" s="139"/>
      <c r="L94" s="139"/>
      <c r="M94" s="148">
        <f t="shared" si="6"/>
        <v>0</v>
      </c>
      <c r="N94" s="148">
        <f t="shared" si="7"/>
        <v>0</v>
      </c>
      <c r="O94" s="148">
        <f t="shared" si="8"/>
        <v>0</v>
      </c>
      <c r="P94" s="151"/>
      <c r="Q94" s="230" t="str">
        <f>IF(P94="","",IF(P94="SI","No cal documentació",IF(N94&gt;0,(CONCATENATE("1.1.c_",'Valoració '!$D$7,"00",A94))," ")))</f>
        <v/>
      </c>
    </row>
    <row r="95" spans="1:17" x14ac:dyDescent="0.25">
      <c r="A95" s="204">
        <v>88</v>
      </c>
      <c r="B95" s="139"/>
      <c r="C95" s="139"/>
      <c r="D95" s="139"/>
      <c r="E95" s="139"/>
      <c r="F95" s="139"/>
      <c r="G95" s="139"/>
      <c r="H95" s="139"/>
      <c r="I95" s="139"/>
      <c r="J95" s="139"/>
      <c r="K95" s="139"/>
      <c r="L95" s="139"/>
      <c r="M95" s="148">
        <f t="shared" si="6"/>
        <v>0</v>
      </c>
      <c r="N95" s="148">
        <f t="shared" si="7"/>
        <v>0</v>
      </c>
      <c r="O95" s="148">
        <f t="shared" si="8"/>
        <v>0</v>
      </c>
      <c r="P95" s="151"/>
      <c r="Q95" s="230" t="str">
        <f>IF(P95="","",IF(P95="SI","No cal documentació",IF(N95&gt;0,(CONCATENATE("1.1.c_",'Valoració '!$D$7,"00",A95))," ")))</f>
        <v/>
      </c>
    </row>
    <row r="96" spans="1:17" x14ac:dyDescent="0.25">
      <c r="A96" s="204">
        <v>89</v>
      </c>
      <c r="B96" s="139"/>
      <c r="C96" s="139"/>
      <c r="D96" s="139"/>
      <c r="E96" s="139"/>
      <c r="F96" s="139"/>
      <c r="G96" s="139"/>
      <c r="H96" s="139"/>
      <c r="I96" s="139"/>
      <c r="J96" s="139"/>
      <c r="K96" s="139"/>
      <c r="L96" s="139"/>
      <c r="M96" s="148">
        <f t="shared" si="6"/>
        <v>0</v>
      </c>
      <c r="N96" s="148">
        <f t="shared" si="7"/>
        <v>0</v>
      </c>
      <c r="O96" s="148">
        <f t="shared" si="8"/>
        <v>0</v>
      </c>
      <c r="P96" s="151"/>
      <c r="Q96" s="230" t="str">
        <f>IF(P96="","",IF(P96="SI","No cal documentació",IF(N96&gt;0,(CONCATENATE("1.1.c_",'Valoració '!$D$7,"00",A96))," ")))</f>
        <v/>
      </c>
    </row>
    <row r="97" spans="1:17" x14ac:dyDescent="0.25">
      <c r="A97" s="204">
        <v>90</v>
      </c>
      <c r="B97" s="139"/>
      <c r="C97" s="139"/>
      <c r="D97" s="139"/>
      <c r="E97" s="139"/>
      <c r="F97" s="139"/>
      <c r="G97" s="139"/>
      <c r="H97" s="139"/>
      <c r="I97" s="139"/>
      <c r="J97" s="139"/>
      <c r="K97" s="139"/>
      <c r="L97" s="139"/>
      <c r="M97" s="148">
        <f t="shared" si="6"/>
        <v>0</v>
      </c>
      <c r="N97" s="148">
        <f t="shared" si="7"/>
        <v>0</v>
      </c>
      <c r="O97" s="148">
        <f t="shared" si="8"/>
        <v>0</v>
      </c>
      <c r="P97" s="151"/>
      <c r="Q97" s="230" t="str">
        <f>IF(P97="","",IF(P97="SI","No cal documentació",IF(N97&gt;0,(CONCATENATE("1.1.c_",'Valoració '!$D$7,"00",A97))," ")))</f>
        <v/>
      </c>
    </row>
    <row r="98" spans="1:17" x14ac:dyDescent="0.25">
      <c r="A98" s="204">
        <v>91</v>
      </c>
      <c r="B98" s="139"/>
      <c r="C98" s="139"/>
      <c r="D98" s="139"/>
      <c r="E98" s="139"/>
      <c r="F98" s="139"/>
      <c r="G98" s="139"/>
      <c r="H98" s="139"/>
      <c r="I98" s="139"/>
      <c r="J98" s="139"/>
      <c r="K98" s="139"/>
      <c r="L98" s="139"/>
      <c r="M98" s="148">
        <f t="shared" si="6"/>
        <v>0</v>
      </c>
      <c r="N98" s="148">
        <f t="shared" si="7"/>
        <v>0</v>
      </c>
      <c r="O98" s="148">
        <f t="shared" si="8"/>
        <v>0</v>
      </c>
      <c r="P98" s="151"/>
      <c r="Q98" s="230" t="str">
        <f>IF(P98="","",IF(P98="SI","No cal documentació",IF(N98&gt;0,(CONCATENATE("1.1.c_",'Valoració '!$D$7,"00",A98))," ")))</f>
        <v/>
      </c>
    </row>
    <row r="99" spans="1:17" x14ac:dyDescent="0.25">
      <c r="A99" s="204">
        <v>92</v>
      </c>
      <c r="B99" s="139"/>
      <c r="C99" s="139"/>
      <c r="D99" s="139"/>
      <c r="E99" s="139"/>
      <c r="F99" s="139"/>
      <c r="G99" s="139"/>
      <c r="H99" s="139"/>
      <c r="I99" s="139"/>
      <c r="J99" s="139"/>
      <c r="K99" s="139"/>
      <c r="L99" s="139"/>
      <c r="M99" s="148">
        <f t="shared" si="6"/>
        <v>0</v>
      </c>
      <c r="N99" s="148">
        <f t="shared" si="7"/>
        <v>0</v>
      </c>
      <c r="O99" s="148">
        <f t="shared" si="8"/>
        <v>0</v>
      </c>
      <c r="P99" s="151"/>
      <c r="Q99" s="230" t="str">
        <f>IF(P99="","",IF(P99="SI","No cal documentació",IF(N99&gt;0,(CONCATENATE("1.1.c_",'Valoració '!$D$7,"00",A99))," ")))</f>
        <v/>
      </c>
    </row>
    <row r="100" spans="1:17" x14ac:dyDescent="0.25">
      <c r="A100" s="204">
        <v>93</v>
      </c>
      <c r="B100" s="139"/>
      <c r="C100" s="139"/>
      <c r="D100" s="139"/>
      <c r="E100" s="139"/>
      <c r="F100" s="139"/>
      <c r="G100" s="139"/>
      <c r="H100" s="139"/>
      <c r="I100" s="139"/>
      <c r="J100" s="139"/>
      <c r="K100" s="139"/>
      <c r="L100" s="139"/>
      <c r="M100" s="148">
        <f t="shared" si="6"/>
        <v>0</v>
      </c>
      <c r="N100" s="148">
        <f t="shared" si="7"/>
        <v>0</v>
      </c>
      <c r="O100" s="148">
        <f t="shared" si="8"/>
        <v>0</v>
      </c>
      <c r="P100" s="151"/>
      <c r="Q100" s="230" t="str">
        <f>IF(P100="","",IF(P100="SI","No cal documentació",IF(N100&gt;0,(CONCATENATE("1.1.c_",'Valoració '!$D$7,"00",A100))," ")))</f>
        <v/>
      </c>
    </row>
    <row r="101" spans="1:17" x14ac:dyDescent="0.25">
      <c r="A101" s="204">
        <v>94</v>
      </c>
      <c r="B101" s="139"/>
      <c r="C101" s="139"/>
      <c r="D101" s="139"/>
      <c r="E101" s="139"/>
      <c r="F101" s="139"/>
      <c r="G101" s="139"/>
      <c r="H101" s="139"/>
      <c r="I101" s="139"/>
      <c r="J101" s="139"/>
      <c r="K101" s="139"/>
      <c r="L101" s="139"/>
      <c r="M101" s="148">
        <f t="shared" si="6"/>
        <v>0</v>
      </c>
      <c r="N101" s="148">
        <f t="shared" si="7"/>
        <v>0</v>
      </c>
      <c r="O101" s="148">
        <f t="shared" si="8"/>
        <v>0</v>
      </c>
      <c r="P101" s="151"/>
      <c r="Q101" s="230" t="str">
        <f>IF(P101="","",IF(P101="SI","No cal documentació",IF(N101&gt;0,(CONCATENATE("1.1.c_",'Valoració '!$D$7,"00",A101))," ")))</f>
        <v/>
      </c>
    </row>
    <row r="102" spans="1:17" x14ac:dyDescent="0.25">
      <c r="A102" s="204">
        <v>95</v>
      </c>
      <c r="B102" s="139"/>
      <c r="C102" s="139"/>
      <c r="D102" s="139"/>
      <c r="E102" s="139"/>
      <c r="F102" s="139"/>
      <c r="G102" s="139"/>
      <c r="H102" s="139"/>
      <c r="I102" s="139"/>
      <c r="J102" s="139"/>
      <c r="K102" s="139"/>
      <c r="L102" s="139"/>
      <c r="M102" s="148">
        <f t="shared" si="6"/>
        <v>0</v>
      </c>
      <c r="N102" s="148">
        <f t="shared" si="7"/>
        <v>0</v>
      </c>
      <c r="O102" s="148">
        <f t="shared" si="8"/>
        <v>0</v>
      </c>
      <c r="P102" s="151"/>
      <c r="Q102" s="230" t="str">
        <f>IF(P102="","",IF(P102="SI","No cal documentació",IF(N102&gt;0,(CONCATENATE("1.1.c_",'Valoració '!$D$7,"00",A102))," ")))</f>
        <v/>
      </c>
    </row>
    <row r="103" spans="1:17" x14ac:dyDescent="0.25">
      <c r="A103" s="204">
        <v>96</v>
      </c>
      <c r="B103" s="139"/>
      <c r="C103" s="139"/>
      <c r="D103" s="139"/>
      <c r="E103" s="139"/>
      <c r="F103" s="139"/>
      <c r="G103" s="139"/>
      <c r="H103" s="139"/>
      <c r="I103" s="139"/>
      <c r="J103" s="139"/>
      <c r="K103" s="139"/>
      <c r="L103" s="139"/>
      <c r="M103" s="148">
        <f t="shared" si="6"/>
        <v>0</v>
      </c>
      <c r="N103" s="148">
        <f t="shared" si="7"/>
        <v>0</v>
      </c>
      <c r="O103" s="148">
        <f t="shared" si="8"/>
        <v>0</v>
      </c>
      <c r="P103" s="151"/>
      <c r="Q103" s="230" t="str">
        <f>IF(P103="","",IF(P103="SI","No cal documentació",IF(N103&gt;0,(CONCATENATE("1.1.c_",'Valoració '!$D$7,"00",A103))," ")))</f>
        <v/>
      </c>
    </row>
    <row r="104" spans="1:17" x14ac:dyDescent="0.25">
      <c r="A104" s="204">
        <v>97</v>
      </c>
      <c r="B104" s="139"/>
      <c r="C104" s="139"/>
      <c r="D104" s="139"/>
      <c r="E104" s="139"/>
      <c r="F104" s="139"/>
      <c r="G104" s="139"/>
      <c r="H104" s="139"/>
      <c r="I104" s="139"/>
      <c r="J104" s="139"/>
      <c r="K104" s="139"/>
      <c r="L104" s="139"/>
      <c r="M104" s="148">
        <f t="shared" si="6"/>
        <v>0</v>
      </c>
      <c r="N104" s="148">
        <f t="shared" si="7"/>
        <v>0</v>
      </c>
      <c r="O104" s="148">
        <f t="shared" si="8"/>
        <v>0</v>
      </c>
      <c r="P104" s="151"/>
      <c r="Q104" s="230" t="str">
        <f>IF(P104="","",IF(P104="SI","No cal documentació",IF(N104&gt;0,(CONCATENATE("1.1.c_",'Valoració '!$D$7,"00",A104))," ")))</f>
        <v/>
      </c>
    </row>
    <row r="105" spans="1:17" x14ac:dyDescent="0.25">
      <c r="A105" s="204">
        <v>98</v>
      </c>
      <c r="B105" s="139"/>
      <c r="C105" s="139"/>
      <c r="D105" s="139"/>
      <c r="E105" s="139"/>
      <c r="F105" s="139"/>
      <c r="G105" s="139"/>
      <c r="H105" s="139"/>
      <c r="I105" s="139"/>
      <c r="J105" s="139"/>
      <c r="K105" s="139"/>
      <c r="L105" s="139"/>
      <c r="M105" s="148">
        <f t="shared" si="6"/>
        <v>0</v>
      </c>
      <c r="N105" s="148">
        <f t="shared" si="7"/>
        <v>0</v>
      </c>
      <c r="O105" s="148">
        <f t="shared" si="8"/>
        <v>0</v>
      </c>
      <c r="P105" s="151"/>
      <c r="Q105" s="230" t="str">
        <f>IF(P105="","",IF(P105="SI","No cal documentació",IF(N105&gt;0,(CONCATENATE("1.1.c_",'Valoració '!$D$7,"00",A105))," ")))</f>
        <v/>
      </c>
    </row>
    <row r="106" spans="1:17" x14ac:dyDescent="0.25">
      <c r="A106" s="204">
        <v>99</v>
      </c>
      <c r="B106" s="139"/>
      <c r="C106" s="139"/>
      <c r="D106" s="139"/>
      <c r="E106" s="139"/>
      <c r="F106" s="139"/>
      <c r="G106" s="139"/>
      <c r="H106" s="139"/>
      <c r="I106" s="139"/>
      <c r="J106" s="139"/>
      <c r="K106" s="139"/>
      <c r="L106" s="139"/>
      <c r="M106" s="148">
        <f t="shared" si="6"/>
        <v>0</v>
      </c>
      <c r="N106" s="148">
        <f t="shared" si="7"/>
        <v>0</v>
      </c>
      <c r="O106" s="148">
        <f t="shared" si="8"/>
        <v>0</v>
      </c>
      <c r="P106" s="151"/>
      <c r="Q106" s="230" t="str">
        <f>IF(P106="","",IF(P106="SI","No cal documentació",IF(N106&gt;0,(CONCATENATE("1.1.c_",'Valoració '!$D$7,"00",A106))," ")))</f>
        <v/>
      </c>
    </row>
    <row r="107" spans="1:17" x14ac:dyDescent="0.25">
      <c r="A107" s="209">
        <v>100</v>
      </c>
      <c r="B107" s="210"/>
      <c r="C107" s="210"/>
      <c r="D107" s="210"/>
      <c r="E107" s="210"/>
      <c r="F107" s="210"/>
      <c r="G107" s="210"/>
      <c r="H107" s="210"/>
      <c r="I107" s="210"/>
      <c r="J107" s="210"/>
      <c r="K107" s="210"/>
      <c r="L107" s="210"/>
      <c r="M107" s="211">
        <f>(L107-K107)/365</f>
        <v>0</v>
      </c>
      <c r="N107" s="211">
        <f>IF(H107="si",IF(F107&gt;1,IF(G107&gt;1,0.9,1.25),IF(G107&gt;1,0.75,1.25)),(IF(I107="si",0.5,0)))</f>
        <v>0</v>
      </c>
      <c r="O107" s="211">
        <f t="shared" si="8"/>
        <v>0</v>
      </c>
      <c r="P107" s="232"/>
      <c r="Q107" s="233" t="str">
        <f>IF(P107="","",IF(P107="SI","No cal documentació",IF(N107&gt;0,(CONCATENATE("1.1.c_",'Valoració '!$D$7,"00",A107))," ")))</f>
        <v/>
      </c>
    </row>
  </sheetData>
  <sheetProtection algorithmName="SHA-512" hashValue="cNcZbTcAa0XglN03ZEBjJxqp1UAMPIzmYsBu7tAVO1BEi0XXtXLtQQrsjvi+4iyT7m8DfnO9hs/jyf7/SfpKQw==" saltValue="5te4TszKCLZlb36C1LUafw==" spinCount="100000" sheet="1" objects="1" scenarios="1"/>
  <mergeCells count="1">
    <mergeCell ref="A6:K6"/>
  </mergeCells>
  <dataValidations count="1">
    <dataValidation type="list" allowBlank="1" showInputMessage="1" showErrorMessage="1" sqref="H8:I107 P8:P107" xr:uid="{00000000-0002-0000-0800-000000000000}">
      <formula1>"si, no"</formula1>
    </dataValidation>
  </dataValidations>
  <hyperlinks>
    <hyperlink ref="U4" r:id="rId1" xr:uid="{00000000-0004-0000-0800-000000000000}"/>
    <hyperlink ref="A4" r:id="rId2" xr:uid="{00000000-0004-0000-0800-000001000000}"/>
  </hyperlinks>
  <pageMargins left="0.7" right="0.7" top="0.75" bottom="0.75" header="0.3" footer="0.3"/>
  <tableParts count="1">
    <tablePart r:id="rId3"/>
  </tableParts>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3"/>
  <dimension ref="A1:P107"/>
  <sheetViews>
    <sheetView workbookViewId="0">
      <selection activeCell="J4" sqref="J4"/>
    </sheetView>
  </sheetViews>
  <sheetFormatPr baseColWidth="10" defaultColWidth="9.140625" defaultRowHeight="15" x14ac:dyDescent="0.25"/>
  <cols>
    <col min="1" max="1" width="9.140625" style="134"/>
    <col min="2" max="2" width="40.140625" style="134" customWidth="1"/>
    <col min="3" max="3" width="23.42578125" style="134" customWidth="1"/>
    <col min="4" max="4" width="12.7109375" style="134" customWidth="1"/>
    <col min="5" max="5" width="23.42578125" style="134" customWidth="1"/>
    <col min="6" max="6" width="17" style="134" customWidth="1"/>
    <col min="7" max="7" width="19.140625" style="134" customWidth="1"/>
    <col min="8" max="8" width="36.85546875" style="134" customWidth="1"/>
    <col min="9" max="9" width="24" style="134" customWidth="1"/>
    <col min="10" max="10" width="19.85546875" style="134" customWidth="1"/>
    <col min="11" max="11" width="15.42578125" style="134" customWidth="1"/>
    <col min="12" max="12" width="19.7109375" style="134" bestFit="1" customWidth="1"/>
    <col min="13" max="16384" width="9.140625" style="134"/>
  </cols>
  <sheetData>
    <row r="1" spans="1:16" x14ac:dyDescent="0.25">
      <c r="A1" s="141" t="s">
        <v>29</v>
      </c>
      <c r="N1" s="142"/>
    </row>
    <row r="2" spans="1:16" x14ac:dyDescent="0.25">
      <c r="A2" s="143" t="s">
        <v>48</v>
      </c>
      <c r="N2" s="142"/>
    </row>
    <row r="3" spans="1:16" x14ac:dyDescent="0.25">
      <c r="A3" s="141"/>
      <c r="N3" s="142"/>
    </row>
    <row r="4" spans="1:16" ht="26.25" customHeight="1" x14ac:dyDescent="0.3">
      <c r="A4" s="135" t="s">
        <v>97</v>
      </c>
      <c r="B4" s="144" t="s">
        <v>65</v>
      </c>
      <c r="C4" s="145"/>
      <c r="D4" s="146">
        <f>SUM(J8:J107)</f>
        <v>0</v>
      </c>
      <c r="N4" s="142"/>
      <c r="P4" s="135" t="s">
        <v>97</v>
      </c>
    </row>
    <row r="5" spans="1:16" x14ac:dyDescent="0.25">
      <c r="A5" s="141"/>
      <c r="N5" s="142"/>
    </row>
    <row r="6" spans="1:16" ht="15.75" x14ac:dyDescent="0.25">
      <c r="A6" s="398" t="s">
        <v>157</v>
      </c>
      <c r="B6" s="398"/>
      <c r="C6" s="398"/>
      <c r="D6" s="398"/>
      <c r="E6" s="398"/>
      <c r="F6" s="398"/>
      <c r="G6" s="398"/>
      <c r="H6" s="398"/>
      <c r="I6" s="398"/>
    </row>
    <row r="7" spans="1:16" x14ac:dyDescent="0.25">
      <c r="A7" s="205" t="s">
        <v>46</v>
      </c>
      <c r="B7" s="206" t="s">
        <v>30</v>
      </c>
      <c r="C7" s="206" t="s">
        <v>31</v>
      </c>
      <c r="D7" s="206" t="s">
        <v>32</v>
      </c>
      <c r="E7" s="206" t="s">
        <v>33</v>
      </c>
      <c r="F7" s="206" t="s">
        <v>158</v>
      </c>
      <c r="G7" s="206" t="s">
        <v>36</v>
      </c>
      <c r="H7" s="206" t="s">
        <v>76</v>
      </c>
      <c r="I7" s="206" t="s">
        <v>40</v>
      </c>
      <c r="J7" s="207" t="s">
        <v>57</v>
      </c>
      <c r="K7" s="207" t="s">
        <v>100</v>
      </c>
      <c r="L7" s="208" t="s">
        <v>44</v>
      </c>
    </row>
    <row r="8" spans="1:16" s="193" customFormat="1" x14ac:dyDescent="0.25">
      <c r="A8" s="204">
        <v>1</v>
      </c>
      <c r="B8" s="190"/>
      <c r="C8" s="190"/>
      <c r="D8" s="190"/>
      <c r="E8" s="190"/>
      <c r="F8" s="190"/>
      <c r="G8" s="190"/>
      <c r="H8" s="190"/>
      <c r="I8" s="190"/>
      <c r="J8" s="148">
        <f t="shared" ref="J8:J72" si="0">IF(AND(F8="",G8="",H8=""),0,IF(F8="si",IF(G8="si",0.5,IF(H8="si",0.15,0)),IF(G8="si",0.3,0.15)))</f>
        <v>0</v>
      </c>
      <c r="K8" s="190"/>
      <c r="L8" s="230" t="str">
        <f>IF(K8="","",IF(K8="SI","No cal documentació",IF(J8&gt;0,(CONCATENATE("1.1.d_",'Valoració '!$D$7,"00",A8))," ")))</f>
        <v/>
      </c>
    </row>
    <row r="9" spans="1:16" s="193" customFormat="1" x14ac:dyDescent="0.25">
      <c r="A9" s="204">
        <v>2</v>
      </c>
      <c r="B9" s="190"/>
      <c r="C9" s="190"/>
      <c r="D9" s="190"/>
      <c r="E9" s="190"/>
      <c r="F9" s="190"/>
      <c r="G9" s="190"/>
      <c r="H9" s="190"/>
      <c r="I9" s="191"/>
      <c r="J9" s="148">
        <f t="shared" si="0"/>
        <v>0</v>
      </c>
      <c r="K9" s="190"/>
      <c r="L9" s="230" t="str">
        <f>IF(K9="","",IF(K9="SI","No cal documentació",IF(J9&gt;0,(CONCATENATE("1.1.d_",'Valoració '!$D$7,"00",A9))," ")))</f>
        <v/>
      </c>
    </row>
    <row r="10" spans="1:16" s="193" customFormat="1" x14ac:dyDescent="0.25">
      <c r="A10" s="204">
        <v>3</v>
      </c>
      <c r="B10" s="190"/>
      <c r="C10" s="190"/>
      <c r="D10" s="190"/>
      <c r="E10" s="190"/>
      <c r="F10" s="190"/>
      <c r="G10" s="190"/>
      <c r="H10" s="190"/>
      <c r="I10" s="191"/>
      <c r="J10" s="148">
        <f t="shared" si="0"/>
        <v>0</v>
      </c>
      <c r="K10" s="190"/>
      <c r="L10" s="230" t="str">
        <f>IF(K10="","",IF(K10="SI","No cal documentació",IF(J10&gt;0,(CONCATENATE("1.1.d_",'Valoració '!$D$7,"00",A10))," ")))</f>
        <v/>
      </c>
    </row>
    <row r="11" spans="1:16" x14ac:dyDescent="0.25">
      <c r="A11" s="204">
        <v>4</v>
      </c>
      <c r="B11" s="139"/>
      <c r="C11" s="139"/>
      <c r="D11" s="139"/>
      <c r="E11" s="139"/>
      <c r="F11" s="139"/>
      <c r="G11" s="139"/>
      <c r="H11" s="139"/>
      <c r="I11" s="139"/>
      <c r="J11" s="148">
        <f t="shared" si="0"/>
        <v>0</v>
      </c>
      <c r="K11" s="139"/>
      <c r="L11" s="230" t="str">
        <f>IF(K11="","",IF(K11="SI","No cal documentació",IF(J11&gt;0,(CONCATENATE("1.1.d_",'Valoració '!$D$7,"00",A11))," ")))</f>
        <v/>
      </c>
    </row>
    <row r="12" spans="1:16" x14ac:dyDescent="0.25">
      <c r="A12" s="204">
        <v>5</v>
      </c>
      <c r="B12" s="139"/>
      <c r="C12" s="139"/>
      <c r="D12" s="139"/>
      <c r="E12" s="139"/>
      <c r="F12" s="139"/>
      <c r="G12" s="139"/>
      <c r="H12" s="139"/>
      <c r="I12" s="139"/>
      <c r="J12" s="148">
        <f t="shared" si="0"/>
        <v>0</v>
      </c>
      <c r="K12" s="139"/>
      <c r="L12" s="230" t="str">
        <f>IF(K12="","",IF(K12="SI","No cal documentació",IF(J12&gt;0,(CONCATENATE("1.1.d_",'Valoració '!$D$7,"00",A12))," ")))</f>
        <v/>
      </c>
    </row>
    <row r="13" spans="1:16" x14ac:dyDescent="0.25">
      <c r="A13" s="204">
        <v>6</v>
      </c>
      <c r="B13" s="139"/>
      <c r="C13" s="139"/>
      <c r="D13" s="139"/>
      <c r="E13" s="139"/>
      <c r="F13" s="139"/>
      <c r="G13" s="139"/>
      <c r="H13" s="139"/>
      <c r="I13" s="139"/>
      <c r="J13" s="148">
        <f t="shared" si="0"/>
        <v>0</v>
      </c>
      <c r="K13" s="139"/>
      <c r="L13" s="230" t="str">
        <f>IF(K13="","",IF(K13="SI","No cal documentació",IF(J13&gt;0,(CONCATENATE("1.1.d_",'Valoració '!$D$7,"00",A13))," ")))</f>
        <v/>
      </c>
    </row>
    <row r="14" spans="1:16" x14ac:dyDescent="0.25">
      <c r="A14" s="204">
        <v>7</v>
      </c>
      <c r="B14" s="139"/>
      <c r="C14" s="139"/>
      <c r="D14" s="139"/>
      <c r="E14" s="139"/>
      <c r="F14" s="139"/>
      <c r="G14" s="139"/>
      <c r="H14" s="139"/>
      <c r="I14" s="139"/>
      <c r="J14" s="148">
        <f t="shared" si="0"/>
        <v>0</v>
      </c>
      <c r="K14" s="139"/>
      <c r="L14" s="230" t="str">
        <f>IF(K14="","",IF(K14="SI","No cal documentació",IF(J14&gt;0,(CONCATENATE("1.1.d_",'Valoració '!$D$7,"00",A14))," ")))</f>
        <v/>
      </c>
    </row>
    <row r="15" spans="1:16" x14ac:dyDescent="0.25">
      <c r="A15" s="204">
        <v>8</v>
      </c>
      <c r="B15" s="139"/>
      <c r="C15" s="139"/>
      <c r="D15" s="139"/>
      <c r="E15" s="139"/>
      <c r="F15" s="139"/>
      <c r="G15" s="139"/>
      <c r="H15" s="139"/>
      <c r="I15" s="139"/>
      <c r="J15" s="148">
        <f t="shared" si="0"/>
        <v>0</v>
      </c>
      <c r="K15" s="139"/>
      <c r="L15" s="230" t="str">
        <f>IF(K15="","",IF(K15="SI","No cal documentació",IF(J15&gt;0,(CONCATENATE("1.1.d_",'Valoració '!$D$7,"00",A15))," ")))</f>
        <v/>
      </c>
    </row>
    <row r="16" spans="1:16" x14ac:dyDescent="0.25">
      <c r="A16" s="204">
        <v>9</v>
      </c>
      <c r="B16" s="139"/>
      <c r="C16" s="139"/>
      <c r="D16" s="139"/>
      <c r="E16" s="139"/>
      <c r="F16" s="139"/>
      <c r="G16" s="139"/>
      <c r="H16" s="139"/>
      <c r="I16" s="139"/>
      <c r="J16" s="148">
        <f t="shared" si="0"/>
        <v>0</v>
      </c>
      <c r="K16" s="139"/>
      <c r="L16" s="230" t="str">
        <f>IF(K16="","",IF(K16="SI","No cal documentació",IF(J16&gt;0,(CONCATENATE("1.1.d_",'Valoració '!$D$7,"00",A16))," ")))</f>
        <v/>
      </c>
    </row>
    <row r="17" spans="1:12" x14ac:dyDescent="0.25">
      <c r="A17" s="204">
        <v>10</v>
      </c>
      <c r="B17" s="139"/>
      <c r="C17" s="139"/>
      <c r="D17" s="139"/>
      <c r="E17" s="139"/>
      <c r="F17" s="139"/>
      <c r="G17" s="139"/>
      <c r="H17" s="139"/>
      <c r="I17" s="139"/>
      <c r="J17" s="148">
        <f t="shared" si="0"/>
        <v>0</v>
      </c>
      <c r="K17" s="139"/>
      <c r="L17" s="230" t="str">
        <f>IF(K17="","",IF(K17="SI","No cal documentació",IF(J17&gt;0,(CONCATENATE("1.1.d_",'Valoració '!$D$7,"00",A17))," ")))</f>
        <v/>
      </c>
    </row>
    <row r="18" spans="1:12" x14ac:dyDescent="0.25">
      <c r="A18" s="204">
        <v>11</v>
      </c>
      <c r="B18" s="139"/>
      <c r="C18" s="139"/>
      <c r="D18" s="139"/>
      <c r="E18" s="139"/>
      <c r="F18" s="139"/>
      <c r="G18" s="139"/>
      <c r="H18" s="139"/>
      <c r="I18" s="139"/>
      <c r="J18" s="148">
        <f t="shared" si="0"/>
        <v>0</v>
      </c>
      <c r="K18" s="139"/>
      <c r="L18" s="230" t="str">
        <f>IF(K18="","",IF(K18="SI","No cal documentació",IF(J18&gt;0,(CONCATENATE("1.1.d_",'Valoració '!$D$7,"00",A18))," ")))</f>
        <v/>
      </c>
    </row>
    <row r="19" spans="1:12" x14ac:dyDescent="0.25">
      <c r="A19" s="204">
        <v>12</v>
      </c>
      <c r="B19" s="139"/>
      <c r="C19" s="139"/>
      <c r="D19" s="139"/>
      <c r="E19" s="139"/>
      <c r="F19" s="139"/>
      <c r="G19" s="139"/>
      <c r="H19" s="139"/>
      <c r="I19" s="139"/>
      <c r="J19" s="148">
        <f t="shared" si="0"/>
        <v>0</v>
      </c>
      <c r="K19" s="139"/>
      <c r="L19" s="230" t="str">
        <f>IF(K19="","",IF(K19="SI","No cal documentació",IF(J19&gt;0,(CONCATENATE("1.1.d_",'Valoració '!$D$7,"00",A19))," ")))</f>
        <v/>
      </c>
    </row>
    <row r="20" spans="1:12" x14ac:dyDescent="0.25">
      <c r="A20" s="204">
        <v>13</v>
      </c>
      <c r="B20" s="139"/>
      <c r="C20" s="139"/>
      <c r="D20" s="139"/>
      <c r="E20" s="139"/>
      <c r="F20" s="139"/>
      <c r="G20" s="139"/>
      <c r="H20" s="139"/>
      <c r="I20" s="139"/>
      <c r="J20" s="148">
        <f t="shared" si="0"/>
        <v>0</v>
      </c>
      <c r="K20" s="139"/>
      <c r="L20" s="230" t="str">
        <f>IF(K20="","",IF(K20="SI","No cal documentació",IF(J20&gt;0,(CONCATENATE("1.1.d_",'Valoració '!$D$7,"00",A20))," ")))</f>
        <v/>
      </c>
    </row>
    <row r="21" spans="1:12" x14ac:dyDescent="0.25">
      <c r="A21" s="204">
        <v>14</v>
      </c>
      <c r="B21" s="139"/>
      <c r="C21" s="139"/>
      <c r="D21" s="139"/>
      <c r="E21" s="139"/>
      <c r="F21" s="139"/>
      <c r="G21" s="139"/>
      <c r="H21" s="139"/>
      <c r="I21" s="139"/>
      <c r="J21" s="148">
        <f t="shared" si="0"/>
        <v>0</v>
      </c>
      <c r="K21" s="139"/>
      <c r="L21" s="230" t="str">
        <f>IF(K21="","",IF(K21="SI","No cal documentació",IF(J21&gt;0,(CONCATENATE("1.1.d_",'Valoració '!$D$7,"00",A21))," ")))</f>
        <v/>
      </c>
    </row>
    <row r="22" spans="1:12" x14ac:dyDescent="0.25">
      <c r="A22" s="204">
        <v>15</v>
      </c>
      <c r="B22" s="139"/>
      <c r="C22" s="139"/>
      <c r="D22" s="139"/>
      <c r="E22" s="139"/>
      <c r="F22" s="139"/>
      <c r="G22" s="139"/>
      <c r="H22" s="139"/>
      <c r="I22" s="139"/>
      <c r="J22" s="148">
        <f t="shared" si="0"/>
        <v>0</v>
      </c>
      <c r="K22" s="139"/>
      <c r="L22" s="230" t="str">
        <f>IF(K22="","",IF(K22="SI","No cal documentació",IF(J22&gt;0,(CONCATENATE("1.1.d_",'Valoració '!$D$7,"00",A22))," ")))</f>
        <v/>
      </c>
    </row>
    <row r="23" spans="1:12" x14ac:dyDescent="0.25">
      <c r="A23" s="204">
        <v>16</v>
      </c>
      <c r="B23" s="139"/>
      <c r="C23" s="139"/>
      <c r="D23" s="139"/>
      <c r="E23" s="139"/>
      <c r="F23" s="139"/>
      <c r="G23" s="139"/>
      <c r="H23" s="139"/>
      <c r="I23" s="139"/>
      <c r="J23" s="148">
        <f t="shared" si="0"/>
        <v>0</v>
      </c>
      <c r="K23" s="139"/>
      <c r="L23" s="230" t="str">
        <f>IF(K23="","",IF(K23="SI","No cal documentació",IF(J23&gt;0,(CONCATENATE("1.1.d_",'Valoració '!$D$7,"00",A23))," ")))</f>
        <v/>
      </c>
    </row>
    <row r="24" spans="1:12" x14ac:dyDescent="0.25">
      <c r="A24" s="204">
        <v>17</v>
      </c>
      <c r="B24" s="139"/>
      <c r="C24" s="139"/>
      <c r="D24" s="139"/>
      <c r="E24" s="139"/>
      <c r="F24" s="139"/>
      <c r="G24" s="139"/>
      <c r="H24" s="139"/>
      <c r="I24" s="139"/>
      <c r="J24" s="148">
        <f t="shared" si="0"/>
        <v>0</v>
      </c>
      <c r="K24" s="139"/>
      <c r="L24" s="230" t="str">
        <f>IF(K24="","",IF(K24="SI","No cal documentació",IF(J24&gt;0,(CONCATENATE("1.1.d_",'Valoració '!$D$7,"00",A24))," ")))</f>
        <v/>
      </c>
    </row>
    <row r="25" spans="1:12" x14ac:dyDescent="0.25">
      <c r="A25" s="204">
        <v>18</v>
      </c>
      <c r="B25" s="139"/>
      <c r="C25" s="139"/>
      <c r="D25" s="139"/>
      <c r="E25" s="139"/>
      <c r="F25" s="139"/>
      <c r="G25" s="139"/>
      <c r="H25" s="139"/>
      <c r="I25" s="139"/>
      <c r="J25" s="148">
        <f t="shared" si="0"/>
        <v>0</v>
      </c>
      <c r="K25" s="139"/>
      <c r="L25" s="230" t="str">
        <f>IF(K25="","",IF(K25="SI","No cal documentació",IF(J25&gt;0,(CONCATENATE("1.1.d_",'Valoració '!$D$7,"00",A25))," ")))</f>
        <v/>
      </c>
    </row>
    <row r="26" spans="1:12" x14ac:dyDescent="0.25">
      <c r="A26" s="204">
        <v>19</v>
      </c>
      <c r="B26" s="139"/>
      <c r="C26" s="139"/>
      <c r="D26" s="139"/>
      <c r="E26" s="139"/>
      <c r="F26" s="139"/>
      <c r="G26" s="139"/>
      <c r="H26" s="139"/>
      <c r="I26" s="139"/>
      <c r="J26" s="148">
        <f t="shared" si="0"/>
        <v>0</v>
      </c>
      <c r="K26" s="139"/>
      <c r="L26" s="230" t="str">
        <f>IF(K26="","",IF(K26="SI","No cal documentació",IF(J26&gt;0,(CONCATENATE("1.1.d_",'Valoració '!$D$7,"00",A26))," ")))</f>
        <v/>
      </c>
    </row>
    <row r="27" spans="1:12" x14ac:dyDescent="0.25">
      <c r="A27" s="204">
        <v>20</v>
      </c>
      <c r="B27" s="139"/>
      <c r="C27" s="139"/>
      <c r="D27" s="139"/>
      <c r="E27" s="139"/>
      <c r="F27" s="139"/>
      <c r="G27" s="139"/>
      <c r="H27" s="139"/>
      <c r="I27" s="139"/>
      <c r="J27" s="148">
        <f t="shared" si="0"/>
        <v>0</v>
      </c>
      <c r="K27" s="139"/>
      <c r="L27" s="230" t="str">
        <f>IF(K27="","",IF(K27="SI","No cal documentació",IF(J27&gt;0,(CONCATENATE("1.1.d_",'Valoració '!$D$7,"00",A27))," ")))</f>
        <v/>
      </c>
    </row>
    <row r="28" spans="1:12" x14ac:dyDescent="0.25">
      <c r="A28" s="204">
        <v>21</v>
      </c>
      <c r="B28" s="139"/>
      <c r="C28" s="139"/>
      <c r="D28" s="139"/>
      <c r="E28" s="139"/>
      <c r="F28" s="139"/>
      <c r="G28" s="139"/>
      <c r="H28" s="139"/>
      <c r="I28" s="139"/>
      <c r="J28" s="148">
        <f t="shared" si="0"/>
        <v>0</v>
      </c>
      <c r="K28" s="139"/>
      <c r="L28" s="230" t="str">
        <f>IF(K28="","",IF(K28="SI","No cal documentació",IF(J28&gt;0,(CONCATENATE("1.1.d_",'Valoració '!$D$7,"00",A28))," ")))</f>
        <v/>
      </c>
    </row>
    <row r="29" spans="1:12" x14ac:dyDescent="0.25">
      <c r="A29" s="204">
        <v>22</v>
      </c>
      <c r="B29" s="139"/>
      <c r="C29" s="139"/>
      <c r="D29" s="139"/>
      <c r="E29" s="139"/>
      <c r="F29" s="139"/>
      <c r="G29" s="139"/>
      <c r="H29" s="139"/>
      <c r="I29" s="139"/>
      <c r="J29" s="148">
        <f t="shared" si="0"/>
        <v>0</v>
      </c>
      <c r="K29" s="139"/>
      <c r="L29" s="230" t="str">
        <f>IF(K29="","",IF(K29="SI","No cal documentació",IF(J29&gt;0,(CONCATENATE("1.1.d_",'Valoració '!$D$7,"00",A29))," ")))</f>
        <v/>
      </c>
    </row>
    <row r="30" spans="1:12" x14ac:dyDescent="0.25">
      <c r="A30" s="204">
        <v>23</v>
      </c>
      <c r="B30" s="139"/>
      <c r="C30" s="139"/>
      <c r="D30" s="139"/>
      <c r="E30" s="139"/>
      <c r="F30" s="139"/>
      <c r="G30" s="139"/>
      <c r="H30" s="139"/>
      <c r="I30" s="139"/>
      <c r="J30" s="148">
        <f t="shared" si="0"/>
        <v>0</v>
      </c>
      <c r="K30" s="139"/>
      <c r="L30" s="230" t="str">
        <f>IF(K30="","",IF(K30="SI","No cal documentació",IF(J30&gt;0,(CONCATENATE("1.1.d_",'Valoració '!$D$7,"00",A30))," ")))</f>
        <v/>
      </c>
    </row>
    <row r="31" spans="1:12" x14ac:dyDescent="0.25">
      <c r="A31" s="204">
        <v>24</v>
      </c>
      <c r="B31" s="139"/>
      <c r="C31" s="139"/>
      <c r="D31" s="139"/>
      <c r="E31" s="139"/>
      <c r="F31" s="139"/>
      <c r="G31" s="139"/>
      <c r="H31" s="139"/>
      <c r="I31" s="139"/>
      <c r="J31" s="148">
        <f t="shared" si="0"/>
        <v>0</v>
      </c>
      <c r="K31" s="139"/>
      <c r="L31" s="230" t="str">
        <f>IF(K31="","",IF(K31="SI","No cal documentació",IF(J31&gt;0,(CONCATENATE("1.1.d_",'Valoració '!$D$7,"00",A31))," ")))</f>
        <v/>
      </c>
    </row>
    <row r="32" spans="1:12" x14ac:dyDescent="0.25">
      <c r="A32" s="204">
        <v>25</v>
      </c>
      <c r="B32" s="139"/>
      <c r="C32" s="139"/>
      <c r="D32" s="139"/>
      <c r="E32" s="139"/>
      <c r="F32" s="139"/>
      <c r="G32" s="139"/>
      <c r="H32" s="139"/>
      <c r="I32" s="139"/>
      <c r="J32" s="148">
        <f t="shared" si="0"/>
        <v>0</v>
      </c>
      <c r="K32" s="139"/>
      <c r="L32" s="230" t="str">
        <f>IF(K32="","",IF(K32="SI","No cal documentació",IF(J32&gt;0,(CONCATENATE("1.1.d_",'Valoració '!$D$7,"00",A32))," ")))</f>
        <v/>
      </c>
    </row>
    <row r="33" spans="1:12" x14ac:dyDescent="0.25">
      <c r="A33" s="204">
        <v>26</v>
      </c>
      <c r="B33" s="139"/>
      <c r="C33" s="139"/>
      <c r="D33" s="139"/>
      <c r="E33" s="139"/>
      <c r="F33" s="139"/>
      <c r="G33" s="139"/>
      <c r="H33" s="139"/>
      <c r="I33" s="139"/>
      <c r="J33" s="148">
        <f t="shared" si="0"/>
        <v>0</v>
      </c>
      <c r="K33" s="139"/>
      <c r="L33" s="230" t="str">
        <f>IF(K33="","",IF(K33="SI","No cal documentació",IF(J33&gt;0,(CONCATENATE("1.1.d_",'Valoració '!$D$7,"00",A33))," ")))</f>
        <v/>
      </c>
    </row>
    <row r="34" spans="1:12" x14ac:dyDescent="0.25">
      <c r="A34" s="204">
        <v>27</v>
      </c>
      <c r="B34" s="139"/>
      <c r="C34" s="139"/>
      <c r="D34" s="139"/>
      <c r="E34" s="139"/>
      <c r="F34" s="139"/>
      <c r="G34" s="139"/>
      <c r="H34" s="139"/>
      <c r="I34" s="139"/>
      <c r="J34" s="148">
        <f t="shared" si="0"/>
        <v>0</v>
      </c>
      <c r="K34" s="139"/>
      <c r="L34" s="230" t="str">
        <f>IF(K34="","",IF(K34="SI","No cal documentació",IF(J34&gt;0,(CONCATENATE("1.1.d_",'Valoració '!$D$7,"00",A34))," ")))</f>
        <v/>
      </c>
    </row>
    <row r="35" spans="1:12" x14ac:dyDescent="0.25">
      <c r="A35" s="204">
        <v>28</v>
      </c>
      <c r="B35" s="139"/>
      <c r="C35" s="139"/>
      <c r="D35" s="139"/>
      <c r="E35" s="139"/>
      <c r="F35" s="139"/>
      <c r="G35" s="139"/>
      <c r="H35" s="139"/>
      <c r="I35" s="139"/>
      <c r="J35" s="148">
        <f t="shared" si="0"/>
        <v>0</v>
      </c>
      <c r="K35" s="139"/>
      <c r="L35" s="230" t="str">
        <f>IF(K35="","",IF(K35="SI","No cal documentació",IF(J35&gt;0,(CONCATENATE("1.1.d_",'Valoració '!$D$7,"00",A35))," ")))</f>
        <v/>
      </c>
    </row>
    <row r="36" spans="1:12" x14ac:dyDescent="0.25">
      <c r="A36" s="204">
        <v>29</v>
      </c>
      <c r="B36" s="139"/>
      <c r="C36" s="139"/>
      <c r="D36" s="139"/>
      <c r="E36" s="139"/>
      <c r="F36" s="139"/>
      <c r="G36" s="139"/>
      <c r="H36" s="139"/>
      <c r="I36" s="139"/>
      <c r="J36" s="148">
        <f t="shared" si="0"/>
        <v>0</v>
      </c>
      <c r="K36" s="139"/>
      <c r="L36" s="230" t="str">
        <f>IF(K36="","",IF(K36="SI","No cal documentació",IF(J36&gt;0,(CONCATENATE("1.1.d_",'Valoració '!$D$7,"00",A36))," ")))</f>
        <v/>
      </c>
    </row>
    <row r="37" spans="1:12" x14ac:dyDescent="0.25">
      <c r="A37" s="204">
        <v>30</v>
      </c>
      <c r="B37" s="139"/>
      <c r="C37" s="139"/>
      <c r="D37" s="139"/>
      <c r="E37" s="139"/>
      <c r="F37" s="139"/>
      <c r="G37" s="139"/>
      <c r="H37" s="139"/>
      <c r="I37" s="139"/>
      <c r="J37" s="148">
        <f t="shared" si="0"/>
        <v>0</v>
      </c>
      <c r="K37" s="139"/>
      <c r="L37" s="230" t="str">
        <f>IF(K37="","",IF(K37="SI","No cal documentació",IF(J37&gt;0,(CONCATENATE("1.1.d_",'Valoració '!$D$7,"00",A37))," ")))</f>
        <v/>
      </c>
    </row>
    <row r="38" spans="1:12" x14ac:dyDescent="0.25">
      <c r="A38" s="204">
        <v>31</v>
      </c>
      <c r="B38" s="139"/>
      <c r="C38" s="139"/>
      <c r="D38" s="139"/>
      <c r="E38" s="139"/>
      <c r="F38" s="139"/>
      <c r="G38" s="139"/>
      <c r="H38" s="139"/>
      <c r="I38" s="139"/>
      <c r="J38" s="148">
        <f t="shared" si="0"/>
        <v>0</v>
      </c>
      <c r="K38" s="139"/>
      <c r="L38" s="230" t="str">
        <f>IF(K38="","",IF(K38="SI","No cal documentació",IF(J38&gt;0,(CONCATENATE("1.1.d_",'Valoració '!$D$7,"00",A38))," ")))</f>
        <v/>
      </c>
    </row>
    <row r="39" spans="1:12" x14ac:dyDescent="0.25">
      <c r="A39" s="204">
        <v>32</v>
      </c>
      <c r="B39" s="139"/>
      <c r="C39" s="139"/>
      <c r="D39" s="139"/>
      <c r="E39" s="139"/>
      <c r="F39" s="139"/>
      <c r="G39" s="139"/>
      <c r="H39" s="139"/>
      <c r="I39" s="139"/>
      <c r="J39" s="148">
        <f t="shared" si="0"/>
        <v>0</v>
      </c>
      <c r="K39" s="139"/>
      <c r="L39" s="230" t="str">
        <f>IF(K39="","",IF(K39="SI","No cal documentació",IF(J39&gt;0,(CONCATENATE("1.1.d_",'Valoració '!$D$7,"00",A39))," ")))</f>
        <v/>
      </c>
    </row>
    <row r="40" spans="1:12" x14ac:dyDescent="0.25">
      <c r="A40" s="204">
        <v>33</v>
      </c>
      <c r="B40" s="139"/>
      <c r="C40" s="139"/>
      <c r="D40" s="139"/>
      <c r="E40" s="139"/>
      <c r="F40" s="139"/>
      <c r="G40" s="139"/>
      <c r="H40" s="139"/>
      <c r="I40" s="139"/>
      <c r="J40" s="148">
        <f t="shared" si="0"/>
        <v>0</v>
      </c>
      <c r="K40" s="139"/>
      <c r="L40" s="230" t="str">
        <f>IF(K40="","",IF(K40="SI","No cal documentació",IF(J40&gt;0,(CONCATENATE("1.1.d_",'Valoració '!$D$7,"00",A40))," ")))</f>
        <v/>
      </c>
    </row>
    <row r="41" spans="1:12" x14ac:dyDescent="0.25">
      <c r="A41" s="204">
        <v>34</v>
      </c>
      <c r="B41" s="139"/>
      <c r="C41" s="139"/>
      <c r="D41" s="139"/>
      <c r="E41" s="139"/>
      <c r="F41" s="139"/>
      <c r="G41" s="139"/>
      <c r="H41" s="139"/>
      <c r="I41" s="139"/>
      <c r="J41" s="148">
        <f t="shared" si="0"/>
        <v>0</v>
      </c>
      <c r="K41" s="139"/>
      <c r="L41" s="230" t="str">
        <f>IF(K41="","",IF(K41="SI","No cal documentació",IF(J41&gt;0,(CONCATENATE("1.1.d_",'Valoració '!$D$7,"00",A41))," ")))</f>
        <v/>
      </c>
    </row>
    <row r="42" spans="1:12" x14ac:dyDescent="0.25">
      <c r="A42" s="204">
        <v>35</v>
      </c>
      <c r="B42" s="139"/>
      <c r="C42" s="139"/>
      <c r="D42" s="139"/>
      <c r="E42" s="139"/>
      <c r="F42" s="139"/>
      <c r="G42" s="139"/>
      <c r="H42" s="139"/>
      <c r="I42" s="139"/>
      <c r="J42" s="148">
        <f t="shared" si="0"/>
        <v>0</v>
      </c>
      <c r="K42" s="139"/>
      <c r="L42" s="230" t="str">
        <f>IF(K42="","",IF(K42="SI","No cal documentació",IF(J42&gt;0,(CONCATENATE("1.1.d_",'Valoració '!$D$7,"00",A42))," ")))</f>
        <v/>
      </c>
    </row>
    <row r="43" spans="1:12" x14ac:dyDescent="0.25">
      <c r="A43" s="204">
        <v>36</v>
      </c>
      <c r="B43" s="139"/>
      <c r="C43" s="139"/>
      <c r="D43" s="139"/>
      <c r="E43" s="139"/>
      <c r="F43" s="139"/>
      <c r="G43" s="139"/>
      <c r="H43" s="139"/>
      <c r="I43" s="139"/>
      <c r="J43" s="148">
        <f t="shared" si="0"/>
        <v>0</v>
      </c>
      <c r="K43" s="139"/>
      <c r="L43" s="230" t="str">
        <f>IF(K43="","",IF(K43="SI","No cal documentació",IF(J43&gt;0,(CONCATENATE("1.1.d_",'Valoració '!$D$7,"00",A43))," ")))</f>
        <v/>
      </c>
    </row>
    <row r="44" spans="1:12" x14ac:dyDescent="0.25">
      <c r="A44" s="204">
        <v>37</v>
      </c>
      <c r="B44" s="139"/>
      <c r="C44" s="139"/>
      <c r="D44" s="139"/>
      <c r="E44" s="139"/>
      <c r="F44" s="139"/>
      <c r="G44" s="139"/>
      <c r="H44" s="139"/>
      <c r="I44" s="139"/>
      <c r="J44" s="148">
        <f t="shared" si="0"/>
        <v>0</v>
      </c>
      <c r="K44" s="139"/>
      <c r="L44" s="230" t="str">
        <f>IF(K44="","",IF(K44="SI","No cal documentació",IF(J44&gt;0,(CONCATENATE("1.1.d_",'Valoració '!$D$7,"00",A44))," ")))</f>
        <v/>
      </c>
    </row>
    <row r="45" spans="1:12" x14ac:dyDescent="0.25">
      <c r="A45" s="204">
        <v>38</v>
      </c>
      <c r="B45" s="139"/>
      <c r="C45" s="139"/>
      <c r="D45" s="139"/>
      <c r="E45" s="139"/>
      <c r="F45" s="139"/>
      <c r="G45" s="139"/>
      <c r="H45" s="139"/>
      <c r="I45" s="139"/>
      <c r="J45" s="148">
        <f t="shared" si="0"/>
        <v>0</v>
      </c>
      <c r="K45" s="139"/>
      <c r="L45" s="230" t="str">
        <f>IF(K45="","",IF(K45="SI","No cal documentació",IF(J45&gt;0,(CONCATENATE("1.1.d_",'Valoració '!$D$7,"00",A45))," ")))</f>
        <v/>
      </c>
    </row>
    <row r="46" spans="1:12" x14ac:dyDescent="0.25">
      <c r="A46" s="204">
        <v>39</v>
      </c>
      <c r="B46" s="139"/>
      <c r="C46" s="139"/>
      <c r="D46" s="139"/>
      <c r="E46" s="139"/>
      <c r="F46" s="139"/>
      <c r="G46" s="139"/>
      <c r="H46" s="139"/>
      <c r="I46" s="139"/>
      <c r="J46" s="148">
        <f t="shared" si="0"/>
        <v>0</v>
      </c>
      <c r="K46" s="139"/>
      <c r="L46" s="230" t="str">
        <f>IF(K46="","",IF(K46="SI","No cal documentació",IF(J46&gt;0,(CONCATENATE("1.1.d_",'Valoració '!$D$7,"00",A46))," ")))</f>
        <v/>
      </c>
    </row>
    <row r="47" spans="1:12" x14ac:dyDescent="0.25">
      <c r="A47" s="204">
        <v>40</v>
      </c>
      <c r="B47" s="139"/>
      <c r="C47" s="139"/>
      <c r="D47" s="139"/>
      <c r="E47" s="139"/>
      <c r="F47" s="139"/>
      <c r="G47" s="139"/>
      <c r="H47" s="139"/>
      <c r="I47" s="139"/>
      <c r="J47" s="148">
        <f t="shared" si="0"/>
        <v>0</v>
      </c>
      <c r="K47" s="139"/>
      <c r="L47" s="230" t="str">
        <f>IF(K47="","",IF(K47="SI","No cal documentació",IF(J47&gt;0,(CONCATENATE("1.1.d_",'Valoració '!$D$7,"00",A47))," ")))</f>
        <v/>
      </c>
    </row>
    <row r="48" spans="1:12" x14ac:dyDescent="0.25">
      <c r="A48" s="204">
        <v>41</v>
      </c>
      <c r="B48" s="139"/>
      <c r="C48" s="139"/>
      <c r="D48" s="139"/>
      <c r="E48" s="139"/>
      <c r="F48" s="139"/>
      <c r="G48" s="139"/>
      <c r="H48" s="139"/>
      <c r="I48" s="139"/>
      <c r="J48" s="148">
        <f t="shared" si="0"/>
        <v>0</v>
      </c>
      <c r="K48" s="139"/>
      <c r="L48" s="230" t="str">
        <f>IF(K48="","",IF(K48="SI","No cal documentació",IF(J48&gt;0,(CONCATENATE("1.1.d_",'Valoració '!$D$7,"00",A48))," ")))</f>
        <v/>
      </c>
    </row>
    <row r="49" spans="1:12" x14ac:dyDescent="0.25">
      <c r="A49" s="204">
        <v>42</v>
      </c>
      <c r="B49" s="139"/>
      <c r="C49" s="139"/>
      <c r="D49" s="139"/>
      <c r="E49" s="139"/>
      <c r="F49" s="139"/>
      <c r="G49" s="139"/>
      <c r="H49" s="139"/>
      <c r="I49" s="139"/>
      <c r="J49" s="148">
        <f t="shared" si="0"/>
        <v>0</v>
      </c>
      <c r="K49" s="139"/>
      <c r="L49" s="230" t="str">
        <f>IF(K49="","",IF(K49="SI","No cal documentació",IF(J49&gt;0,(CONCATENATE("1.1.d_",'Valoració '!$D$7,"00",A49))," ")))</f>
        <v/>
      </c>
    </row>
    <row r="50" spans="1:12" x14ac:dyDescent="0.25">
      <c r="A50" s="204">
        <v>43</v>
      </c>
      <c r="B50" s="139"/>
      <c r="C50" s="139"/>
      <c r="D50" s="139"/>
      <c r="E50" s="139"/>
      <c r="F50" s="139"/>
      <c r="G50" s="139"/>
      <c r="H50" s="139"/>
      <c r="I50" s="139"/>
      <c r="J50" s="148">
        <f t="shared" si="0"/>
        <v>0</v>
      </c>
      <c r="K50" s="139"/>
      <c r="L50" s="230" t="str">
        <f>IF(K50="","",IF(K50="SI","No cal documentació",IF(J50&gt;0,(CONCATENATE("1.1.d_",'Valoració '!$D$7,"00",A50))," ")))</f>
        <v/>
      </c>
    </row>
    <row r="51" spans="1:12" x14ac:dyDescent="0.25">
      <c r="A51" s="204">
        <v>44</v>
      </c>
      <c r="B51" s="139"/>
      <c r="C51" s="139"/>
      <c r="D51" s="139"/>
      <c r="E51" s="139"/>
      <c r="F51" s="139"/>
      <c r="G51" s="139"/>
      <c r="H51" s="139"/>
      <c r="I51" s="139"/>
      <c r="J51" s="148">
        <f t="shared" si="0"/>
        <v>0</v>
      </c>
      <c r="K51" s="139"/>
      <c r="L51" s="230" t="str">
        <f>IF(K51="","",IF(K51="SI","No cal documentació",IF(J51&gt;0,(CONCATENATE("1.1.d_",'Valoració '!$D$7,"00",A51))," ")))</f>
        <v/>
      </c>
    </row>
    <row r="52" spans="1:12" x14ac:dyDescent="0.25">
      <c r="A52" s="204">
        <v>45</v>
      </c>
      <c r="B52" s="139"/>
      <c r="C52" s="139"/>
      <c r="D52" s="139"/>
      <c r="E52" s="139"/>
      <c r="F52" s="139"/>
      <c r="G52" s="139"/>
      <c r="H52" s="139"/>
      <c r="I52" s="139"/>
      <c r="J52" s="148">
        <f t="shared" si="0"/>
        <v>0</v>
      </c>
      <c r="K52" s="139"/>
      <c r="L52" s="230" t="str">
        <f>IF(K52="","",IF(K52="SI","No cal documentació",IF(J52&gt;0,(CONCATENATE("1.1.d_",'Valoració '!$D$7,"00",A52))," ")))</f>
        <v/>
      </c>
    </row>
    <row r="53" spans="1:12" x14ac:dyDescent="0.25">
      <c r="A53" s="204">
        <v>46</v>
      </c>
      <c r="B53" s="139"/>
      <c r="C53" s="139"/>
      <c r="D53" s="139"/>
      <c r="E53" s="139"/>
      <c r="F53" s="139"/>
      <c r="G53" s="139"/>
      <c r="H53" s="139"/>
      <c r="I53" s="139"/>
      <c r="J53" s="148">
        <f t="shared" si="0"/>
        <v>0</v>
      </c>
      <c r="K53" s="139"/>
      <c r="L53" s="230" t="str">
        <f>IF(K53="","",IF(K53="SI","No cal documentació",IF(J53&gt;0,(CONCATENATE("1.1.d_",'Valoració '!$D$7,"00",A53))," ")))</f>
        <v/>
      </c>
    </row>
    <row r="54" spans="1:12" x14ac:dyDescent="0.25">
      <c r="A54" s="204">
        <v>47</v>
      </c>
      <c r="B54" s="139"/>
      <c r="C54" s="139"/>
      <c r="D54" s="139"/>
      <c r="E54" s="139"/>
      <c r="F54" s="139"/>
      <c r="G54" s="139"/>
      <c r="H54" s="139"/>
      <c r="I54" s="139"/>
      <c r="J54" s="148">
        <f t="shared" si="0"/>
        <v>0</v>
      </c>
      <c r="K54" s="139"/>
      <c r="L54" s="230" t="str">
        <f>IF(K54="","",IF(K54="SI","No cal documentació",IF(J54&gt;0,(CONCATENATE("1.1.d_",'Valoració '!$D$7,"00",A54))," ")))</f>
        <v/>
      </c>
    </row>
    <row r="55" spans="1:12" x14ac:dyDescent="0.25">
      <c r="A55" s="204">
        <v>48</v>
      </c>
      <c r="B55" s="139"/>
      <c r="C55" s="139"/>
      <c r="D55" s="139"/>
      <c r="E55" s="139"/>
      <c r="F55" s="139"/>
      <c r="G55" s="139"/>
      <c r="H55" s="139"/>
      <c r="I55" s="139"/>
      <c r="J55" s="148">
        <f t="shared" si="0"/>
        <v>0</v>
      </c>
      <c r="K55" s="139"/>
      <c r="L55" s="230" t="str">
        <f>IF(K55="","",IF(K55="SI","No cal documentació",IF(J55&gt;0,(CONCATENATE("1.1.d_",'Valoració '!$D$7,"00",A55))," ")))</f>
        <v/>
      </c>
    </row>
    <row r="56" spans="1:12" x14ac:dyDescent="0.25">
      <c r="A56" s="204">
        <v>49</v>
      </c>
      <c r="B56" s="139"/>
      <c r="C56" s="139"/>
      <c r="D56" s="139"/>
      <c r="E56" s="139"/>
      <c r="F56" s="139"/>
      <c r="G56" s="139"/>
      <c r="H56" s="139"/>
      <c r="I56" s="139"/>
      <c r="J56" s="148">
        <f t="shared" si="0"/>
        <v>0</v>
      </c>
      <c r="K56" s="139"/>
      <c r="L56" s="230" t="str">
        <f>IF(K56="","",IF(K56="SI","No cal documentació",IF(J56&gt;0,(CONCATENATE("1.1.d_",'Valoració '!$D$7,"00",A56))," ")))</f>
        <v/>
      </c>
    </row>
    <row r="57" spans="1:12" x14ac:dyDescent="0.25">
      <c r="A57" s="204">
        <v>50</v>
      </c>
      <c r="B57" s="139"/>
      <c r="C57" s="139"/>
      <c r="D57" s="139"/>
      <c r="E57" s="139"/>
      <c r="F57" s="139"/>
      <c r="G57" s="139"/>
      <c r="H57" s="139"/>
      <c r="I57" s="139"/>
      <c r="J57" s="148">
        <f t="shared" si="0"/>
        <v>0</v>
      </c>
      <c r="K57" s="139"/>
      <c r="L57" s="230" t="str">
        <f>IF(K57="","",IF(K57="SI","No cal documentació",IF(J57&gt;0,(CONCATENATE("1.1.d_",'Valoració '!$D$7,"00",A57))," ")))</f>
        <v/>
      </c>
    </row>
    <row r="58" spans="1:12" x14ac:dyDescent="0.25">
      <c r="A58" s="204">
        <v>51</v>
      </c>
      <c r="B58" s="139"/>
      <c r="C58" s="139"/>
      <c r="D58" s="139"/>
      <c r="E58" s="139"/>
      <c r="F58" s="139"/>
      <c r="G58" s="139"/>
      <c r="H58" s="139"/>
      <c r="I58" s="139"/>
      <c r="J58" s="148">
        <f t="shared" si="0"/>
        <v>0</v>
      </c>
      <c r="K58" s="139"/>
      <c r="L58" s="230" t="str">
        <f>IF(K58="","",IF(K58="SI","No cal documentació",IF(J58&gt;0,(CONCATENATE("1.1.d_",'Valoració '!$D$7,"00",A58))," ")))</f>
        <v/>
      </c>
    </row>
    <row r="59" spans="1:12" x14ac:dyDescent="0.25">
      <c r="A59" s="204">
        <v>52</v>
      </c>
      <c r="B59" s="139"/>
      <c r="C59" s="139"/>
      <c r="D59" s="139"/>
      <c r="E59" s="139"/>
      <c r="F59" s="139"/>
      <c r="G59" s="139"/>
      <c r="H59" s="139"/>
      <c r="I59" s="139"/>
      <c r="J59" s="148">
        <f t="shared" si="0"/>
        <v>0</v>
      </c>
      <c r="K59" s="139"/>
      <c r="L59" s="230" t="str">
        <f>IF(K59="","",IF(K59="SI","No cal documentació",IF(J59&gt;0,(CONCATENATE("1.1.d_",'Valoració '!$D$7,"00",A59))," ")))</f>
        <v/>
      </c>
    </row>
    <row r="60" spans="1:12" x14ac:dyDescent="0.25">
      <c r="A60" s="204">
        <v>53</v>
      </c>
      <c r="B60" s="139"/>
      <c r="C60" s="139"/>
      <c r="D60" s="139"/>
      <c r="E60" s="139"/>
      <c r="F60" s="139"/>
      <c r="G60" s="139"/>
      <c r="H60" s="139"/>
      <c r="I60" s="139"/>
      <c r="J60" s="148">
        <f t="shared" si="0"/>
        <v>0</v>
      </c>
      <c r="K60" s="139"/>
      <c r="L60" s="230" t="str">
        <f>IF(K60="","",IF(K60="SI","No cal documentació",IF(J60&gt;0,(CONCATENATE("1.1.d_",'Valoració '!$D$7,"00",A60))," ")))</f>
        <v/>
      </c>
    </row>
    <row r="61" spans="1:12" x14ac:dyDescent="0.25">
      <c r="A61" s="204">
        <v>54</v>
      </c>
      <c r="B61" s="139"/>
      <c r="C61" s="139"/>
      <c r="D61" s="139"/>
      <c r="E61" s="139"/>
      <c r="F61" s="139"/>
      <c r="G61" s="139"/>
      <c r="H61" s="139"/>
      <c r="I61" s="139"/>
      <c r="J61" s="148">
        <f t="shared" si="0"/>
        <v>0</v>
      </c>
      <c r="K61" s="139"/>
      <c r="L61" s="230" t="str">
        <f>IF(K61="","",IF(K61="SI","No cal documentació",IF(J61&gt;0,(CONCATENATE("1.1.d_",'Valoració '!$D$7,"00",A61))," ")))</f>
        <v/>
      </c>
    </row>
    <row r="62" spans="1:12" x14ac:dyDescent="0.25">
      <c r="A62" s="204">
        <v>55</v>
      </c>
      <c r="B62" s="139"/>
      <c r="C62" s="139"/>
      <c r="D62" s="139"/>
      <c r="E62" s="139"/>
      <c r="F62" s="139"/>
      <c r="G62" s="139"/>
      <c r="H62" s="139"/>
      <c r="I62" s="139"/>
      <c r="J62" s="148">
        <f t="shared" si="0"/>
        <v>0</v>
      </c>
      <c r="K62" s="139"/>
      <c r="L62" s="230" t="str">
        <f>IF(K62="","",IF(K62="SI","No cal documentació",IF(J62&gt;0,(CONCATENATE("1.1.d_",'Valoració '!$D$7,"00",A62))," ")))</f>
        <v/>
      </c>
    </row>
    <row r="63" spans="1:12" x14ac:dyDescent="0.25">
      <c r="A63" s="204">
        <v>56</v>
      </c>
      <c r="B63" s="139"/>
      <c r="C63" s="139"/>
      <c r="D63" s="139"/>
      <c r="E63" s="139"/>
      <c r="F63" s="139"/>
      <c r="G63" s="139"/>
      <c r="H63" s="139"/>
      <c r="I63" s="139"/>
      <c r="J63" s="148">
        <f t="shared" si="0"/>
        <v>0</v>
      </c>
      <c r="K63" s="139"/>
      <c r="L63" s="230" t="str">
        <f>IF(K63="","",IF(K63="SI","No cal documentació",IF(J63&gt;0,(CONCATENATE("1.1.d_",'Valoració '!$D$7,"00",A63))," ")))</f>
        <v/>
      </c>
    </row>
    <row r="64" spans="1:12" x14ac:dyDescent="0.25">
      <c r="A64" s="204">
        <v>57</v>
      </c>
      <c r="B64" s="139"/>
      <c r="C64" s="139"/>
      <c r="D64" s="139"/>
      <c r="E64" s="139"/>
      <c r="F64" s="139"/>
      <c r="G64" s="139"/>
      <c r="H64" s="139"/>
      <c r="I64" s="139"/>
      <c r="J64" s="148">
        <f t="shared" si="0"/>
        <v>0</v>
      </c>
      <c r="K64" s="139"/>
      <c r="L64" s="230" t="str">
        <f>IF(K64="","",IF(K64="SI","No cal documentació",IF(J64&gt;0,(CONCATENATE("1.1.d_",'Valoració '!$D$7,"00",A64))," ")))</f>
        <v/>
      </c>
    </row>
    <row r="65" spans="1:12" x14ac:dyDescent="0.25">
      <c r="A65" s="204">
        <v>58</v>
      </c>
      <c r="B65" s="139"/>
      <c r="C65" s="139"/>
      <c r="D65" s="139"/>
      <c r="E65" s="139"/>
      <c r="F65" s="139"/>
      <c r="G65" s="139"/>
      <c r="H65" s="139"/>
      <c r="I65" s="139"/>
      <c r="J65" s="148">
        <f t="shared" si="0"/>
        <v>0</v>
      </c>
      <c r="K65" s="139"/>
      <c r="L65" s="230" t="str">
        <f>IF(K65="","",IF(K65="SI","No cal documentació",IF(J65&gt;0,(CONCATENATE("1.1.d_",'Valoració '!$D$7,"00",A65))," ")))</f>
        <v/>
      </c>
    </row>
    <row r="66" spans="1:12" x14ac:dyDescent="0.25">
      <c r="A66" s="204">
        <v>59</v>
      </c>
      <c r="B66" s="139"/>
      <c r="C66" s="139"/>
      <c r="D66" s="139"/>
      <c r="E66" s="139"/>
      <c r="F66" s="139"/>
      <c r="G66" s="139"/>
      <c r="H66" s="139"/>
      <c r="I66" s="139"/>
      <c r="J66" s="148">
        <f t="shared" si="0"/>
        <v>0</v>
      </c>
      <c r="K66" s="139"/>
      <c r="L66" s="230" t="str">
        <f>IF(K66="","",IF(K66="SI","No cal documentació",IF(J66&gt;0,(CONCATENATE("1.1.d_",'Valoració '!$D$7,"00",A66))," ")))</f>
        <v/>
      </c>
    </row>
    <row r="67" spans="1:12" x14ac:dyDescent="0.25">
      <c r="A67" s="204">
        <v>60</v>
      </c>
      <c r="B67" s="139"/>
      <c r="C67" s="139"/>
      <c r="D67" s="139"/>
      <c r="E67" s="139"/>
      <c r="F67" s="139"/>
      <c r="G67" s="139"/>
      <c r="H67" s="139"/>
      <c r="I67" s="139"/>
      <c r="J67" s="148">
        <f t="shared" si="0"/>
        <v>0</v>
      </c>
      <c r="K67" s="139"/>
      <c r="L67" s="230" t="str">
        <f>IF(K67="","",IF(K67="SI","No cal documentació",IF(J67&gt;0,(CONCATENATE("1.1.d_",'Valoració '!$D$7,"00",A67))," ")))</f>
        <v/>
      </c>
    </row>
    <row r="68" spans="1:12" x14ac:dyDescent="0.25">
      <c r="A68" s="204">
        <v>61</v>
      </c>
      <c r="B68" s="139"/>
      <c r="C68" s="139"/>
      <c r="D68" s="139"/>
      <c r="E68" s="139"/>
      <c r="F68" s="139"/>
      <c r="G68" s="139"/>
      <c r="H68" s="139"/>
      <c r="I68" s="139"/>
      <c r="J68" s="148">
        <f t="shared" si="0"/>
        <v>0</v>
      </c>
      <c r="K68" s="139"/>
      <c r="L68" s="230" t="str">
        <f>IF(K68="","",IF(K68="SI","No cal documentació",IF(J68&gt;0,(CONCATENATE("1.1.d_",'Valoració '!$D$7,"00",A68))," ")))</f>
        <v/>
      </c>
    </row>
    <row r="69" spans="1:12" x14ac:dyDescent="0.25">
      <c r="A69" s="204">
        <v>62</v>
      </c>
      <c r="B69" s="139"/>
      <c r="C69" s="139"/>
      <c r="D69" s="139"/>
      <c r="E69" s="139"/>
      <c r="F69" s="139"/>
      <c r="G69" s="139"/>
      <c r="H69" s="139"/>
      <c r="I69" s="139"/>
      <c r="J69" s="148">
        <f t="shared" si="0"/>
        <v>0</v>
      </c>
      <c r="K69" s="139"/>
      <c r="L69" s="230" t="str">
        <f>IF(K69="","",IF(K69="SI","No cal documentació",IF(J69&gt;0,(CONCATENATE("1.1.d_",'Valoració '!$D$7,"00",A69))," ")))</f>
        <v/>
      </c>
    </row>
    <row r="70" spans="1:12" x14ac:dyDescent="0.25">
      <c r="A70" s="204">
        <v>63</v>
      </c>
      <c r="B70" s="139"/>
      <c r="C70" s="139"/>
      <c r="D70" s="139"/>
      <c r="E70" s="139"/>
      <c r="F70" s="139"/>
      <c r="G70" s="139"/>
      <c r="H70" s="139"/>
      <c r="I70" s="139"/>
      <c r="J70" s="148">
        <f t="shared" si="0"/>
        <v>0</v>
      </c>
      <c r="K70" s="139"/>
      <c r="L70" s="230" t="str">
        <f>IF(K70="","",IF(K70="SI","No cal documentació",IF(J70&gt;0,(CONCATENATE("1.1.d_",'Valoració '!$D$7,"00",A70))," ")))</f>
        <v/>
      </c>
    </row>
    <row r="71" spans="1:12" x14ac:dyDescent="0.25">
      <c r="A71" s="204">
        <v>64</v>
      </c>
      <c r="B71" s="139"/>
      <c r="C71" s="139"/>
      <c r="D71" s="139"/>
      <c r="E71" s="139"/>
      <c r="F71" s="139"/>
      <c r="G71" s="139"/>
      <c r="H71" s="139"/>
      <c r="I71" s="139"/>
      <c r="J71" s="148">
        <f t="shared" si="0"/>
        <v>0</v>
      </c>
      <c r="K71" s="139"/>
      <c r="L71" s="230" t="str">
        <f>IF(K71="","",IF(K71="SI","No cal documentació",IF(J71&gt;0,(CONCATENATE("1.1.d_",'Valoració '!$D$7,"00",A71))," ")))</f>
        <v/>
      </c>
    </row>
    <row r="72" spans="1:12" x14ac:dyDescent="0.25">
      <c r="A72" s="204">
        <v>65</v>
      </c>
      <c r="B72" s="139"/>
      <c r="C72" s="139"/>
      <c r="D72" s="139"/>
      <c r="E72" s="139"/>
      <c r="F72" s="139"/>
      <c r="G72" s="139"/>
      <c r="H72" s="139"/>
      <c r="I72" s="139"/>
      <c r="J72" s="148">
        <f t="shared" si="0"/>
        <v>0</v>
      </c>
      <c r="K72" s="139"/>
      <c r="L72" s="230" t="str">
        <f>IF(K72="","",IF(K72="SI","No cal documentació",IF(J72&gt;0,(CONCATENATE("1.1.d_",'Valoració '!$D$7,"00",A72))," ")))</f>
        <v/>
      </c>
    </row>
    <row r="73" spans="1:12" x14ac:dyDescent="0.25">
      <c r="A73" s="204">
        <v>66</v>
      </c>
      <c r="B73" s="139"/>
      <c r="C73" s="139"/>
      <c r="D73" s="139"/>
      <c r="E73" s="139"/>
      <c r="F73" s="139"/>
      <c r="G73" s="139"/>
      <c r="H73" s="139"/>
      <c r="I73" s="139"/>
      <c r="J73" s="148">
        <f t="shared" ref="J73:J107" si="1">IF(AND(F73="",G73="",H73=""),0,IF(F73="si",IF(G73="si",0.5,IF(H73="si",0.15,0)),IF(G73="si",0.3,0.15)))</f>
        <v>0</v>
      </c>
      <c r="K73" s="139"/>
      <c r="L73" s="230" t="str">
        <f>IF(K73="","",IF(K73="SI","No cal documentació",IF(J73&gt;0,(CONCATENATE("1.1.d_",'Valoració '!$D$7,"00",A73))," ")))</f>
        <v/>
      </c>
    </row>
    <row r="74" spans="1:12" x14ac:dyDescent="0.25">
      <c r="A74" s="204">
        <v>67</v>
      </c>
      <c r="B74" s="139"/>
      <c r="C74" s="139"/>
      <c r="D74" s="139"/>
      <c r="E74" s="139"/>
      <c r="F74" s="139"/>
      <c r="G74" s="139"/>
      <c r="H74" s="139"/>
      <c r="I74" s="139"/>
      <c r="J74" s="148">
        <f t="shared" si="1"/>
        <v>0</v>
      </c>
      <c r="K74" s="139"/>
      <c r="L74" s="230" t="str">
        <f>IF(K74="","",IF(K74="SI","No cal documentació",IF(J74&gt;0,(CONCATENATE("1.1.d_",'Valoració '!$D$7,"00",A74))," ")))</f>
        <v/>
      </c>
    </row>
    <row r="75" spans="1:12" x14ac:dyDescent="0.25">
      <c r="A75" s="204">
        <v>68</v>
      </c>
      <c r="B75" s="139"/>
      <c r="C75" s="139"/>
      <c r="D75" s="139"/>
      <c r="E75" s="139"/>
      <c r="F75" s="139"/>
      <c r="G75" s="139"/>
      <c r="H75" s="139"/>
      <c r="I75" s="139"/>
      <c r="J75" s="148">
        <f t="shared" si="1"/>
        <v>0</v>
      </c>
      <c r="K75" s="139"/>
      <c r="L75" s="230" t="str">
        <f>IF(K75="","",IF(K75="SI","No cal documentació",IF(J75&gt;0,(CONCATENATE("1.1.d_",'Valoració '!$D$7,"00",A75))," ")))</f>
        <v/>
      </c>
    </row>
    <row r="76" spans="1:12" x14ac:dyDescent="0.25">
      <c r="A76" s="204">
        <v>69</v>
      </c>
      <c r="B76" s="139"/>
      <c r="C76" s="139"/>
      <c r="D76" s="139"/>
      <c r="E76" s="139"/>
      <c r="F76" s="139"/>
      <c r="G76" s="139"/>
      <c r="H76" s="139"/>
      <c r="I76" s="139"/>
      <c r="J76" s="148">
        <f t="shared" si="1"/>
        <v>0</v>
      </c>
      <c r="K76" s="139"/>
      <c r="L76" s="230" t="str">
        <f>IF(K76="","",IF(K76="SI","No cal documentació",IF(J76&gt;0,(CONCATENATE("1.1.d_",'Valoració '!$D$7,"00",A76))," ")))</f>
        <v/>
      </c>
    </row>
    <row r="77" spans="1:12" x14ac:dyDescent="0.25">
      <c r="A77" s="204">
        <v>70</v>
      </c>
      <c r="B77" s="139"/>
      <c r="C77" s="139"/>
      <c r="D77" s="139"/>
      <c r="E77" s="139"/>
      <c r="F77" s="139"/>
      <c r="G77" s="139"/>
      <c r="H77" s="139"/>
      <c r="I77" s="139"/>
      <c r="J77" s="148">
        <f t="shared" si="1"/>
        <v>0</v>
      </c>
      <c r="K77" s="139"/>
      <c r="L77" s="230" t="str">
        <f>IF(K77="","",IF(K77="SI","No cal documentació",IF(J77&gt;0,(CONCATENATE("1.1.d_",'Valoració '!$D$7,"00",A77))," ")))</f>
        <v/>
      </c>
    </row>
    <row r="78" spans="1:12" x14ac:dyDescent="0.25">
      <c r="A78" s="204">
        <v>71</v>
      </c>
      <c r="B78" s="139"/>
      <c r="C78" s="139"/>
      <c r="D78" s="139"/>
      <c r="E78" s="139"/>
      <c r="F78" s="139"/>
      <c r="G78" s="139"/>
      <c r="H78" s="139"/>
      <c r="I78" s="139"/>
      <c r="J78" s="148">
        <f t="shared" si="1"/>
        <v>0</v>
      </c>
      <c r="K78" s="139"/>
      <c r="L78" s="230" t="str">
        <f>IF(K78="","",IF(K78="SI","No cal documentació",IF(J78&gt;0,(CONCATENATE("1.1.d_",'Valoració '!$D$7,"00",A78))," ")))</f>
        <v/>
      </c>
    </row>
    <row r="79" spans="1:12" x14ac:dyDescent="0.25">
      <c r="A79" s="204">
        <v>72</v>
      </c>
      <c r="B79" s="139"/>
      <c r="C79" s="139"/>
      <c r="D79" s="139"/>
      <c r="E79" s="139"/>
      <c r="F79" s="139"/>
      <c r="G79" s="139"/>
      <c r="H79" s="139"/>
      <c r="I79" s="139"/>
      <c r="J79" s="148">
        <f t="shared" si="1"/>
        <v>0</v>
      </c>
      <c r="K79" s="139"/>
      <c r="L79" s="230" t="str">
        <f>IF(K79="","",IF(K79="SI","No cal documentació",IF(J79&gt;0,(CONCATENATE("1.1.d_",'Valoració '!$D$7,"00",A79))," ")))</f>
        <v/>
      </c>
    </row>
    <row r="80" spans="1:12" x14ac:dyDescent="0.25">
      <c r="A80" s="204">
        <v>73</v>
      </c>
      <c r="B80" s="139"/>
      <c r="C80" s="139"/>
      <c r="D80" s="139"/>
      <c r="E80" s="139"/>
      <c r="F80" s="139"/>
      <c r="G80" s="139"/>
      <c r="H80" s="139"/>
      <c r="I80" s="139"/>
      <c r="J80" s="148">
        <f t="shared" si="1"/>
        <v>0</v>
      </c>
      <c r="K80" s="139"/>
      <c r="L80" s="230" t="str">
        <f>IF(K80="","",IF(K80="SI","No cal documentació",IF(J80&gt;0,(CONCATENATE("1.1.d_",'Valoració '!$D$7,"00",A80))," ")))</f>
        <v/>
      </c>
    </row>
    <row r="81" spans="1:12" x14ac:dyDescent="0.25">
      <c r="A81" s="204">
        <v>74</v>
      </c>
      <c r="B81" s="139"/>
      <c r="C81" s="139"/>
      <c r="D81" s="139"/>
      <c r="E81" s="139"/>
      <c r="F81" s="139"/>
      <c r="G81" s="139"/>
      <c r="H81" s="139"/>
      <c r="I81" s="139"/>
      <c r="J81" s="148">
        <f t="shared" si="1"/>
        <v>0</v>
      </c>
      <c r="K81" s="139"/>
      <c r="L81" s="230" t="str">
        <f>IF(K81="","",IF(K81="SI","No cal documentació",IF(J81&gt;0,(CONCATENATE("1.1.d_",'Valoració '!$D$7,"00",A81))," ")))</f>
        <v/>
      </c>
    </row>
    <row r="82" spans="1:12" x14ac:dyDescent="0.25">
      <c r="A82" s="204">
        <v>75</v>
      </c>
      <c r="B82" s="139"/>
      <c r="C82" s="139"/>
      <c r="D82" s="139"/>
      <c r="E82" s="139"/>
      <c r="F82" s="139"/>
      <c r="G82" s="139"/>
      <c r="H82" s="139"/>
      <c r="I82" s="139"/>
      <c r="J82" s="148">
        <f t="shared" si="1"/>
        <v>0</v>
      </c>
      <c r="K82" s="139"/>
      <c r="L82" s="230" t="str">
        <f>IF(K82="","",IF(K82="SI","No cal documentació",IF(J82&gt;0,(CONCATENATE("1.1.d_",'Valoració '!$D$7,"00",A82))," ")))</f>
        <v/>
      </c>
    </row>
    <row r="83" spans="1:12" x14ac:dyDescent="0.25">
      <c r="A83" s="204">
        <v>76</v>
      </c>
      <c r="B83" s="139"/>
      <c r="C83" s="139"/>
      <c r="D83" s="139"/>
      <c r="E83" s="139"/>
      <c r="F83" s="139"/>
      <c r="G83" s="139"/>
      <c r="H83" s="139"/>
      <c r="I83" s="139"/>
      <c r="J83" s="148">
        <f t="shared" si="1"/>
        <v>0</v>
      </c>
      <c r="K83" s="139"/>
      <c r="L83" s="230" t="str">
        <f>IF(K83="","",IF(K83="SI","No cal documentació",IF(J83&gt;0,(CONCATENATE("1.1.d_",'Valoració '!$D$7,"00",A83))," ")))</f>
        <v/>
      </c>
    </row>
    <row r="84" spans="1:12" x14ac:dyDescent="0.25">
      <c r="A84" s="204">
        <v>77</v>
      </c>
      <c r="B84" s="139"/>
      <c r="C84" s="139"/>
      <c r="D84" s="139"/>
      <c r="E84" s="139"/>
      <c r="F84" s="139"/>
      <c r="G84" s="139"/>
      <c r="H84" s="139"/>
      <c r="I84" s="139"/>
      <c r="J84" s="148">
        <f t="shared" si="1"/>
        <v>0</v>
      </c>
      <c r="K84" s="139"/>
      <c r="L84" s="230" t="str">
        <f>IF(K84="","",IF(K84="SI","No cal documentació",IF(J84&gt;0,(CONCATENATE("1.1.d_",'Valoració '!$D$7,"00",A84))," ")))</f>
        <v/>
      </c>
    </row>
    <row r="85" spans="1:12" x14ac:dyDescent="0.25">
      <c r="A85" s="204">
        <v>78</v>
      </c>
      <c r="B85" s="139"/>
      <c r="C85" s="139"/>
      <c r="D85" s="139"/>
      <c r="E85" s="139"/>
      <c r="F85" s="139"/>
      <c r="G85" s="139"/>
      <c r="H85" s="139"/>
      <c r="I85" s="139"/>
      <c r="J85" s="148">
        <f t="shared" si="1"/>
        <v>0</v>
      </c>
      <c r="K85" s="139"/>
      <c r="L85" s="230" t="str">
        <f>IF(K85="","",IF(K85="SI","No cal documentació",IF(J85&gt;0,(CONCATENATE("1.1.d_",'Valoració '!$D$7,"00",A85))," ")))</f>
        <v/>
      </c>
    </row>
    <row r="86" spans="1:12" x14ac:dyDescent="0.25">
      <c r="A86" s="204">
        <v>79</v>
      </c>
      <c r="B86" s="139"/>
      <c r="C86" s="139"/>
      <c r="D86" s="139"/>
      <c r="E86" s="139"/>
      <c r="F86" s="139"/>
      <c r="G86" s="139"/>
      <c r="H86" s="139"/>
      <c r="I86" s="139"/>
      <c r="J86" s="148">
        <f t="shared" si="1"/>
        <v>0</v>
      </c>
      <c r="K86" s="139"/>
      <c r="L86" s="230" t="str">
        <f>IF(K86="","",IF(K86="SI","No cal documentació",IF(J86&gt;0,(CONCATENATE("1.1.d_",'Valoració '!$D$7,"00",A86))," ")))</f>
        <v/>
      </c>
    </row>
    <row r="87" spans="1:12" x14ac:dyDescent="0.25">
      <c r="A87" s="204">
        <v>80</v>
      </c>
      <c r="B87" s="139"/>
      <c r="C87" s="139"/>
      <c r="D87" s="139"/>
      <c r="E87" s="139"/>
      <c r="F87" s="139"/>
      <c r="G87" s="139"/>
      <c r="H87" s="139"/>
      <c r="I87" s="139"/>
      <c r="J87" s="148">
        <f t="shared" si="1"/>
        <v>0</v>
      </c>
      <c r="K87" s="139"/>
      <c r="L87" s="230" t="str">
        <f>IF(K87="","",IF(K87="SI","No cal documentació",IF(J87&gt;0,(CONCATENATE("1.1.d_",'Valoració '!$D$7,"00",A87))," ")))</f>
        <v/>
      </c>
    </row>
    <row r="88" spans="1:12" x14ac:dyDescent="0.25">
      <c r="A88" s="204">
        <v>81</v>
      </c>
      <c r="B88" s="139"/>
      <c r="C88" s="139"/>
      <c r="D88" s="139"/>
      <c r="E88" s="139"/>
      <c r="F88" s="139"/>
      <c r="G88" s="139"/>
      <c r="H88" s="139"/>
      <c r="I88" s="139"/>
      <c r="J88" s="148">
        <f t="shared" si="1"/>
        <v>0</v>
      </c>
      <c r="K88" s="139"/>
      <c r="L88" s="230" t="str">
        <f>IF(K88="","",IF(K88="SI","No cal documentació",IF(J88&gt;0,(CONCATENATE("1.1.d_",'Valoració '!$D$7,"00",A88))," ")))</f>
        <v/>
      </c>
    </row>
    <row r="89" spans="1:12" x14ac:dyDescent="0.25">
      <c r="A89" s="204">
        <v>82</v>
      </c>
      <c r="B89" s="139"/>
      <c r="C89" s="139"/>
      <c r="D89" s="139"/>
      <c r="E89" s="139"/>
      <c r="F89" s="139"/>
      <c r="G89" s="139"/>
      <c r="H89" s="139"/>
      <c r="I89" s="139"/>
      <c r="J89" s="148">
        <f t="shared" si="1"/>
        <v>0</v>
      </c>
      <c r="K89" s="139"/>
      <c r="L89" s="230" t="str">
        <f>IF(K89="","",IF(K89="SI","No cal documentació",IF(J89&gt;0,(CONCATENATE("1.1.d_",'Valoració '!$D$7,"00",A89))," ")))</f>
        <v/>
      </c>
    </row>
    <row r="90" spans="1:12" x14ac:dyDescent="0.25">
      <c r="A90" s="204">
        <v>83</v>
      </c>
      <c r="B90" s="139"/>
      <c r="C90" s="139"/>
      <c r="D90" s="139"/>
      <c r="E90" s="139"/>
      <c r="F90" s="139"/>
      <c r="G90" s="139"/>
      <c r="H90" s="139"/>
      <c r="I90" s="139"/>
      <c r="J90" s="148">
        <f t="shared" si="1"/>
        <v>0</v>
      </c>
      <c r="K90" s="139"/>
      <c r="L90" s="230" t="str">
        <f>IF(K90="","",IF(K90="SI","No cal documentació",IF(J90&gt;0,(CONCATENATE("1.1.d_",'Valoració '!$D$7,"00",A90))," ")))</f>
        <v/>
      </c>
    </row>
    <row r="91" spans="1:12" x14ac:dyDescent="0.25">
      <c r="A91" s="204">
        <v>84</v>
      </c>
      <c r="B91" s="139"/>
      <c r="C91" s="139"/>
      <c r="D91" s="139"/>
      <c r="E91" s="139"/>
      <c r="F91" s="139"/>
      <c r="G91" s="139"/>
      <c r="H91" s="139"/>
      <c r="I91" s="139"/>
      <c r="J91" s="148">
        <f t="shared" si="1"/>
        <v>0</v>
      </c>
      <c r="K91" s="139"/>
      <c r="L91" s="230" t="str">
        <f>IF(K91="","",IF(K91="SI","No cal documentació",IF(J91&gt;0,(CONCATENATE("1.1.d_",'Valoració '!$D$7,"00",A91))," ")))</f>
        <v/>
      </c>
    </row>
    <row r="92" spans="1:12" x14ac:dyDescent="0.25">
      <c r="A92" s="204">
        <v>85</v>
      </c>
      <c r="B92" s="139"/>
      <c r="C92" s="139"/>
      <c r="D92" s="139"/>
      <c r="E92" s="139"/>
      <c r="F92" s="139"/>
      <c r="G92" s="139"/>
      <c r="H92" s="139"/>
      <c r="I92" s="139"/>
      <c r="J92" s="148">
        <f t="shared" si="1"/>
        <v>0</v>
      </c>
      <c r="K92" s="139"/>
      <c r="L92" s="230" t="str">
        <f>IF(K92="","",IF(K92="SI","No cal documentació",IF(J92&gt;0,(CONCATENATE("1.1.d_",'Valoració '!$D$7,"00",A92))," ")))</f>
        <v/>
      </c>
    </row>
    <row r="93" spans="1:12" x14ac:dyDescent="0.25">
      <c r="A93" s="204">
        <v>86</v>
      </c>
      <c r="B93" s="139"/>
      <c r="C93" s="139"/>
      <c r="D93" s="139"/>
      <c r="E93" s="139"/>
      <c r="F93" s="139"/>
      <c r="G93" s="139"/>
      <c r="H93" s="139"/>
      <c r="I93" s="139"/>
      <c r="J93" s="148">
        <f t="shared" si="1"/>
        <v>0</v>
      </c>
      <c r="K93" s="139"/>
      <c r="L93" s="230" t="str">
        <f>IF(K93="","",IF(K93="SI","No cal documentació",IF(J93&gt;0,(CONCATENATE("1.1.d_",'Valoració '!$D$7,"00",A93))," ")))</f>
        <v/>
      </c>
    </row>
    <row r="94" spans="1:12" x14ac:dyDescent="0.25">
      <c r="A94" s="204">
        <v>87</v>
      </c>
      <c r="B94" s="139"/>
      <c r="C94" s="139"/>
      <c r="D94" s="139"/>
      <c r="E94" s="139"/>
      <c r="F94" s="139"/>
      <c r="G94" s="139"/>
      <c r="H94" s="139"/>
      <c r="I94" s="139"/>
      <c r="J94" s="148">
        <f t="shared" si="1"/>
        <v>0</v>
      </c>
      <c r="K94" s="139"/>
      <c r="L94" s="230" t="str">
        <f>IF(K94="","",IF(K94="SI","No cal documentació",IF(J94&gt;0,(CONCATENATE("1.1.d_",'Valoració '!$D$7,"00",A94))," ")))</f>
        <v/>
      </c>
    </row>
    <row r="95" spans="1:12" x14ac:dyDescent="0.25">
      <c r="A95" s="204">
        <v>88</v>
      </c>
      <c r="B95" s="139"/>
      <c r="C95" s="139"/>
      <c r="D95" s="139"/>
      <c r="E95" s="139"/>
      <c r="F95" s="139"/>
      <c r="G95" s="139"/>
      <c r="H95" s="139"/>
      <c r="I95" s="139"/>
      <c r="J95" s="148">
        <f t="shared" si="1"/>
        <v>0</v>
      </c>
      <c r="K95" s="139"/>
      <c r="L95" s="230" t="str">
        <f>IF(K95="","",IF(K95="SI","No cal documentació",IF(J95&gt;0,(CONCATENATE("1.1.d_",'Valoració '!$D$7,"00",A95))," ")))</f>
        <v/>
      </c>
    </row>
    <row r="96" spans="1:12" x14ac:dyDescent="0.25">
      <c r="A96" s="204">
        <v>89</v>
      </c>
      <c r="B96" s="139"/>
      <c r="C96" s="139"/>
      <c r="D96" s="139"/>
      <c r="E96" s="139"/>
      <c r="F96" s="139"/>
      <c r="G96" s="139"/>
      <c r="H96" s="139"/>
      <c r="I96" s="139"/>
      <c r="J96" s="148">
        <f t="shared" si="1"/>
        <v>0</v>
      </c>
      <c r="K96" s="139"/>
      <c r="L96" s="230" t="str">
        <f>IF(K96="","",IF(K96="SI","No cal documentació",IF(J96&gt;0,(CONCATENATE("1.1.d_",'Valoració '!$D$7,"00",A96))," ")))</f>
        <v/>
      </c>
    </row>
    <row r="97" spans="1:12" x14ac:dyDescent="0.25">
      <c r="A97" s="204">
        <v>90</v>
      </c>
      <c r="B97" s="139"/>
      <c r="C97" s="139"/>
      <c r="D97" s="139"/>
      <c r="E97" s="139"/>
      <c r="F97" s="139"/>
      <c r="G97" s="139"/>
      <c r="H97" s="139"/>
      <c r="I97" s="139"/>
      <c r="J97" s="148">
        <f t="shared" si="1"/>
        <v>0</v>
      </c>
      <c r="K97" s="139"/>
      <c r="L97" s="230" t="str">
        <f>IF(K97="","",IF(K97="SI","No cal documentació",IF(J97&gt;0,(CONCATENATE("1.1.d_",'Valoració '!$D$7,"00",A97))," ")))</f>
        <v/>
      </c>
    </row>
    <row r="98" spans="1:12" x14ac:dyDescent="0.25">
      <c r="A98" s="204">
        <v>91</v>
      </c>
      <c r="B98" s="139"/>
      <c r="C98" s="139"/>
      <c r="D98" s="139"/>
      <c r="E98" s="139"/>
      <c r="F98" s="139"/>
      <c r="G98" s="139"/>
      <c r="H98" s="139"/>
      <c r="I98" s="139"/>
      <c r="J98" s="148">
        <f t="shared" si="1"/>
        <v>0</v>
      </c>
      <c r="K98" s="139"/>
      <c r="L98" s="230" t="str">
        <f>IF(K98="","",IF(K98="SI","No cal documentació",IF(J98&gt;0,(CONCATENATE("1.1.d_",'Valoració '!$D$7,"00",A98))," ")))</f>
        <v/>
      </c>
    </row>
    <row r="99" spans="1:12" x14ac:dyDescent="0.25">
      <c r="A99" s="204">
        <v>92</v>
      </c>
      <c r="B99" s="139"/>
      <c r="C99" s="139"/>
      <c r="D99" s="139"/>
      <c r="E99" s="139"/>
      <c r="F99" s="139"/>
      <c r="G99" s="139"/>
      <c r="H99" s="139"/>
      <c r="I99" s="139"/>
      <c r="J99" s="148">
        <f t="shared" si="1"/>
        <v>0</v>
      </c>
      <c r="K99" s="139"/>
      <c r="L99" s="230" t="str">
        <f>IF(K99="","",IF(K99="SI","No cal documentació",IF(J99&gt;0,(CONCATENATE("1.1.d_",'Valoració '!$D$7,"00",A99))," ")))</f>
        <v/>
      </c>
    </row>
    <row r="100" spans="1:12" x14ac:dyDescent="0.25">
      <c r="A100" s="204">
        <v>93</v>
      </c>
      <c r="B100" s="139"/>
      <c r="C100" s="139"/>
      <c r="D100" s="139"/>
      <c r="E100" s="139"/>
      <c r="F100" s="139"/>
      <c r="G100" s="139"/>
      <c r="H100" s="139"/>
      <c r="I100" s="139"/>
      <c r="J100" s="148">
        <f t="shared" si="1"/>
        <v>0</v>
      </c>
      <c r="K100" s="139"/>
      <c r="L100" s="230" t="str">
        <f>IF(K100="","",IF(K100="SI","No cal documentació",IF(J100&gt;0,(CONCATENATE("1.1.d_",'Valoració '!$D$7,"00",A100))," ")))</f>
        <v/>
      </c>
    </row>
    <row r="101" spans="1:12" x14ac:dyDescent="0.25">
      <c r="A101" s="204">
        <v>94</v>
      </c>
      <c r="B101" s="139"/>
      <c r="C101" s="139"/>
      <c r="D101" s="139"/>
      <c r="E101" s="139"/>
      <c r="F101" s="139"/>
      <c r="G101" s="139"/>
      <c r="H101" s="139"/>
      <c r="I101" s="139"/>
      <c r="J101" s="148">
        <f t="shared" si="1"/>
        <v>0</v>
      </c>
      <c r="K101" s="139"/>
      <c r="L101" s="230" t="str">
        <f>IF(K101="","",IF(K101="SI","No cal documentació",IF(J101&gt;0,(CONCATENATE("1.1.d_",'Valoració '!$D$7,"00",A101))," ")))</f>
        <v/>
      </c>
    </row>
    <row r="102" spans="1:12" x14ac:dyDescent="0.25">
      <c r="A102" s="204">
        <v>95</v>
      </c>
      <c r="B102" s="139"/>
      <c r="C102" s="139"/>
      <c r="D102" s="139"/>
      <c r="E102" s="139"/>
      <c r="F102" s="139"/>
      <c r="G102" s="139"/>
      <c r="H102" s="139"/>
      <c r="I102" s="139"/>
      <c r="J102" s="148">
        <f t="shared" si="1"/>
        <v>0</v>
      </c>
      <c r="K102" s="139"/>
      <c r="L102" s="230" t="str">
        <f>IF(K102="","",IF(K102="SI","No cal documentació",IF(J102&gt;0,(CONCATENATE("1.1.d_",'Valoració '!$D$7,"00",A102))," ")))</f>
        <v/>
      </c>
    </row>
    <row r="103" spans="1:12" x14ac:dyDescent="0.25">
      <c r="A103" s="204">
        <v>96</v>
      </c>
      <c r="B103" s="139"/>
      <c r="C103" s="139"/>
      <c r="D103" s="139"/>
      <c r="E103" s="139"/>
      <c r="F103" s="139"/>
      <c r="G103" s="139"/>
      <c r="H103" s="139"/>
      <c r="I103" s="139"/>
      <c r="J103" s="148">
        <f t="shared" si="1"/>
        <v>0</v>
      </c>
      <c r="K103" s="139"/>
      <c r="L103" s="230" t="str">
        <f>IF(K103="","",IF(K103="SI","No cal documentació",IF(J103&gt;0,(CONCATENATE("1.1.d_",'Valoració '!$D$7,"00",A103))," ")))</f>
        <v/>
      </c>
    </row>
    <row r="104" spans="1:12" x14ac:dyDescent="0.25">
      <c r="A104" s="204">
        <v>97</v>
      </c>
      <c r="B104" s="139"/>
      <c r="C104" s="139"/>
      <c r="D104" s="139"/>
      <c r="E104" s="139"/>
      <c r="F104" s="139"/>
      <c r="G104" s="139"/>
      <c r="H104" s="139"/>
      <c r="I104" s="139"/>
      <c r="J104" s="148">
        <f t="shared" si="1"/>
        <v>0</v>
      </c>
      <c r="K104" s="139"/>
      <c r="L104" s="230" t="str">
        <f>IF(K104="","",IF(K104="SI","No cal documentació",IF(J104&gt;0,(CONCATENATE("1.1.d_",'Valoració '!$D$7,"00",A104))," ")))</f>
        <v/>
      </c>
    </row>
    <row r="105" spans="1:12" x14ac:dyDescent="0.25">
      <c r="A105" s="204">
        <v>98</v>
      </c>
      <c r="B105" s="139"/>
      <c r="C105" s="139"/>
      <c r="D105" s="139"/>
      <c r="E105" s="139"/>
      <c r="F105" s="139"/>
      <c r="G105" s="139"/>
      <c r="H105" s="139"/>
      <c r="I105" s="139"/>
      <c r="J105" s="148">
        <f t="shared" si="1"/>
        <v>0</v>
      </c>
      <c r="K105" s="139"/>
      <c r="L105" s="230" t="str">
        <f>IF(K105="","",IF(K105="SI","No cal documentació",IF(J105&gt;0,(CONCATENATE("1.1.d_",'Valoració '!$D$7,"00",A105))," ")))</f>
        <v/>
      </c>
    </row>
    <row r="106" spans="1:12" x14ac:dyDescent="0.25">
      <c r="A106" s="204">
        <v>99</v>
      </c>
      <c r="B106" s="139"/>
      <c r="C106" s="139"/>
      <c r="D106" s="139"/>
      <c r="E106" s="139"/>
      <c r="F106" s="139"/>
      <c r="G106" s="139"/>
      <c r="H106" s="139"/>
      <c r="I106" s="139"/>
      <c r="J106" s="148">
        <f t="shared" si="1"/>
        <v>0</v>
      </c>
      <c r="K106" s="139"/>
      <c r="L106" s="230" t="str">
        <f>IF(K106="","",IF(K106="SI","No cal documentació",IF(J106&gt;0,(CONCATENATE("1.1.d_",'Valoració '!$D$7,"00",A106))," ")))</f>
        <v/>
      </c>
    </row>
    <row r="107" spans="1:12" x14ac:dyDescent="0.25">
      <c r="A107" s="209">
        <v>100</v>
      </c>
      <c r="B107" s="210"/>
      <c r="C107" s="210"/>
      <c r="D107" s="210"/>
      <c r="E107" s="210"/>
      <c r="F107" s="210"/>
      <c r="G107" s="210"/>
      <c r="H107" s="210"/>
      <c r="I107" s="210"/>
      <c r="J107" s="211">
        <f t="shared" si="1"/>
        <v>0</v>
      </c>
      <c r="K107" s="210"/>
      <c r="L107" s="233" t="str">
        <f>IF(K107="","",IF(K107="SI","No cal documentació",IF(J107&gt;0,(CONCATENATE("1.1.d_",'Valoració '!$D$7,"00",A107))," ")))</f>
        <v/>
      </c>
    </row>
  </sheetData>
  <sheetProtection algorithmName="SHA-512" hashValue="WOWQSC/7HMsuD+oMBq9yER7oXT8MQczlTwmE14yOqjy298L5Yx6zksdZwsUeKu2khpE+BBxnnJqdYSUsms93Qg==" saltValue="1jNrOjAwuITozzittqPagw==" spinCount="100000" sheet="1" objects="1" scenarios="1"/>
  <mergeCells count="1">
    <mergeCell ref="A6:I6"/>
  </mergeCells>
  <dataValidations count="1">
    <dataValidation type="list" allowBlank="1" showInputMessage="1" showErrorMessage="1" sqref="K8:K107 F8:H107" xr:uid="{00000000-0002-0000-0900-000000000000}">
      <formula1>"si, no"</formula1>
    </dataValidation>
  </dataValidations>
  <hyperlinks>
    <hyperlink ref="P4" r:id="rId1" xr:uid="{00000000-0004-0000-0900-000000000000}"/>
    <hyperlink ref="A4" r:id="rId2" xr:uid="{00000000-0004-0000-0900-000001000000}"/>
  </hyperlinks>
  <pageMargins left="0.7" right="0.7" top="0.75" bottom="0.75" header="0.3" footer="0.3"/>
  <pageSetup paperSize="9" orientation="portrait" horizontalDpi="4294967293" verticalDpi="0"/>
  <tableParts count="1">
    <tablePart r:id="rId3"/>
  </tableParts>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ull8"/>
  <dimension ref="A1:L222"/>
  <sheetViews>
    <sheetView zoomScale="84" zoomScaleNormal="84" zoomScalePageLayoutView="84" workbookViewId="0">
      <selection activeCell="A18" sqref="A18"/>
    </sheetView>
  </sheetViews>
  <sheetFormatPr baseColWidth="10" defaultColWidth="11.42578125" defaultRowHeight="15" x14ac:dyDescent="0.25"/>
  <cols>
    <col min="1" max="1" width="11.42578125" style="28"/>
    <col min="2" max="2" width="95.28515625" style="28" customWidth="1"/>
    <col min="3" max="3" width="47.7109375" style="28" customWidth="1"/>
    <col min="4" max="4" width="35.85546875" style="28" customWidth="1"/>
    <col min="5" max="5" width="21.28515625" style="28" customWidth="1"/>
    <col min="6" max="6" width="8.85546875" style="28" customWidth="1"/>
    <col min="7" max="7" width="27" style="28" customWidth="1"/>
    <col min="8" max="8" width="38.28515625" style="28" customWidth="1"/>
    <col min="9" max="9" width="26.85546875" style="28" customWidth="1"/>
    <col min="10" max="10" width="23.42578125" style="28" customWidth="1"/>
    <col min="11" max="11" width="21.5703125" style="28" customWidth="1"/>
    <col min="12" max="16384" width="11.42578125" style="28"/>
  </cols>
  <sheetData>
    <row r="1" spans="1:4" x14ac:dyDescent="0.25">
      <c r="A1" s="15" t="s">
        <v>59</v>
      </c>
      <c r="B1" s="15"/>
    </row>
    <row r="2" spans="1:4" ht="16.5" customHeight="1" x14ac:dyDescent="0.25">
      <c r="A2" s="28" t="s">
        <v>60</v>
      </c>
    </row>
    <row r="4" spans="1:4" ht="18.75" x14ac:dyDescent="0.25">
      <c r="A4" s="18" t="s">
        <v>97</v>
      </c>
      <c r="B4" s="180" t="s">
        <v>118</v>
      </c>
      <c r="C4" s="181">
        <f>(C6+C5)/10</f>
        <v>0</v>
      </c>
    </row>
    <row r="5" spans="1:4" ht="18.75" x14ac:dyDescent="0.25">
      <c r="B5" s="180" t="s">
        <v>64</v>
      </c>
      <c r="C5" s="181">
        <f>SUMIF(Tabla7[[#All],[Niv cit]],1,Tabla7[[#All],[PUNTUACIÓ CITACIONS]])+IF(SUMIF(Tabla7[[#All],[Niv cit]],2,Tabla7[[#All],[PUNTUACIÓ CITACIONS]])&gt;1.25,1.25,SUMIF(Tabla7[[#All],[Niv cit]],2,Tabla7[[#All],[PUNTUACIÓ CITACIONS]]))+IF(SUMIF(Tabla7[[#All],[Niv cit]],3,Tabla7[[#All],[PUNTUACIÓ CITACIONS]])&gt;1.25,1.25,SUMIF(Tabla7[[#All],[Niv cit]],3,Tabla7[[#All],[PUNTUACIÓ CITACIONS]]))</f>
        <v>0</v>
      </c>
    </row>
    <row r="6" spans="1:4" ht="18.75" x14ac:dyDescent="0.25">
      <c r="A6" s="30"/>
      <c r="B6" s="180" t="s">
        <v>371</v>
      </c>
      <c r="C6" s="181">
        <f>SUM(I22:I221)</f>
        <v>0</v>
      </c>
      <c r="D6" s="30"/>
    </row>
    <row r="7" spans="1:4" ht="18.75" x14ac:dyDescent="0.25">
      <c r="A7" s="30"/>
      <c r="B7" s="31"/>
      <c r="C7" s="17"/>
      <c r="D7" s="30"/>
    </row>
    <row r="8" spans="1:4" ht="18.75" x14ac:dyDescent="0.25">
      <c r="A8" s="30"/>
      <c r="B8" s="31"/>
      <c r="C8" s="17"/>
      <c r="D8" s="30"/>
    </row>
    <row r="9" spans="1:4" ht="18.75" x14ac:dyDescent="0.25">
      <c r="A9" s="30"/>
      <c r="B9" s="31"/>
      <c r="C9" s="17"/>
      <c r="D9" s="30"/>
    </row>
    <row r="10" spans="1:4" ht="18.75" x14ac:dyDescent="0.25">
      <c r="A10" s="30"/>
      <c r="B10" s="31"/>
      <c r="C10" s="288" t="s">
        <v>281</v>
      </c>
      <c r="D10" s="30"/>
    </row>
    <row r="11" spans="1:4" ht="18.75" x14ac:dyDescent="0.25">
      <c r="A11" s="30"/>
      <c r="B11" s="31"/>
      <c r="C11" s="288" t="s">
        <v>282</v>
      </c>
      <c r="D11" s="30"/>
    </row>
    <row r="12" spans="1:4" ht="18.75" x14ac:dyDescent="0.25">
      <c r="A12" s="30"/>
      <c r="B12" s="31"/>
      <c r="C12" s="288" t="s">
        <v>283</v>
      </c>
      <c r="D12" s="30"/>
    </row>
    <row r="13" spans="1:4" ht="18.75" x14ac:dyDescent="0.25">
      <c r="A13" s="30"/>
      <c r="B13" s="31"/>
      <c r="C13" s="288" t="s">
        <v>284</v>
      </c>
      <c r="D13" s="30"/>
    </row>
    <row r="14" spans="1:4" ht="18.75" x14ac:dyDescent="0.25">
      <c r="A14" s="30"/>
      <c r="B14" s="31"/>
      <c r="C14" s="17"/>
      <c r="D14" s="30"/>
    </row>
    <row r="15" spans="1:4" ht="18.75" x14ac:dyDescent="0.25">
      <c r="A15" s="30"/>
      <c r="B15" s="31"/>
      <c r="C15" s="17"/>
      <c r="D15" s="32" t="s">
        <v>368</v>
      </c>
    </row>
    <row r="16" spans="1:4" ht="21.75" customHeight="1" x14ac:dyDescent="0.25">
      <c r="A16" s="30"/>
      <c r="B16" s="31"/>
      <c r="C16" s="17"/>
      <c r="D16" s="32" t="s">
        <v>183</v>
      </c>
    </row>
    <row r="17" spans="1:12" ht="15.75" x14ac:dyDescent="0.25">
      <c r="A17" s="399" t="s">
        <v>160</v>
      </c>
      <c r="B17" s="400"/>
      <c r="C17" s="400"/>
      <c r="D17" s="400"/>
      <c r="E17" s="400"/>
      <c r="F17" s="400"/>
      <c r="G17" s="400"/>
      <c r="H17" s="400"/>
      <c r="I17" s="401"/>
    </row>
    <row r="18" spans="1:12" ht="28.5" customHeight="1" x14ac:dyDescent="0.25">
      <c r="A18" s="235" t="s">
        <v>46</v>
      </c>
      <c r="B18" s="202" t="s">
        <v>61</v>
      </c>
      <c r="C18" s="202" t="s">
        <v>280</v>
      </c>
      <c r="D18" s="179" t="s">
        <v>83</v>
      </c>
      <c r="E18" s="201" t="s">
        <v>321</v>
      </c>
      <c r="F18" s="202" t="s">
        <v>62</v>
      </c>
      <c r="G18" s="203" t="s">
        <v>370</v>
      </c>
      <c r="H18" s="292" t="s">
        <v>369</v>
      </c>
      <c r="I18" s="299" t="s">
        <v>63</v>
      </c>
      <c r="J18" s="290" t="s">
        <v>64</v>
      </c>
      <c r="K18" s="236" t="s">
        <v>44</v>
      </c>
      <c r="L18" s="290" t="s">
        <v>372</v>
      </c>
    </row>
    <row r="19" spans="1:12" ht="13.5" customHeight="1" x14ac:dyDescent="0.25">
      <c r="A19" s="289">
        <v>1</v>
      </c>
      <c r="B19" s="13"/>
      <c r="C19" s="19"/>
      <c r="D19" s="20"/>
      <c r="E19" s="13"/>
      <c r="F19" s="13"/>
      <c r="G19" s="13"/>
      <c r="H19" s="290" t="str">
        <f>IF(B19&gt;0,CONCATENATE("CITES_",A19,"_",'Valoració '!$D$7)," ")</f>
        <v xml:space="preserve"> </v>
      </c>
      <c r="I19" s="300">
        <f t="shared" ref="I19:I35" si="0">IF(C19&lt;&gt;"",1,0)</f>
        <v>0</v>
      </c>
      <c r="J19" s="300">
        <f t="shared" ref="J19:J35" si="1">IF(F19&lt;&gt;"",IF(F19&lt;50,0.05,IF(AND(F19&gt;49,F19&lt;100),0.25,1)),0)</f>
        <v>0</v>
      </c>
      <c r="K19" s="237" t="str">
        <f>IF(D19&lt;&gt;"",CONCATENATE('Valoració '!$D$7,"1.1.e_00",C19),"")</f>
        <v/>
      </c>
      <c r="L19" s="301" t="str">
        <f>IF(Tabla7[[#This Row],[Nombre de cites (mínim de 20)]]&gt;99,1,IF(Tabla7[[#This Row],[Nombre de cites (mínim de 20)]]&gt;50,2,IF(Tabla7[[#This Row],[Nombre de cites (mínim de 20)]]&gt;0,3,"")))</f>
        <v/>
      </c>
    </row>
    <row r="20" spans="1:12" ht="13.5" customHeight="1" x14ac:dyDescent="0.25">
      <c r="A20" s="289">
        <v>2</v>
      </c>
      <c r="B20" s="13"/>
      <c r="C20" s="19"/>
      <c r="D20" s="20"/>
      <c r="E20" s="13"/>
      <c r="F20" s="13"/>
      <c r="G20" s="13"/>
      <c r="H20" s="290" t="str">
        <f>IF(B20&gt;0,CONCATENATE("CITES_",A20,"_",'Valoració '!$D$7)," ")</f>
        <v xml:space="preserve"> </v>
      </c>
      <c r="I20" s="300">
        <f t="shared" si="0"/>
        <v>0</v>
      </c>
      <c r="J20" s="300">
        <f t="shared" si="1"/>
        <v>0</v>
      </c>
      <c r="K20" s="237" t="str">
        <f>IF(D20&lt;&gt;"",CONCATENATE('Valoració '!$D$7,"1.1.e_00",C20),"")</f>
        <v/>
      </c>
      <c r="L20" s="300" t="str">
        <f>IF(Tabla7[[#This Row],[Nombre de cites (mínim de 20)]]&gt;99,1,IF(Tabla7[[#This Row],[Nombre de cites (mínim de 20)]]&gt;50,2,IF(Tabla7[[#This Row],[Nombre de cites (mínim de 20)]]&gt;0,3,"")))</f>
        <v/>
      </c>
    </row>
    <row r="21" spans="1:12" ht="13.5" customHeight="1" x14ac:dyDescent="0.25">
      <c r="A21" s="289">
        <v>3</v>
      </c>
      <c r="B21" s="13"/>
      <c r="C21" s="19"/>
      <c r="D21" s="20"/>
      <c r="E21" s="13"/>
      <c r="F21" s="13"/>
      <c r="G21" s="13"/>
      <c r="H21" s="290" t="str">
        <f>IF(B21&gt;0,CONCATENATE("CITES_",A21,"_",'Valoració '!$D$7)," ")</f>
        <v xml:space="preserve"> </v>
      </c>
      <c r="I21" s="300">
        <f t="shared" si="0"/>
        <v>0</v>
      </c>
      <c r="J21" s="300">
        <f t="shared" si="1"/>
        <v>0</v>
      </c>
      <c r="K21" s="237" t="str">
        <f>IF(D21&lt;&gt;"",CONCATENATE('Valoració '!$D$7,"1.1.e_00",C21),"")</f>
        <v/>
      </c>
      <c r="L21" s="300" t="str">
        <f>IF(Tabla7[[#This Row],[Nombre de cites (mínim de 20)]]&gt;99,1,IF(Tabla7[[#This Row],[Nombre de cites (mínim de 20)]]&gt;50,2,IF(Tabla7[[#This Row],[Nombre de cites (mínim de 20)]]&gt;0,3,"")))</f>
        <v/>
      </c>
    </row>
    <row r="22" spans="1:12" s="196" customFormat="1" ht="13.5" customHeight="1" x14ac:dyDescent="0.25">
      <c r="A22" s="289">
        <v>4</v>
      </c>
      <c r="B22" s="13"/>
      <c r="C22" s="19"/>
      <c r="D22" s="20"/>
      <c r="E22" s="13"/>
      <c r="F22" s="13"/>
      <c r="G22" s="13"/>
      <c r="H22" s="290" t="str">
        <f>IF(B22&gt;0,CONCATENATE("CITES_",A22,"_",'Valoració '!$D$7)," ")</f>
        <v xml:space="preserve"> </v>
      </c>
      <c r="I22" s="300">
        <f t="shared" si="0"/>
        <v>0</v>
      </c>
      <c r="J22" s="300">
        <f t="shared" si="1"/>
        <v>0</v>
      </c>
      <c r="K22" s="237" t="str">
        <f>IF(D22&lt;&gt;"",CONCATENATE('Valoració '!$D$7,"1.1.e_00",C22),"")</f>
        <v/>
      </c>
      <c r="L22" s="300" t="str">
        <f>IF(Tabla7[[#This Row],[Nombre de cites (mínim de 20)]]&gt;99,1,IF(Tabla7[[#This Row],[Nombre de cites (mínim de 20)]]&gt;50,2,IF(Tabla7[[#This Row],[Nombre de cites (mínim de 20)]]&gt;0,3,"")))</f>
        <v/>
      </c>
    </row>
    <row r="23" spans="1:12" s="196" customFormat="1" ht="13.5" customHeight="1" x14ac:dyDescent="0.25">
      <c r="A23" s="289">
        <v>5</v>
      </c>
      <c r="B23" s="13"/>
      <c r="C23" s="19"/>
      <c r="D23" s="20"/>
      <c r="E23" s="13"/>
      <c r="F23" s="13"/>
      <c r="G23" s="13"/>
      <c r="H23" s="290" t="str">
        <f>IF(B23&gt;0,CONCATENATE("CITES_",A23,"_",'Valoració '!$D$7)," ")</f>
        <v xml:space="preserve"> </v>
      </c>
      <c r="I23" s="300">
        <f t="shared" si="0"/>
        <v>0</v>
      </c>
      <c r="J23" s="300">
        <f t="shared" si="1"/>
        <v>0</v>
      </c>
      <c r="K23" s="237" t="str">
        <f>IF(D23&lt;&gt;"",CONCATENATE('Valoració '!$D$7,"1.1.e_00",C23),"")</f>
        <v/>
      </c>
      <c r="L23" s="300" t="str">
        <f>IF(Tabla7[[#This Row],[Nombre de cites (mínim de 20)]]&gt;99,1,IF(Tabla7[[#This Row],[Nombre de cites (mínim de 20)]]&gt;50,2,IF(Tabla7[[#This Row],[Nombre de cites (mínim de 20)]]&gt;0,3,"")))</f>
        <v/>
      </c>
    </row>
    <row r="24" spans="1:12" s="196" customFormat="1" ht="13.5" customHeight="1" x14ac:dyDescent="0.25">
      <c r="A24" s="289">
        <v>6</v>
      </c>
      <c r="B24" s="13"/>
      <c r="C24" s="19"/>
      <c r="D24" s="20"/>
      <c r="E24" s="13"/>
      <c r="F24" s="13"/>
      <c r="G24" s="13"/>
      <c r="H24" s="290" t="str">
        <f>IF(B24&gt;0,CONCATENATE("CITES_",A24,"_",'Valoració '!$D$7)," ")</f>
        <v xml:space="preserve"> </v>
      </c>
      <c r="I24" s="300">
        <f t="shared" si="0"/>
        <v>0</v>
      </c>
      <c r="J24" s="300">
        <f t="shared" si="1"/>
        <v>0</v>
      </c>
      <c r="K24" s="237" t="str">
        <f>IF(D24&lt;&gt;"",CONCATENATE('Valoració '!$D$7,"1.1.e_00",C24),"")</f>
        <v/>
      </c>
      <c r="L24" s="300" t="str">
        <f>IF(Tabla7[[#This Row],[Nombre de cites (mínim de 20)]]&gt;99,1,IF(Tabla7[[#This Row],[Nombre de cites (mínim de 20)]]&gt;50,2,IF(Tabla7[[#This Row],[Nombre de cites (mínim de 20)]]&gt;0,3,"")))</f>
        <v/>
      </c>
    </row>
    <row r="25" spans="1:12" s="196" customFormat="1" ht="13.5" customHeight="1" x14ac:dyDescent="0.25">
      <c r="A25" s="289">
        <v>7</v>
      </c>
      <c r="B25" s="13"/>
      <c r="C25" s="19"/>
      <c r="D25" s="20"/>
      <c r="E25" s="13"/>
      <c r="F25" s="13"/>
      <c r="G25" s="13"/>
      <c r="H25" s="290" t="str">
        <f>IF(B25&gt;0,CONCATENATE("CITES_",A25,"_",'Valoració '!$D$7)," ")</f>
        <v xml:space="preserve"> </v>
      </c>
      <c r="I25" s="300">
        <f t="shared" si="0"/>
        <v>0</v>
      </c>
      <c r="J25" s="300">
        <f t="shared" si="1"/>
        <v>0</v>
      </c>
      <c r="K25" s="237" t="str">
        <f>IF(D25&lt;&gt;"",CONCATENATE('Valoració '!$D$7,"1.1.e_00",C25),"")</f>
        <v/>
      </c>
      <c r="L25" s="300" t="str">
        <f>IF(Tabla7[[#This Row],[Nombre de cites (mínim de 20)]]&gt;99,1,IF(Tabla7[[#This Row],[Nombre de cites (mínim de 20)]]&gt;50,2,IF(Tabla7[[#This Row],[Nombre de cites (mínim de 20)]]&gt;0,3,"")))</f>
        <v/>
      </c>
    </row>
    <row r="26" spans="1:12" s="196" customFormat="1" ht="13.5" customHeight="1" x14ac:dyDescent="0.25">
      <c r="A26" s="289">
        <v>8</v>
      </c>
      <c r="B26" s="13"/>
      <c r="C26" s="19"/>
      <c r="D26" s="20"/>
      <c r="E26" s="13"/>
      <c r="F26" s="13"/>
      <c r="G26" s="13"/>
      <c r="H26" s="290" t="str">
        <f>IF(B26&gt;0,CONCATENATE("CITES_",A26,"_",'Valoració '!$D$7)," ")</f>
        <v xml:space="preserve"> </v>
      </c>
      <c r="I26" s="300">
        <f t="shared" si="0"/>
        <v>0</v>
      </c>
      <c r="J26" s="300">
        <f t="shared" si="1"/>
        <v>0</v>
      </c>
      <c r="K26" s="237" t="str">
        <f>IF(D26&lt;&gt;"",CONCATENATE('Valoració '!$D$7,"1.1.e_00",C26),"")</f>
        <v/>
      </c>
      <c r="L26" s="300" t="str">
        <f>IF(Tabla7[[#This Row],[Nombre de cites (mínim de 20)]]&gt;99,1,IF(Tabla7[[#This Row],[Nombre de cites (mínim de 20)]]&gt;50,2,IF(Tabla7[[#This Row],[Nombre de cites (mínim de 20)]]&gt;0,3,"")))</f>
        <v/>
      </c>
    </row>
    <row r="27" spans="1:12" s="196" customFormat="1" ht="13.5" customHeight="1" x14ac:dyDescent="0.25">
      <c r="A27" s="289">
        <v>9</v>
      </c>
      <c r="B27" s="13"/>
      <c r="C27" s="19"/>
      <c r="D27" s="20"/>
      <c r="E27" s="13"/>
      <c r="F27" s="13"/>
      <c r="G27" s="13"/>
      <c r="H27" s="290" t="str">
        <f>IF(B27&gt;0,CONCATENATE("CITES_",A27,"_",'Valoració '!$D$7)," ")</f>
        <v xml:space="preserve"> </v>
      </c>
      <c r="I27" s="300">
        <f t="shared" si="0"/>
        <v>0</v>
      </c>
      <c r="J27" s="300">
        <f t="shared" si="1"/>
        <v>0</v>
      </c>
      <c r="K27" s="237" t="str">
        <f>IF(D27&lt;&gt;"",CONCATENATE('Valoració '!$D$7,"1.1.e_00",C27),"")</f>
        <v/>
      </c>
      <c r="L27" s="300" t="str">
        <f>IF(Tabla7[[#This Row],[Nombre de cites (mínim de 20)]]&gt;99,1,IF(Tabla7[[#This Row],[Nombre de cites (mínim de 20)]]&gt;50,2,IF(Tabla7[[#This Row],[Nombre de cites (mínim de 20)]]&gt;0,3,"")))</f>
        <v/>
      </c>
    </row>
    <row r="28" spans="1:12" s="196" customFormat="1" ht="13.5" customHeight="1" x14ac:dyDescent="0.25">
      <c r="A28" s="289">
        <v>10</v>
      </c>
      <c r="B28" s="13"/>
      <c r="C28" s="19"/>
      <c r="D28" s="20"/>
      <c r="E28" s="13"/>
      <c r="F28" s="13"/>
      <c r="G28" s="13"/>
      <c r="H28" s="290" t="str">
        <f>IF(B28&gt;0,CONCATENATE("CITES_",A28,"_",'Valoració '!$D$7)," ")</f>
        <v xml:space="preserve"> </v>
      </c>
      <c r="I28" s="300">
        <f t="shared" si="0"/>
        <v>0</v>
      </c>
      <c r="J28" s="300">
        <f t="shared" si="1"/>
        <v>0</v>
      </c>
      <c r="K28" s="237" t="str">
        <f>IF(D28&lt;&gt;"",CONCATENATE('Valoració '!$D$7,"1.1.e_00",C28),"")</f>
        <v/>
      </c>
      <c r="L28" s="300" t="str">
        <f>IF(Tabla7[[#This Row],[Nombre de cites (mínim de 20)]]&gt;99,1,IF(Tabla7[[#This Row],[Nombre de cites (mínim de 20)]]&gt;50,2,IF(Tabla7[[#This Row],[Nombre de cites (mínim de 20)]]&gt;0,3,"")))</f>
        <v/>
      </c>
    </row>
    <row r="29" spans="1:12" s="196" customFormat="1" ht="13.5" customHeight="1" x14ac:dyDescent="0.25">
      <c r="A29" s="289">
        <v>11</v>
      </c>
      <c r="B29" s="13"/>
      <c r="C29" s="19"/>
      <c r="D29" s="20"/>
      <c r="E29" s="13"/>
      <c r="F29" s="13"/>
      <c r="G29" s="13"/>
      <c r="H29" s="290" t="str">
        <f>IF(B29&gt;0,CONCATENATE("CITES_",A29,"_",'Valoració '!$D$7)," ")</f>
        <v xml:space="preserve"> </v>
      </c>
      <c r="I29" s="300">
        <f t="shared" si="0"/>
        <v>0</v>
      </c>
      <c r="J29" s="300">
        <f t="shared" si="1"/>
        <v>0</v>
      </c>
      <c r="K29" s="237" t="str">
        <f>IF(D29&lt;&gt;"",CONCATENATE('Valoració '!$D$7,"1.1.e_00",C29),"")</f>
        <v/>
      </c>
      <c r="L29" s="300" t="str">
        <f>IF(Tabla7[[#This Row],[Nombre de cites (mínim de 20)]]&gt;99,1,IF(Tabla7[[#This Row],[Nombre de cites (mínim de 20)]]&gt;50,2,IF(Tabla7[[#This Row],[Nombre de cites (mínim de 20)]]&gt;0,3,"")))</f>
        <v/>
      </c>
    </row>
    <row r="30" spans="1:12" s="196" customFormat="1" ht="13.5" customHeight="1" x14ac:dyDescent="0.25">
      <c r="A30" s="289">
        <v>12</v>
      </c>
      <c r="B30" s="13"/>
      <c r="C30" s="19"/>
      <c r="D30" s="20"/>
      <c r="E30" s="13"/>
      <c r="F30" s="13"/>
      <c r="G30" s="13"/>
      <c r="H30" s="290" t="str">
        <f>IF(B30&gt;0,CONCATENATE("CITES_",A30,"_",'Valoració '!$D$7)," ")</f>
        <v xml:space="preserve"> </v>
      </c>
      <c r="I30" s="300">
        <f t="shared" si="0"/>
        <v>0</v>
      </c>
      <c r="J30" s="300">
        <f t="shared" si="1"/>
        <v>0</v>
      </c>
      <c r="K30" s="237" t="str">
        <f>IF(D30&lt;&gt;"",CONCATENATE('Valoració '!$D$7,"1.1.e_00",C30),"")</f>
        <v/>
      </c>
      <c r="L30" s="300" t="str">
        <f>IF(Tabla7[[#This Row],[Nombre de cites (mínim de 20)]]&gt;99,1,IF(Tabla7[[#This Row],[Nombre de cites (mínim de 20)]]&gt;50,2,IF(Tabla7[[#This Row],[Nombre de cites (mínim de 20)]]&gt;0,3,"")))</f>
        <v/>
      </c>
    </row>
    <row r="31" spans="1:12" s="196" customFormat="1" ht="13.5" customHeight="1" x14ac:dyDescent="0.25">
      <c r="A31" s="289">
        <v>13</v>
      </c>
      <c r="B31" s="13"/>
      <c r="C31" s="19"/>
      <c r="D31" s="20"/>
      <c r="E31" s="13"/>
      <c r="F31" s="13"/>
      <c r="G31" s="13"/>
      <c r="H31" s="290" t="str">
        <f>IF(B31&gt;0,CONCATENATE("CITES_",A31,"_",'Valoració '!$D$7)," ")</f>
        <v xml:space="preserve"> </v>
      </c>
      <c r="I31" s="300">
        <f t="shared" si="0"/>
        <v>0</v>
      </c>
      <c r="J31" s="300">
        <f t="shared" si="1"/>
        <v>0</v>
      </c>
      <c r="K31" s="237" t="str">
        <f>IF(D31&lt;&gt;"",CONCATENATE('Valoració '!$D$7,"1.1.e_00",C31),"")</f>
        <v/>
      </c>
      <c r="L31" s="300" t="str">
        <f>IF(Tabla7[[#This Row],[Nombre de cites (mínim de 20)]]&gt;99,1,IF(Tabla7[[#This Row],[Nombre de cites (mínim de 20)]]&gt;50,2,IF(Tabla7[[#This Row],[Nombre de cites (mínim de 20)]]&gt;0,3,"")))</f>
        <v/>
      </c>
    </row>
    <row r="32" spans="1:12" s="197" customFormat="1" ht="13.5" customHeight="1" x14ac:dyDescent="0.25">
      <c r="A32" s="289">
        <v>14</v>
      </c>
      <c r="B32" s="13"/>
      <c r="C32" s="19"/>
      <c r="D32" s="20"/>
      <c r="E32" s="13"/>
      <c r="F32" s="13"/>
      <c r="G32" s="13"/>
      <c r="H32" s="290" t="str">
        <f>IF(B32&gt;0,CONCATENATE("CITES_",A32,"_",'Valoració '!$D$7)," ")</f>
        <v xml:space="preserve"> </v>
      </c>
      <c r="I32" s="300">
        <f t="shared" si="0"/>
        <v>0</v>
      </c>
      <c r="J32" s="300">
        <f t="shared" si="1"/>
        <v>0</v>
      </c>
      <c r="K32" s="237" t="str">
        <f>IF(D32&lt;&gt;"",CONCATENATE('Valoració '!$D$7,"1.1.e_00",C32),"")</f>
        <v/>
      </c>
      <c r="L32" s="302" t="str">
        <f>IF(Tabla7[[#This Row],[Nombre de cites (mínim de 20)]]&gt;99,1,IF(Tabla7[[#This Row],[Nombre de cites (mínim de 20)]]&gt;50,2,IF(Tabla7[[#This Row],[Nombre de cites (mínim de 20)]]&gt;0,3,"")))</f>
        <v/>
      </c>
    </row>
    <row r="33" spans="1:12" s="197" customFormat="1" ht="13.5" customHeight="1" x14ac:dyDescent="0.25">
      <c r="A33" s="289">
        <v>15</v>
      </c>
      <c r="B33" s="13"/>
      <c r="C33" s="19"/>
      <c r="D33" s="20"/>
      <c r="E33" s="13"/>
      <c r="F33" s="13"/>
      <c r="G33" s="13"/>
      <c r="H33" s="290" t="str">
        <f>IF(B33&gt;0,CONCATENATE("CITES_",A33,"_",'Valoració '!$D$7)," ")</f>
        <v xml:space="preserve"> </v>
      </c>
      <c r="I33" s="300">
        <f t="shared" si="0"/>
        <v>0</v>
      </c>
      <c r="J33" s="300">
        <f t="shared" si="1"/>
        <v>0</v>
      </c>
      <c r="K33" s="237" t="str">
        <f>IF(D33&lt;&gt;"",CONCATENATE('Valoració '!$D$7,"1.1.e_00",C33),"")</f>
        <v/>
      </c>
      <c r="L33" s="302" t="str">
        <f>IF(Tabla7[[#This Row],[Nombre de cites (mínim de 20)]]&gt;99,1,IF(Tabla7[[#This Row],[Nombre de cites (mínim de 20)]]&gt;50,2,IF(Tabla7[[#This Row],[Nombre de cites (mínim de 20)]]&gt;0,3,"")))</f>
        <v/>
      </c>
    </row>
    <row r="34" spans="1:12" s="197" customFormat="1" ht="13.5" customHeight="1" x14ac:dyDescent="0.25">
      <c r="A34" s="289">
        <v>16</v>
      </c>
      <c r="B34" s="13"/>
      <c r="C34" s="19"/>
      <c r="D34" s="20"/>
      <c r="E34" s="13"/>
      <c r="F34" s="13"/>
      <c r="G34" s="13"/>
      <c r="H34" s="290" t="str">
        <f>IF(B34&gt;0,CONCATENATE("CITES_",A34,"_",'Valoració '!$D$7)," ")</f>
        <v xml:space="preserve"> </v>
      </c>
      <c r="I34" s="300">
        <f t="shared" si="0"/>
        <v>0</v>
      </c>
      <c r="J34" s="300">
        <f t="shared" si="1"/>
        <v>0</v>
      </c>
      <c r="K34" s="237" t="str">
        <f>IF(D34&lt;&gt;"",CONCATENATE('Valoració '!$D$7,"1.1.e_00",C34),"")</f>
        <v/>
      </c>
      <c r="L34" s="302" t="str">
        <f>IF(Tabla7[[#This Row],[Nombre de cites (mínim de 20)]]&gt;99,1,IF(Tabla7[[#This Row],[Nombre de cites (mínim de 20)]]&gt;50,2,IF(Tabla7[[#This Row],[Nombre de cites (mínim de 20)]]&gt;0,3,"")))</f>
        <v/>
      </c>
    </row>
    <row r="35" spans="1:12" s="196" customFormat="1" ht="13.5" customHeight="1" x14ac:dyDescent="0.25">
      <c r="A35" s="289">
        <v>17</v>
      </c>
      <c r="B35" s="13"/>
      <c r="C35" s="19"/>
      <c r="D35" s="20"/>
      <c r="E35" s="13"/>
      <c r="F35" s="13"/>
      <c r="G35" s="13"/>
      <c r="H35" s="290" t="str">
        <f>IF(B35&gt;0,CONCATENATE("CITES_",A35,"_",'Valoració '!$D$7)," ")</f>
        <v xml:space="preserve"> </v>
      </c>
      <c r="I35" s="300">
        <f t="shared" si="0"/>
        <v>0</v>
      </c>
      <c r="J35" s="300">
        <f t="shared" si="1"/>
        <v>0</v>
      </c>
      <c r="K35" s="237" t="str">
        <f>IF(D35&lt;&gt;"",CONCATENATE('Valoració '!$D$7,"1.1.e_00",C35),"")</f>
        <v/>
      </c>
      <c r="L35" s="300" t="str">
        <f>IF(Tabla7[[#This Row],[Nombre de cites (mínim de 20)]]&gt;99,1,IF(Tabla7[[#This Row],[Nombre de cites (mínim de 20)]]&gt;50,2,IF(Tabla7[[#This Row],[Nombre de cites (mínim de 20)]]&gt;0,3,"")))</f>
        <v/>
      </c>
    </row>
    <row r="36" spans="1:12" ht="13.5" customHeight="1" x14ac:dyDescent="0.25">
      <c r="A36" s="289">
        <v>18</v>
      </c>
      <c r="B36" s="13"/>
      <c r="C36" s="19"/>
      <c r="D36" s="20"/>
      <c r="E36" s="13"/>
      <c r="F36" s="13"/>
      <c r="G36" s="13"/>
      <c r="H36" s="290" t="str">
        <f>IF(B36&gt;0,CONCATENATE("CITES_",A36,"_",'Valoració '!$D$7)," ")</f>
        <v xml:space="preserve"> </v>
      </c>
      <c r="I36" s="300">
        <f t="shared" ref="I36:I86" si="2">IF(C36&lt;&gt;"",1,0)</f>
        <v>0</v>
      </c>
      <c r="J36" s="300">
        <f t="shared" ref="J36:J92" si="3">IF(F36&lt;&gt;"",IF(F36&lt;50,0.05,IF(AND(F36&gt;49,F36&lt;100),0.25,1)),0)</f>
        <v>0</v>
      </c>
      <c r="K36" s="237" t="str">
        <f>IF(D36&lt;&gt;"",CONCATENATE('Valoració '!$D$7,"1.1.e_00",C36),"")</f>
        <v/>
      </c>
      <c r="L36" s="300" t="str">
        <f>IF(Tabla7[[#This Row],[Nombre de cites (mínim de 20)]]&gt;99,1,IF(Tabla7[[#This Row],[Nombre de cites (mínim de 20)]]&gt;50,2,IF(Tabla7[[#This Row],[Nombre de cites (mínim de 20)]]&gt;0,3,"")))</f>
        <v/>
      </c>
    </row>
    <row r="37" spans="1:12" ht="13.5" customHeight="1" x14ac:dyDescent="0.25">
      <c r="A37" s="289">
        <v>19</v>
      </c>
      <c r="B37" s="13"/>
      <c r="C37" s="19"/>
      <c r="D37" s="20"/>
      <c r="E37" s="13"/>
      <c r="F37" s="13"/>
      <c r="G37" s="13"/>
      <c r="H37" s="290" t="str">
        <f>IF(B37&gt;0,CONCATENATE("CITES_",A37,"_",'Valoració '!$D$7)," ")</f>
        <v xml:space="preserve"> </v>
      </c>
      <c r="I37" s="300">
        <f t="shared" si="2"/>
        <v>0</v>
      </c>
      <c r="J37" s="300">
        <f t="shared" si="3"/>
        <v>0</v>
      </c>
      <c r="K37" s="237" t="str">
        <f>IF(D37&lt;&gt;"",CONCATENATE('Valoració '!$D$7,"1.1.e_00",C37),"")</f>
        <v/>
      </c>
      <c r="L37" s="300" t="str">
        <f>IF(Tabla7[[#This Row],[Nombre de cites (mínim de 20)]]&gt;99,1,IF(Tabla7[[#This Row],[Nombre de cites (mínim de 20)]]&gt;50,2,IF(Tabla7[[#This Row],[Nombre de cites (mínim de 20)]]&gt;0,3,"")))</f>
        <v/>
      </c>
    </row>
    <row r="38" spans="1:12" ht="13.5" customHeight="1" x14ac:dyDescent="0.25">
      <c r="A38" s="289">
        <v>20</v>
      </c>
      <c r="B38" s="13"/>
      <c r="C38" s="19"/>
      <c r="D38" s="20"/>
      <c r="E38" s="13"/>
      <c r="F38" s="13"/>
      <c r="G38" s="13"/>
      <c r="H38" s="290" t="str">
        <f>IF(B38&gt;0,CONCATENATE("CITES_",A38,"_",'Valoració '!$D$7)," ")</f>
        <v xml:space="preserve"> </v>
      </c>
      <c r="I38" s="300">
        <f t="shared" si="2"/>
        <v>0</v>
      </c>
      <c r="J38" s="300">
        <f t="shared" si="3"/>
        <v>0</v>
      </c>
      <c r="K38" s="237" t="str">
        <f>IF(D38&lt;&gt;"",CONCATENATE('Valoració '!$D$7,"1.1.e_00",C38),"")</f>
        <v/>
      </c>
      <c r="L38" s="300" t="str">
        <f>IF(Tabla7[[#This Row],[Nombre de cites (mínim de 20)]]&gt;99,1,IF(Tabla7[[#This Row],[Nombre de cites (mínim de 20)]]&gt;50,2,IF(Tabla7[[#This Row],[Nombre de cites (mínim de 20)]]&gt;0,3,"")))</f>
        <v/>
      </c>
    </row>
    <row r="39" spans="1:12" ht="13.5" customHeight="1" x14ac:dyDescent="0.25">
      <c r="A39" s="289">
        <v>21</v>
      </c>
      <c r="B39" s="13"/>
      <c r="C39" s="19"/>
      <c r="D39" s="20"/>
      <c r="E39" s="13"/>
      <c r="F39" s="13"/>
      <c r="G39" s="13"/>
      <c r="H39" s="290" t="str">
        <f>IF(B39&gt;0,CONCATENATE("CITES_",A39,"_",'Valoració '!$D$7)," ")</f>
        <v xml:space="preserve"> </v>
      </c>
      <c r="I39" s="300">
        <f t="shared" si="2"/>
        <v>0</v>
      </c>
      <c r="J39" s="300">
        <f t="shared" si="3"/>
        <v>0</v>
      </c>
      <c r="K39" s="237" t="str">
        <f>IF(D39&lt;&gt;"",CONCATENATE('Valoració '!$D$7,"1.1.e_00",C39),"")</f>
        <v/>
      </c>
      <c r="L39" s="300" t="str">
        <f>IF(Tabla7[[#This Row],[Nombre de cites (mínim de 20)]]&gt;99,1,IF(Tabla7[[#This Row],[Nombre de cites (mínim de 20)]]&gt;50,2,IF(Tabla7[[#This Row],[Nombre de cites (mínim de 20)]]&gt;0,3,"")))</f>
        <v/>
      </c>
    </row>
    <row r="40" spans="1:12" ht="13.5" customHeight="1" x14ac:dyDescent="0.25">
      <c r="A40" s="289">
        <v>22</v>
      </c>
      <c r="B40" s="13"/>
      <c r="C40" s="19"/>
      <c r="D40" s="20"/>
      <c r="E40" s="13"/>
      <c r="F40" s="13"/>
      <c r="G40" s="13"/>
      <c r="H40" s="290" t="str">
        <f>IF(B40&gt;0,CONCATENATE("CITES_",A40,"_",'Valoració '!$D$7)," ")</f>
        <v xml:space="preserve"> </v>
      </c>
      <c r="I40" s="300">
        <f t="shared" si="2"/>
        <v>0</v>
      </c>
      <c r="J40" s="300">
        <f t="shared" si="3"/>
        <v>0</v>
      </c>
      <c r="K40" s="237" t="str">
        <f>IF(D40&lt;&gt;"",CONCATENATE('Valoració '!$D$7,"1.1.e_00",C40),"")</f>
        <v/>
      </c>
      <c r="L40" s="300" t="str">
        <f>IF(Tabla7[[#This Row],[Nombre de cites (mínim de 20)]]&gt;99,1,IF(Tabla7[[#This Row],[Nombre de cites (mínim de 20)]]&gt;50,2,IF(Tabla7[[#This Row],[Nombre de cites (mínim de 20)]]&gt;0,3,"")))</f>
        <v/>
      </c>
    </row>
    <row r="41" spans="1:12" ht="13.5" customHeight="1" x14ac:dyDescent="0.25">
      <c r="A41" s="289">
        <v>23</v>
      </c>
      <c r="B41" s="13"/>
      <c r="C41" s="19"/>
      <c r="D41" s="20"/>
      <c r="E41" s="13"/>
      <c r="F41" s="13"/>
      <c r="G41" s="13"/>
      <c r="H41" s="290" t="str">
        <f>IF(B41&gt;0,CONCATENATE("CITES_",A41,"_",'Valoració '!$D$7)," ")</f>
        <v xml:space="preserve"> </v>
      </c>
      <c r="I41" s="300">
        <f t="shared" si="2"/>
        <v>0</v>
      </c>
      <c r="J41" s="300">
        <f t="shared" si="3"/>
        <v>0</v>
      </c>
      <c r="K41" s="237" t="str">
        <f>IF(D41&lt;&gt;"",CONCATENATE('Valoració '!$D$7,"1.1.e_00",C41),"")</f>
        <v/>
      </c>
      <c r="L41" s="300" t="str">
        <f>IF(Tabla7[[#This Row],[Nombre de cites (mínim de 20)]]&gt;99,1,IF(Tabla7[[#This Row],[Nombre de cites (mínim de 20)]]&gt;50,2,IF(Tabla7[[#This Row],[Nombre de cites (mínim de 20)]]&gt;0,3,"")))</f>
        <v/>
      </c>
    </row>
    <row r="42" spans="1:12" ht="13.5" customHeight="1" x14ac:dyDescent="0.25">
      <c r="A42" s="289">
        <v>24</v>
      </c>
      <c r="B42" s="13"/>
      <c r="C42" s="19"/>
      <c r="D42" s="20"/>
      <c r="E42" s="13"/>
      <c r="F42" s="13"/>
      <c r="G42" s="13"/>
      <c r="H42" s="290" t="str">
        <f>IF(B42&gt;0,CONCATENATE("CITES_",A42,"_",'Valoració '!$D$7)," ")</f>
        <v xml:space="preserve"> </v>
      </c>
      <c r="I42" s="300">
        <f t="shared" si="2"/>
        <v>0</v>
      </c>
      <c r="J42" s="300">
        <f t="shared" si="3"/>
        <v>0</v>
      </c>
      <c r="K42" s="237" t="str">
        <f>IF(D42&lt;&gt;"",CONCATENATE('Valoració '!$D$7,"1.1.e_00",C42),"")</f>
        <v/>
      </c>
      <c r="L42" s="300" t="str">
        <f>IF(Tabla7[[#This Row],[Nombre de cites (mínim de 20)]]&gt;99,1,IF(Tabla7[[#This Row],[Nombre de cites (mínim de 20)]]&gt;50,2,IF(Tabla7[[#This Row],[Nombre de cites (mínim de 20)]]&gt;0,3,"")))</f>
        <v/>
      </c>
    </row>
    <row r="43" spans="1:12" ht="13.5" customHeight="1" x14ac:dyDescent="0.25">
      <c r="A43" s="289">
        <v>25</v>
      </c>
      <c r="B43" s="13"/>
      <c r="C43" s="19"/>
      <c r="D43" s="20"/>
      <c r="E43" s="13"/>
      <c r="F43" s="13"/>
      <c r="G43" s="13"/>
      <c r="H43" s="290" t="str">
        <f>IF(B43&gt;0,CONCATENATE("CITES_",A43,"_",'Valoració '!$D$7)," ")</f>
        <v xml:space="preserve"> </v>
      </c>
      <c r="I43" s="300">
        <f t="shared" si="2"/>
        <v>0</v>
      </c>
      <c r="J43" s="300">
        <f t="shared" si="3"/>
        <v>0</v>
      </c>
      <c r="K43" s="237" t="str">
        <f>IF(D43&lt;&gt;"",CONCATENATE('Valoració '!$D$7,"1.1.e_00",C43),"")</f>
        <v/>
      </c>
      <c r="L43" s="300" t="str">
        <f>IF(Tabla7[[#This Row],[Nombre de cites (mínim de 20)]]&gt;99,1,IF(Tabla7[[#This Row],[Nombre de cites (mínim de 20)]]&gt;50,2,IF(Tabla7[[#This Row],[Nombre de cites (mínim de 20)]]&gt;0,3,"")))</f>
        <v/>
      </c>
    </row>
    <row r="44" spans="1:12" ht="13.5" customHeight="1" x14ac:dyDescent="0.25">
      <c r="A44" s="289">
        <v>26</v>
      </c>
      <c r="B44" s="13"/>
      <c r="C44" s="19"/>
      <c r="D44" s="20"/>
      <c r="E44" s="13"/>
      <c r="F44" s="13"/>
      <c r="G44" s="13"/>
      <c r="H44" s="290" t="str">
        <f>IF(B44&gt;0,CONCATENATE("CITES_",A44,"_",'Valoració '!$D$7)," ")</f>
        <v xml:space="preserve"> </v>
      </c>
      <c r="I44" s="300">
        <f t="shared" si="2"/>
        <v>0</v>
      </c>
      <c r="J44" s="300">
        <f t="shared" si="3"/>
        <v>0</v>
      </c>
      <c r="K44" s="237" t="str">
        <f>IF(D44&lt;&gt;"",CONCATENATE('Valoració '!$D$7,"1.1.e_00",C44),"")</f>
        <v/>
      </c>
      <c r="L44" s="300" t="str">
        <f>IF(Tabla7[[#This Row],[Nombre de cites (mínim de 20)]]&gt;99,1,IF(Tabla7[[#This Row],[Nombre de cites (mínim de 20)]]&gt;50,2,IF(Tabla7[[#This Row],[Nombre de cites (mínim de 20)]]&gt;0,3,"")))</f>
        <v/>
      </c>
    </row>
    <row r="45" spans="1:12" ht="13.5" customHeight="1" x14ac:dyDescent="0.25">
      <c r="A45" s="289">
        <v>27</v>
      </c>
      <c r="B45" s="13"/>
      <c r="C45" s="19"/>
      <c r="D45" s="20"/>
      <c r="E45" s="13"/>
      <c r="F45" s="13"/>
      <c r="G45" s="13"/>
      <c r="H45" s="290" t="str">
        <f>IF(B45&gt;0,CONCATENATE("CITES_",A45,"_",'Valoració '!$D$7)," ")</f>
        <v xml:space="preserve"> </v>
      </c>
      <c r="I45" s="300">
        <f t="shared" si="2"/>
        <v>0</v>
      </c>
      <c r="J45" s="300">
        <f t="shared" si="3"/>
        <v>0</v>
      </c>
      <c r="K45" s="237" t="str">
        <f>IF(D45&lt;&gt;"",CONCATENATE('Valoració '!$D$7,"1.1.e_00",C45),"")</f>
        <v/>
      </c>
      <c r="L45" s="300" t="str">
        <f>IF(Tabla7[[#This Row],[Nombre de cites (mínim de 20)]]&gt;99,1,IF(Tabla7[[#This Row],[Nombre de cites (mínim de 20)]]&gt;50,2,IF(Tabla7[[#This Row],[Nombre de cites (mínim de 20)]]&gt;0,3,"")))</f>
        <v/>
      </c>
    </row>
    <row r="46" spans="1:12" ht="13.5" customHeight="1" x14ac:dyDescent="0.25">
      <c r="A46" s="289">
        <v>28</v>
      </c>
      <c r="B46" s="13"/>
      <c r="C46" s="19"/>
      <c r="D46" s="20"/>
      <c r="E46" s="13"/>
      <c r="F46" s="13"/>
      <c r="G46" s="13"/>
      <c r="H46" s="290" t="str">
        <f>IF(B46&gt;0,CONCATENATE("CITES_",A46,"_",'Valoració '!$D$7)," ")</f>
        <v xml:space="preserve"> </v>
      </c>
      <c r="I46" s="300">
        <f t="shared" si="2"/>
        <v>0</v>
      </c>
      <c r="J46" s="300">
        <f t="shared" si="3"/>
        <v>0</v>
      </c>
      <c r="K46" s="237" t="str">
        <f>IF(D46&lt;&gt;"",CONCATENATE('Valoració '!$D$7,"1.1.e_00",C46),"")</f>
        <v/>
      </c>
      <c r="L46" s="300" t="str">
        <f>IF(Tabla7[[#This Row],[Nombre de cites (mínim de 20)]]&gt;99,1,IF(Tabla7[[#This Row],[Nombre de cites (mínim de 20)]]&gt;50,2,IF(Tabla7[[#This Row],[Nombre de cites (mínim de 20)]]&gt;0,3,"")))</f>
        <v/>
      </c>
    </row>
    <row r="47" spans="1:12" ht="13.5" customHeight="1" x14ac:dyDescent="0.25">
      <c r="A47" s="289">
        <v>29</v>
      </c>
      <c r="B47" s="13"/>
      <c r="C47" s="19"/>
      <c r="D47" s="20"/>
      <c r="E47" s="13"/>
      <c r="F47" s="13"/>
      <c r="G47" s="13"/>
      <c r="H47" s="290" t="str">
        <f>IF(B47&gt;0,CONCATENATE("CITES_",A47,"_",'Valoració '!$D$7)," ")</f>
        <v xml:space="preserve"> </v>
      </c>
      <c r="I47" s="300">
        <f t="shared" si="2"/>
        <v>0</v>
      </c>
      <c r="J47" s="300">
        <f t="shared" si="3"/>
        <v>0</v>
      </c>
      <c r="K47" s="237" t="str">
        <f>IF(D47&lt;&gt;"",CONCATENATE('Valoració '!$D$7,"1.1.e_00",C47),"")</f>
        <v/>
      </c>
      <c r="L47" s="300" t="str">
        <f>IF(Tabla7[[#This Row],[Nombre de cites (mínim de 20)]]&gt;99,1,IF(Tabla7[[#This Row],[Nombre de cites (mínim de 20)]]&gt;50,2,IF(Tabla7[[#This Row],[Nombre de cites (mínim de 20)]]&gt;0,3,"")))</f>
        <v/>
      </c>
    </row>
    <row r="48" spans="1:12" ht="13.5" customHeight="1" x14ac:dyDescent="0.25">
      <c r="A48" s="289">
        <v>30</v>
      </c>
      <c r="B48" s="13"/>
      <c r="C48" s="19"/>
      <c r="D48" s="20"/>
      <c r="E48" s="13"/>
      <c r="F48" s="13"/>
      <c r="G48" s="13"/>
      <c r="H48" s="290" t="str">
        <f>IF(B48&gt;0,CONCATENATE("CITES_",A48,"_",'Valoració '!$D$7)," ")</f>
        <v xml:space="preserve"> </v>
      </c>
      <c r="I48" s="300">
        <f t="shared" si="2"/>
        <v>0</v>
      </c>
      <c r="J48" s="300">
        <f t="shared" si="3"/>
        <v>0</v>
      </c>
      <c r="K48" s="237" t="str">
        <f>IF(D48&lt;&gt;"",CONCATENATE('Valoració '!$D$7,"1.1.e_00",C48),"")</f>
        <v/>
      </c>
      <c r="L48" s="300" t="str">
        <f>IF(Tabla7[[#This Row],[Nombre de cites (mínim de 20)]]&gt;99,1,IF(Tabla7[[#This Row],[Nombre de cites (mínim de 20)]]&gt;50,2,IF(Tabla7[[#This Row],[Nombre de cites (mínim de 20)]]&gt;0,3,"")))</f>
        <v/>
      </c>
    </row>
    <row r="49" spans="1:12" ht="13.5" customHeight="1" x14ac:dyDescent="0.25">
      <c r="A49" s="289">
        <v>31</v>
      </c>
      <c r="B49" s="13"/>
      <c r="C49" s="19"/>
      <c r="D49" s="20"/>
      <c r="E49" s="13"/>
      <c r="F49" s="13"/>
      <c r="G49" s="13"/>
      <c r="H49" s="290" t="str">
        <f>IF(B49&gt;0,CONCATENATE("CITES_",A49,"_",'Valoració '!$D$7)," ")</f>
        <v xml:space="preserve"> </v>
      </c>
      <c r="I49" s="300">
        <f t="shared" si="2"/>
        <v>0</v>
      </c>
      <c r="J49" s="300">
        <f t="shared" si="3"/>
        <v>0</v>
      </c>
      <c r="K49" s="237" t="str">
        <f>IF(D49&lt;&gt;"",CONCATENATE('Valoració '!$D$7,"1.1.e_00",C49),"")</f>
        <v/>
      </c>
      <c r="L49" s="300" t="str">
        <f>IF(Tabla7[[#This Row],[Nombre de cites (mínim de 20)]]&gt;99,1,IF(Tabla7[[#This Row],[Nombre de cites (mínim de 20)]]&gt;50,2,IF(Tabla7[[#This Row],[Nombre de cites (mínim de 20)]]&gt;0,3,"")))</f>
        <v/>
      </c>
    </row>
    <row r="50" spans="1:12" ht="13.5" customHeight="1" x14ac:dyDescent="0.25">
      <c r="A50" s="289">
        <v>32</v>
      </c>
      <c r="B50" s="13"/>
      <c r="C50" s="19"/>
      <c r="D50" s="20"/>
      <c r="E50" s="13"/>
      <c r="F50" s="13"/>
      <c r="G50" s="13"/>
      <c r="H50" s="290" t="str">
        <f>IF(B50&gt;0,CONCATENATE("CITES_",A50,"_",'Valoració '!$D$7)," ")</f>
        <v xml:space="preserve"> </v>
      </c>
      <c r="I50" s="300">
        <f t="shared" si="2"/>
        <v>0</v>
      </c>
      <c r="J50" s="300">
        <f t="shared" si="3"/>
        <v>0</v>
      </c>
      <c r="K50" s="237" t="str">
        <f>IF(D50&lt;&gt;"",CONCATENATE('Valoració '!$D$7,"1.1.e_00",C50),"")</f>
        <v/>
      </c>
      <c r="L50" s="300" t="str">
        <f>IF(Tabla7[[#This Row],[Nombre de cites (mínim de 20)]]&gt;99,1,IF(Tabla7[[#This Row],[Nombre de cites (mínim de 20)]]&gt;50,2,IF(Tabla7[[#This Row],[Nombre de cites (mínim de 20)]]&gt;0,3,"")))</f>
        <v/>
      </c>
    </row>
    <row r="51" spans="1:12" ht="13.5" customHeight="1" x14ac:dyDescent="0.25">
      <c r="A51" s="289">
        <v>33</v>
      </c>
      <c r="B51" s="13"/>
      <c r="C51" s="19"/>
      <c r="D51" s="20"/>
      <c r="E51" s="13"/>
      <c r="F51" s="13"/>
      <c r="G51" s="13"/>
      <c r="H51" s="290" t="str">
        <f>IF(B51&gt;0,CONCATENATE("CITES_",A51,"_",'Valoració '!$D$7)," ")</f>
        <v xml:space="preserve"> </v>
      </c>
      <c r="I51" s="300">
        <f t="shared" si="2"/>
        <v>0</v>
      </c>
      <c r="J51" s="300">
        <f t="shared" si="3"/>
        <v>0</v>
      </c>
      <c r="K51" s="237" t="str">
        <f>IF(D51&lt;&gt;"",CONCATENATE('Valoració '!$D$7,"1.1.e_00",C51),"")</f>
        <v/>
      </c>
      <c r="L51" s="300" t="str">
        <f>IF(Tabla7[[#This Row],[Nombre de cites (mínim de 20)]]&gt;99,1,IF(Tabla7[[#This Row],[Nombre de cites (mínim de 20)]]&gt;50,2,IF(Tabla7[[#This Row],[Nombre de cites (mínim de 20)]]&gt;0,3,"")))</f>
        <v/>
      </c>
    </row>
    <row r="52" spans="1:12" ht="13.5" customHeight="1" x14ac:dyDescent="0.25">
      <c r="A52" s="289">
        <v>34</v>
      </c>
      <c r="B52" s="13"/>
      <c r="C52" s="19"/>
      <c r="D52" s="20"/>
      <c r="E52" s="13"/>
      <c r="F52" s="13"/>
      <c r="G52" s="13"/>
      <c r="H52" s="290" t="str">
        <f>IF(B52&gt;0,CONCATENATE("CITES_",A52,"_",'Valoració '!$D$7)," ")</f>
        <v xml:space="preserve"> </v>
      </c>
      <c r="I52" s="300">
        <f t="shared" si="2"/>
        <v>0</v>
      </c>
      <c r="J52" s="300">
        <f t="shared" si="3"/>
        <v>0</v>
      </c>
      <c r="K52" s="237" t="str">
        <f>IF(D52&lt;&gt;"",CONCATENATE('Valoració '!$D$7,"1.1.e_00",C52),"")</f>
        <v/>
      </c>
      <c r="L52" s="300" t="str">
        <f>IF(Tabla7[[#This Row],[Nombre de cites (mínim de 20)]]&gt;99,1,IF(Tabla7[[#This Row],[Nombre de cites (mínim de 20)]]&gt;50,2,IF(Tabla7[[#This Row],[Nombre de cites (mínim de 20)]]&gt;0,3,"")))</f>
        <v/>
      </c>
    </row>
    <row r="53" spans="1:12" ht="13.5" customHeight="1" x14ac:dyDescent="0.25">
      <c r="A53" s="289">
        <v>35</v>
      </c>
      <c r="B53" s="13"/>
      <c r="C53" s="19"/>
      <c r="D53" s="20"/>
      <c r="E53" s="13"/>
      <c r="F53" s="13"/>
      <c r="G53" s="13"/>
      <c r="H53" s="290" t="str">
        <f>IF(B53&gt;0,CONCATENATE("CITES_",A53,"_",'Valoració '!$D$7)," ")</f>
        <v xml:space="preserve"> </v>
      </c>
      <c r="I53" s="300">
        <f t="shared" si="2"/>
        <v>0</v>
      </c>
      <c r="J53" s="300">
        <f t="shared" si="3"/>
        <v>0</v>
      </c>
      <c r="K53" s="237" t="str">
        <f>IF(D53&lt;&gt;"",CONCATENATE('Valoració '!$D$7,"1.1.e_00",C53),"")</f>
        <v/>
      </c>
      <c r="L53" s="300" t="str">
        <f>IF(Tabla7[[#This Row],[Nombre de cites (mínim de 20)]]&gt;99,1,IF(Tabla7[[#This Row],[Nombre de cites (mínim de 20)]]&gt;50,2,IF(Tabla7[[#This Row],[Nombre de cites (mínim de 20)]]&gt;0,3,"")))</f>
        <v/>
      </c>
    </row>
    <row r="54" spans="1:12" ht="13.5" customHeight="1" x14ac:dyDescent="0.25">
      <c r="A54" s="289">
        <v>36</v>
      </c>
      <c r="B54" s="13"/>
      <c r="C54" s="19"/>
      <c r="D54" s="20"/>
      <c r="E54" s="13"/>
      <c r="F54" s="13"/>
      <c r="G54" s="13"/>
      <c r="H54" s="290" t="str">
        <f>IF(B54&gt;0,CONCATENATE("CITES_",A54,"_",'Valoració '!$D$7)," ")</f>
        <v xml:space="preserve"> </v>
      </c>
      <c r="I54" s="300">
        <f t="shared" si="2"/>
        <v>0</v>
      </c>
      <c r="J54" s="300">
        <f t="shared" si="3"/>
        <v>0</v>
      </c>
      <c r="K54" s="237" t="str">
        <f>IF(D54&lt;&gt;"",CONCATENATE('Valoració '!$D$7,"1.1.e_00",C54),"")</f>
        <v/>
      </c>
      <c r="L54" s="300" t="str">
        <f>IF(Tabla7[[#This Row],[Nombre de cites (mínim de 20)]]&gt;99,1,IF(Tabla7[[#This Row],[Nombre de cites (mínim de 20)]]&gt;50,2,IF(Tabla7[[#This Row],[Nombre de cites (mínim de 20)]]&gt;0,3,"")))</f>
        <v/>
      </c>
    </row>
    <row r="55" spans="1:12" ht="13.5" customHeight="1" x14ac:dyDescent="0.25">
      <c r="A55" s="289">
        <v>37</v>
      </c>
      <c r="B55" s="13"/>
      <c r="C55" s="19"/>
      <c r="D55" s="20"/>
      <c r="E55" s="13"/>
      <c r="F55" s="13"/>
      <c r="G55" s="13"/>
      <c r="H55" s="290" t="str">
        <f>IF(B55&gt;0,CONCATENATE("CITES_",A55,"_",'Valoració '!$D$7)," ")</f>
        <v xml:space="preserve"> </v>
      </c>
      <c r="I55" s="300">
        <f t="shared" si="2"/>
        <v>0</v>
      </c>
      <c r="J55" s="300">
        <f t="shared" si="3"/>
        <v>0</v>
      </c>
      <c r="K55" s="237" t="str">
        <f>IF(D55&lt;&gt;"",CONCATENATE('Valoració '!$D$7,"1.1.e_00",C55),"")</f>
        <v/>
      </c>
      <c r="L55" s="300" t="str">
        <f>IF(Tabla7[[#This Row],[Nombre de cites (mínim de 20)]]&gt;99,1,IF(Tabla7[[#This Row],[Nombre de cites (mínim de 20)]]&gt;50,2,IF(Tabla7[[#This Row],[Nombre de cites (mínim de 20)]]&gt;0,3,"")))</f>
        <v/>
      </c>
    </row>
    <row r="56" spans="1:12" ht="13.5" customHeight="1" x14ac:dyDescent="0.25">
      <c r="A56" s="289">
        <v>38</v>
      </c>
      <c r="B56" s="13"/>
      <c r="C56" s="19"/>
      <c r="D56" s="20"/>
      <c r="E56" s="13"/>
      <c r="F56" s="13"/>
      <c r="G56" s="13"/>
      <c r="H56" s="290" t="str">
        <f>IF(B56&gt;0,CONCATENATE("CITES_",A56,"_",'Valoració '!$D$7)," ")</f>
        <v xml:space="preserve"> </v>
      </c>
      <c r="I56" s="300">
        <f t="shared" si="2"/>
        <v>0</v>
      </c>
      <c r="J56" s="300">
        <f t="shared" si="3"/>
        <v>0</v>
      </c>
      <c r="K56" s="237" t="str">
        <f>IF(D56&lt;&gt;"",CONCATENATE('Valoració '!$D$7,"1.1.e_00",C56),"")</f>
        <v/>
      </c>
      <c r="L56" s="300" t="str">
        <f>IF(Tabla7[[#This Row],[Nombre de cites (mínim de 20)]]&gt;99,1,IF(Tabla7[[#This Row],[Nombre de cites (mínim de 20)]]&gt;50,2,IF(Tabla7[[#This Row],[Nombre de cites (mínim de 20)]]&gt;0,3,"")))</f>
        <v/>
      </c>
    </row>
    <row r="57" spans="1:12" ht="13.5" customHeight="1" x14ac:dyDescent="0.25">
      <c r="A57" s="289">
        <v>39</v>
      </c>
      <c r="B57" s="13"/>
      <c r="C57" s="19"/>
      <c r="D57" s="20"/>
      <c r="E57" s="13"/>
      <c r="F57" s="13"/>
      <c r="G57" s="13"/>
      <c r="H57" s="290" t="str">
        <f>IF(B57&gt;0,CONCATENATE("CITES_",A57,"_",'Valoració '!$D$7)," ")</f>
        <v xml:space="preserve"> </v>
      </c>
      <c r="I57" s="300">
        <f t="shared" si="2"/>
        <v>0</v>
      </c>
      <c r="J57" s="300">
        <f t="shared" si="3"/>
        <v>0</v>
      </c>
      <c r="K57" s="237" t="str">
        <f>IF(D57&lt;&gt;"",CONCATENATE('Valoració '!$D$7,"1.1.e_00",C57),"")</f>
        <v/>
      </c>
      <c r="L57" s="300" t="str">
        <f>IF(Tabla7[[#This Row],[Nombre de cites (mínim de 20)]]&gt;99,1,IF(Tabla7[[#This Row],[Nombre de cites (mínim de 20)]]&gt;50,2,IF(Tabla7[[#This Row],[Nombre de cites (mínim de 20)]]&gt;0,3,"")))</f>
        <v/>
      </c>
    </row>
    <row r="58" spans="1:12" ht="13.5" customHeight="1" x14ac:dyDescent="0.25">
      <c r="A58" s="289">
        <v>40</v>
      </c>
      <c r="B58" s="13"/>
      <c r="C58" s="19"/>
      <c r="D58" s="20"/>
      <c r="E58" s="13"/>
      <c r="F58" s="13"/>
      <c r="G58" s="13"/>
      <c r="H58" s="290" t="str">
        <f>IF(B58&gt;0,CONCATENATE("CITES_",A58,"_",'Valoració '!$D$7)," ")</f>
        <v xml:space="preserve"> </v>
      </c>
      <c r="I58" s="300">
        <f t="shared" si="2"/>
        <v>0</v>
      </c>
      <c r="J58" s="300">
        <f t="shared" si="3"/>
        <v>0</v>
      </c>
      <c r="K58" s="237" t="str">
        <f>IF(D58&lt;&gt;"",CONCATENATE('Valoració '!$D$7,"1.1.e_00",C58),"")</f>
        <v/>
      </c>
      <c r="L58" s="300" t="str">
        <f>IF(Tabla7[[#This Row],[Nombre de cites (mínim de 20)]]&gt;99,1,IF(Tabla7[[#This Row],[Nombre de cites (mínim de 20)]]&gt;50,2,IF(Tabla7[[#This Row],[Nombre de cites (mínim de 20)]]&gt;0,3,"")))</f>
        <v/>
      </c>
    </row>
    <row r="59" spans="1:12" ht="13.5" customHeight="1" x14ac:dyDescent="0.25">
      <c r="A59" s="289">
        <v>41</v>
      </c>
      <c r="B59" s="13"/>
      <c r="C59" s="19"/>
      <c r="D59" s="20"/>
      <c r="E59" s="13"/>
      <c r="F59" s="13"/>
      <c r="G59" s="13"/>
      <c r="H59" s="290" t="str">
        <f>IF(B59&gt;0,CONCATENATE("CITES_",A59,"_",'Valoració '!$D$7)," ")</f>
        <v xml:space="preserve"> </v>
      </c>
      <c r="I59" s="300">
        <f t="shared" si="2"/>
        <v>0</v>
      </c>
      <c r="J59" s="300">
        <f t="shared" si="3"/>
        <v>0</v>
      </c>
      <c r="K59" s="237" t="str">
        <f>IF(D59&lt;&gt;"",CONCATENATE('Valoració '!$D$7,"1.1.e_00",C59),"")</f>
        <v/>
      </c>
      <c r="L59" s="300" t="str">
        <f>IF(Tabla7[[#This Row],[Nombre de cites (mínim de 20)]]&gt;99,1,IF(Tabla7[[#This Row],[Nombre de cites (mínim de 20)]]&gt;50,2,IF(Tabla7[[#This Row],[Nombre de cites (mínim de 20)]]&gt;0,3,"")))</f>
        <v/>
      </c>
    </row>
    <row r="60" spans="1:12" ht="13.5" customHeight="1" x14ac:dyDescent="0.25">
      <c r="A60" s="289">
        <v>42</v>
      </c>
      <c r="B60" s="13"/>
      <c r="C60" s="19"/>
      <c r="D60" s="20"/>
      <c r="E60" s="13"/>
      <c r="F60" s="13"/>
      <c r="G60" s="13"/>
      <c r="H60" s="290" t="str">
        <f>IF(B60&gt;0,CONCATENATE("CITES_",A60,"_",'Valoració '!$D$7)," ")</f>
        <v xml:space="preserve"> </v>
      </c>
      <c r="I60" s="300">
        <f t="shared" si="2"/>
        <v>0</v>
      </c>
      <c r="J60" s="300">
        <f t="shared" si="3"/>
        <v>0</v>
      </c>
      <c r="K60" s="237" t="str">
        <f>IF(D60&lt;&gt;"",CONCATENATE('Valoració '!$D$7,"1.1.e_00",C60),"")</f>
        <v/>
      </c>
      <c r="L60" s="300" t="str">
        <f>IF(Tabla7[[#This Row],[Nombre de cites (mínim de 20)]]&gt;99,1,IF(Tabla7[[#This Row],[Nombre de cites (mínim de 20)]]&gt;50,2,IF(Tabla7[[#This Row],[Nombre de cites (mínim de 20)]]&gt;0,3,"")))</f>
        <v/>
      </c>
    </row>
    <row r="61" spans="1:12" ht="13.5" customHeight="1" x14ac:dyDescent="0.25">
      <c r="A61" s="289">
        <v>43</v>
      </c>
      <c r="B61" s="13"/>
      <c r="C61" s="19"/>
      <c r="D61" s="20"/>
      <c r="E61" s="13"/>
      <c r="F61" s="13"/>
      <c r="G61" s="13"/>
      <c r="H61" s="290" t="str">
        <f>IF(B61&gt;0,CONCATENATE("CITES_",A61,"_",'Valoració '!$D$7)," ")</f>
        <v xml:space="preserve"> </v>
      </c>
      <c r="I61" s="300">
        <f t="shared" si="2"/>
        <v>0</v>
      </c>
      <c r="J61" s="300">
        <f t="shared" si="3"/>
        <v>0</v>
      </c>
      <c r="K61" s="237" t="str">
        <f>IF(D61&lt;&gt;"",CONCATENATE('Valoració '!$D$7,"1.1.e_00",C61),"")</f>
        <v/>
      </c>
      <c r="L61" s="300" t="str">
        <f>IF(Tabla7[[#This Row],[Nombre de cites (mínim de 20)]]&gt;99,1,IF(Tabla7[[#This Row],[Nombre de cites (mínim de 20)]]&gt;50,2,IF(Tabla7[[#This Row],[Nombre de cites (mínim de 20)]]&gt;0,3,"")))</f>
        <v/>
      </c>
    </row>
    <row r="62" spans="1:12" ht="13.5" customHeight="1" x14ac:dyDescent="0.25">
      <c r="A62" s="289">
        <v>44</v>
      </c>
      <c r="B62" s="13"/>
      <c r="C62" s="19"/>
      <c r="D62" s="20"/>
      <c r="E62" s="13"/>
      <c r="F62" s="13"/>
      <c r="G62" s="13"/>
      <c r="H62" s="290" t="str">
        <f>IF(B62&gt;0,CONCATENATE("CITES_",A62,"_",'Valoració '!$D$7)," ")</f>
        <v xml:space="preserve"> </v>
      </c>
      <c r="I62" s="300">
        <f t="shared" si="2"/>
        <v>0</v>
      </c>
      <c r="J62" s="300">
        <f t="shared" si="3"/>
        <v>0</v>
      </c>
      <c r="K62" s="237" t="str">
        <f>IF(D62&lt;&gt;"",CONCATENATE('Valoració '!$D$7,"1.1.e_00",C62),"")</f>
        <v/>
      </c>
      <c r="L62" s="300" t="str">
        <f>IF(Tabla7[[#This Row],[Nombre de cites (mínim de 20)]]&gt;99,1,IF(Tabla7[[#This Row],[Nombre de cites (mínim de 20)]]&gt;50,2,IF(Tabla7[[#This Row],[Nombre de cites (mínim de 20)]]&gt;0,3,"")))</f>
        <v/>
      </c>
    </row>
    <row r="63" spans="1:12" ht="13.5" customHeight="1" x14ac:dyDescent="0.25">
      <c r="A63" s="289">
        <v>45</v>
      </c>
      <c r="B63" s="13"/>
      <c r="C63" s="19"/>
      <c r="D63" s="20"/>
      <c r="E63" s="13"/>
      <c r="F63" s="13"/>
      <c r="G63" s="13"/>
      <c r="H63" s="290" t="str">
        <f>IF(B63&gt;0,CONCATENATE("CITES_",A63,"_",'Valoració '!$D$7)," ")</f>
        <v xml:space="preserve"> </v>
      </c>
      <c r="I63" s="300">
        <f t="shared" si="2"/>
        <v>0</v>
      </c>
      <c r="J63" s="300">
        <f t="shared" si="3"/>
        <v>0</v>
      </c>
      <c r="K63" s="237" t="str">
        <f>IF(D63&lt;&gt;"",CONCATENATE('Valoració '!$D$7,"1.1.e_00",C63),"")</f>
        <v/>
      </c>
      <c r="L63" s="300" t="str">
        <f>IF(Tabla7[[#This Row],[Nombre de cites (mínim de 20)]]&gt;99,1,IF(Tabla7[[#This Row],[Nombre de cites (mínim de 20)]]&gt;50,2,IF(Tabla7[[#This Row],[Nombre de cites (mínim de 20)]]&gt;0,3,"")))</f>
        <v/>
      </c>
    </row>
    <row r="64" spans="1:12" ht="13.5" customHeight="1" x14ac:dyDescent="0.25">
      <c r="A64" s="289">
        <v>46</v>
      </c>
      <c r="B64" s="13"/>
      <c r="C64" s="19"/>
      <c r="D64" s="20"/>
      <c r="E64" s="13"/>
      <c r="F64" s="13"/>
      <c r="G64" s="13"/>
      <c r="H64" s="290" t="str">
        <f>IF(B64&gt;0,CONCATENATE("CITES_",A64,"_",'Valoració '!$D$7)," ")</f>
        <v xml:space="preserve"> </v>
      </c>
      <c r="I64" s="300">
        <f t="shared" si="2"/>
        <v>0</v>
      </c>
      <c r="J64" s="300">
        <f t="shared" si="3"/>
        <v>0</v>
      </c>
      <c r="K64" s="237" t="str">
        <f>IF(D64&lt;&gt;"",CONCATENATE('Valoració '!$D$7,"1.1.e_00",C64),"")</f>
        <v/>
      </c>
      <c r="L64" s="300" t="str">
        <f>IF(Tabla7[[#This Row],[Nombre de cites (mínim de 20)]]&gt;99,1,IF(Tabla7[[#This Row],[Nombre de cites (mínim de 20)]]&gt;50,2,IF(Tabla7[[#This Row],[Nombre de cites (mínim de 20)]]&gt;0,3,"")))</f>
        <v/>
      </c>
    </row>
    <row r="65" spans="1:12" ht="13.5" customHeight="1" x14ac:dyDescent="0.25">
      <c r="A65" s="289">
        <v>47</v>
      </c>
      <c r="B65" s="13"/>
      <c r="C65" s="19"/>
      <c r="D65" s="20"/>
      <c r="E65" s="13"/>
      <c r="F65" s="13"/>
      <c r="G65" s="13"/>
      <c r="H65" s="290" t="str">
        <f>IF(B65&gt;0,CONCATENATE("CITES_",A65,"_",'Valoració '!$D$7)," ")</f>
        <v xml:space="preserve"> </v>
      </c>
      <c r="I65" s="300">
        <f t="shared" si="2"/>
        <v>0</v>
      </c>
      <c r="J65" s="300">
        <f t="shared" si="3"/>
        <v>0</v>
      </c>
      <c r="K65" s="237" t="str">
        <f>IF(D65&lt;&gt;"",CONCATENATE('Valoració '!$D$7,"1.1.e_00",C65),"")</f>
        <v/>
      </c>
      <c r="L65" s="300" t="str">
        <f>IF(Tabla7[[#This Row],[Nombre de cites (mínim de 20)]]&gt;99,1,IF(Tabla7[[#This Row],[Nombre de cites (mínim de 20)]]&gt;50,2,IF(Tabla7[[#This Row],[Nombre de cites (mínim de 20)]]&gt;0,3,"")))</f>
        <v/>
      </c>
    </row>
    <row r="66" spans="1:12" ht="13.5" customHeight="1" x14ac:dyDescent="0.25">
      <c r="A66" s="289">
        <v>48</v>
      </c>
      <c r="B66" s="13"/>
      <c r="C66" s="19"/>
      <c r="D66" s="20"/>
      <c r="E66" s="13"/>
      <c r="F66" s="13"/>
      <c r="G66" s="13"/>
      <c r="H66" s="290" t="str">
        <f>IF(B66&gt;0,CONCATENATE("CITES_",A66,"_",'Valoració '!$D$7)," ")</f>
        <v xml:space="preserve"> </v>
      </c>
      <c r="I66" s="300">
        <f t="shared" si="2"/>
        <v>0</v>
      </c>
      <c r="J66" s="300">
        <f t="shared" si="3"/>
        <v>0</v>
      </c>
      <c r="K66" s="237" t="str">
        <f>IF(D66&lt;&gt;"",CONCATENATE('Valoració '!$D$7,"1.1.e_00",C66),"")</f>
        <v/>
      </c>
      <c r="L66" s="300" t="str">
        <f>IF(Tabla7[[#This Row],[Nombre de cites (mínim de 20)]]&gt;99,1,IF(Tabla7[[#This Row],[Nombre de cites (mínim de 20)]]&gt;50,2,IF(Tabla7[[#This Row],[Nombre de cites (mínim de 20)]]&gt;0,3,"")))</f>
        <v/>
      </c>
    </row>
    <row r="67" spans="1:12" ht="13.5" customHeight="1" x14ac:dyDescent="0.25">
      <c r="A67" s="289">
        <v>49</v>
      </c>
      <c r="B67" s="13"/>
      <c r="C67" s="19"/>
      <c r="D67" s="20"/>
      <c r="E67" s="13"/>
      <c r="F67" s="13"/>
      <c r="G67" s="13"/>
      <c r="H67" s="290" t="str">
        <f>IF(B67&gt;0,CONCATENATE("CITES_",A67,"_",'Valoració '!$D$7)," ")</f>
        <v xml:space="preserve"> </v>
      </c>
      <c r="I67" s="300">
        <f t="shared" si="2"/>
        <v>0</v>
      </c>
      <c r="J67" s="300">
        <f t="shared" si="3"/>
        <v>0</v>
      </c>
      <c r="K67" s="237" t="str">
        <f>IF(D67&lt;&gt;"",CONCATENATE('Valoració '!$D$7,"1.1.e_00",C67),"")</f>
        <v/>
      </c>
      <c r="L67" s="300" t="str">
        <f>IF(Tabla7[[#This Row],[Nombre de cites (mínim de 20)]]&gt;99,1,IF(Tabla7[[#This Row],[Nombre de cites (mínim de 20)]]&gt;50,2,IF(Tabla7[[#This Row],[Nombre de cites (mínim de 20)]]&gt;0,3,"")))</f>
        <v/>
      </c>
    </row>
    <row r="68" spans="1:12" ht="13.5" customHeight="1" x14ac:dyDescent="0.25">
      <c r="A68" s="289">
        <v>50</v>
      </c>
      <c r="B68" s="13"/>
      <c r="C68" s="19"/>
      <c r="D68" s="20"/>
      <c r="E68" s="13"/>
      <c r="F68" s="13"/>
      <c r="G68" s="13"/>
      <c r="H68" s="290" t="str">
        <f>IF(B68&gt;0,CONCATENATE("CITES_",A68,"_",'Valoració '!$D$7)," ")</f>
        <v xml:space="preserve"> </v>
      </c>
      <c r="I68" s="300">
        <f t="shared" si="2"/>
        <v>0</v>
      </c>
      <c r="J68" s="300">
        <f t="shared" si="3"/>
        <v>0</v>
      </c>
      <c r="K68" s="237" t="str">
        <f>IF(D68&lt;&gt;"",CONCATENATE('Valoració '!$D$7,"1.1.e_00",C68),"")</f>
        <v/>
      </c>
      <c r="L68" s="300" t="str">
        <f>IF(Tabla7[[#This Row],[Nombre de cites (mínim de 20)]]&gt;99,1,IF(Tabla7[[#This Row],[Nombre de cites (mínim de 20)]]&gt;50,2,IF(Tabla7[[#This Row],[Nombre de cites (mínim de 20)]]&gt;0,3,"")))</f>
        <v/>
      </c>
    </row>
    <row r="69" spans="1:12" ht="13.5" customHeight="1" x14ac:dyDescent="0.25">
      <c r="A69" s="289">
        <v>51</v>
      </c>
      <c r="B69" s="13"/>
      <c r="C69" s="19"/>
      <c r="D69" s="20"/>
      <c r="E69" s="13"/>
      <c r="F69" s="13"/>
      <c r="G69" s="13"/>
      <c r="H69" s="290" t="str">
        <f>IF(B69&gt;0,CONCATENATE("CITES_",A69,"_",'Valoració '!$D$7)," ")</f>
        <v xml:space="preserve"> </v>
      </c>
      <c r="I69" s="300">
        <f t="shared" si="2"/>
        <v>0</v>
      </c>
      <c r="J69" s="300">
        <f t="shared" si="3"/>
        <v>0</v>
      </c>
      <c r="K69" s="237" t="str">
        <f>IF(D69&lt;&gt;"",CONCATENATE('Valoració '!$D$7,"1.1.e_00",C69),"")</f>
        <v/>
      </c>
      <c r="L69" s="300" t="str">
        <f>IF(Tabla7[[#This Row],[Nombre de cites (mínim de 20)]]&gt;99,1,IF(Tabla7[[#This Row],[Nombre de cites (mínim de 20)]]&gt;50,2,IF(Tabla7[[#This Row],[Nombre de cites (mínim de 20)]]&gt;0,3,"")))</f>
        <v/>
      </c>
    </row>
    <row r="70" spans="1:12" ht="13.5" customHeight="1" x14ac:dyDescent="0.25">
      <c r="A70" s="289">
        <v>52</v>
      </c>
      <c r="B70" s="13"/>
      <c r="C70" s="19"/>
      <c r="D70" s="20"/>
      <c r="E70" s="13"/>
      <c r="F70" s="13"/>
      <c r="G70" s="13"/>
      <c r="H70" s="290" t="str">
        <f>IF(B70&gt;0,CONCATENATE("CITES_",A70,"_",'Valoració '!$D$7)," ")</f>
        <v xml:space="preserve"> </v>
      </c>
      <c r="I70" s="300">
        <f t="shared" si="2"/>
        <v>0</v>
      </c>
      <c r="J70" s="300">
        <f t="shared" si="3"/>
        <v>0</v>
      </c>
      <c r="K70" s="237" t="str">
        <f>IF(D70&lt;&gt;"",CONCATENATE('Valoració '!$D$7,"1.1.e_00",C70),"")</f>
        <v/>
      </c>
      <c r="L70" s="300" t="str">
        <f>IF(Tabla7[[#This Row],[Nombre de cites (mínim de 20)]]&gt;99,1,IF(Tabla7[[#This Row],[Nombre de cites (mínim de 20)]]&gt;50,2,IF(Tabla7[[#This Row],[Nombre de cites (mínim de 20)]]&gt;0,3,"")))</f>
        <v/>
      </c>
    </row>
    <row r="71" spans="1:12" ht="13.5" customHeight="1" x14ac:dyDescent="0.25">
      <c r="A71" s="289">
        <v>53</v>
      </c>
      <c r="B71" s="13"/>
      <c r="C71" s="19"/>
      <c r="D71" s="20"/>
      <c r="E71" s="13"/>
      <c r="F71" s="13"/>
      <c r="G71" s="13"/>
      <c r="H71" s="290" t="str">
        <f>IF(B71&gt;0,CONCATENATE("CITES_",A71,"_",'Valoració '!$D$7)," ")</f>
        <v xml:space="preserve"> </v>
      </c>
      <c r="I71" s="300">
        <f t="shared" si="2"/>
        <v>0</v>
      </c>
      <c r="J71" s="300">
        <f t="shared" si="3"/>
        <v>0</v>
      </c>
      <c r="K71" s="237" t="str">
        <f>IF(D71&lt;&gt;"",CONCATENATE('Valoració '!$D$7,"1.1.e_00",C71),"")</f>
        <v/>
      </c>
      <c r="L71" s="300" t="str">
        <f>IF(Tabla7[[#This Row],[Nombre de cites (mínim de 20)]]&gt;99,1,IF(Tabla7[[#This Row],[Nombre de cites (mínim de 20)]]&gt;50,2,IF(Tabla7[[#This Row],[Nombre de cites (mínim de 20)]]&gt;0,3,"")))</f>
        <v/>
      </c>
    </row>
    <row r="72" spans="1:12" ht="13.5" customHeight="1" x14ac:dyDescent="0.25">
      <c r="A72" s="289">
        <v>54</v>
      </c>
      <c r="B72" s="13"/>
      <c r="C72" s="19"/>
      <c r="D72" s="20"/>
      <c r="E72" s="13"/>
      <c r="F72" s="13"/>
      <c r="G72" s="13"/>
      <c r="H72" s="290" t="str">
        <f>IF(B72&gt;0,CONCATENATE("CITES_",A72,"_",'Valoració '!$D$7)," ")</f>
        <v xml:space="preserve"> </v>
      </c>
      <c r="I72" s="300">
        <f t="shared" si="2"/>
        <v>0</v>
      </c>
      <c r="J72" s="300">
        <f t="shared" si="3"/>
        <v>0</v>
      </c>
      <c r="K72" s="237" t="str">
        <f>IF(D72&lt;&gt;"",CONCATENATE('Valoració '!$D$7,"1.1.e_00",C72),"")</f>
        <v/>
      </c>
      <c r="L72" s="300" t="str">
        <f>IF(Tabla7[[#This Row],[Nombre de cites (mínim de 20)]]&gt;99,1,IF(Tabla7[[#This Row],[Nombre de cites (mínim de 20)]]&gt;50,2,IF(Tabla7[[#This Row],[Nombre de cites (mínim de 20)]]&gt;0,3,"")))</f>
        <v/>
      </c>
    </row>
    <row r="73" spans="1:12" ht="13.5" customHeight="1" x14ac:dyDescent="0.25">
      <c r="A73" s="289">
        <v>55</v>
      </c>
      <c r="B73" s="13"/>
      <c r="C73" s="19"/>
      <c r="D73" s="20"/>
      <c r="E73" s="13"/>
      <c r="F73" s="13"/>
      <c r="G73" s="13"/>
      <c r="H73" s="290" t="str">
        <f>IF(B73&gt;0,CONCATENATE("CITES_",A73,"_",'Valoració '!$D$7)," ")</f>
        <v xml:space="preserve"> </v>
      </c>
      <c r="I73" s="300">
        <f t="shared" si="2"/>
        <v>0</v>
      </c>
      <c r="J73" s="300">
        <f t="shared" si="3"/>
        <v>0</v>
      </c>
      <c r="K73" s="237" t="str">
        <f>IF(D73&lt;&gt;"",CONCATENATE('Valoració '!$D$7,"1.1.e_00",C73),"")</f>
        <v/>
      </c>
      <c r="L73" s="300" t="str">
        <f>IF(Tabla7[[#This Row],[Nombre de cites (mínim de 20)]]&gt;99,1,IF(Tabla7[[#This Row],[Nombre de cites (mínim de 20)]]&gt;50,2,IF(Tabla7[[#This Row],[Nombre de cites (mínim de 20)]]&gt;0,3,"")))</f>
        <v/>
      </c>
    </row>
    <row r="74" spans="1:12" ht="13.5" customHeight="1" x14ac:dyDescent="0.25">
      <c r="A74" s="289">
        <v>56</v>
      </c>
      <c r="B74" s="13"/>
      <c r="C74" s="19"/>
      <c r="D74" s="20"/>
      <c r="E74" s="13"/>
      <c r="F74" s="13"/>
      <c r="G74" s="13"/>
      <c r="H74" s="290" t="str">
        <f>IF(B74&gt;0,CONCATENATE("CITES_",A74,"_",'Valoració '!$D$7)," ")</f>
        <v xml:space="preserve"> </v>
      </c>
      <c r="I74" s="300">
        <f t="shared" si="2"/>
        <v>0</v>
      </c>
      <c r="J74" s="300">
        <f t="shared" si="3"/>
        <v>0</v>
      </c>
      <c r="K74" s="237" t="str">
        <f>IF(D74&lt;&gt;"",CONCATENATE('Valoració '!$D$7,"1.1.e_00",C74),"")</f>
        <v/>
      </c>
      <c r="L74" s="300" t="str">
        <f>IF(Tabla7[[#This Row],[Nombre de cites (mínim de 20)]]&gt;99,1,IF(Tabla7[[#This Row],[Nombre de cites (mínim de 20)]]&gt;50,2,IF(Tabla7[[#This Row],[Nombre de cites (mínim de 20)]]&gt;0,3,"")))</f>
        <v/>
      </c>
    </row>
    <row r="75" spans="1:12" ht="13.5" customHeight="1" x14ac:dyDescent="0.25">
      <c r="A75" s="289">
        <v>57</v>
      </c>
      <c r="B75" s="13"/>
      <c r="C75" s="19"/>
      <c r="D75" s="20"/>
      <c r="E75" s="13"/>
      <c r="F75" s="13"/>
      <c r="G75" s="13"/>
      <c r="H75" s="290" t="str">
        <f>IF(B75&gt;0,CONCATENATE("CITES_",A75,"_",'Valoració '!$D$7)," ")</f>
        <v xml:space="preserve"> </v>
      </c>
      <c r="I75" s="300">
        <f t="shared" si="2"/>
        <v>0</v>
      </c>
      <c r="J75" s="300">
        <f t="shared" si="3"/>
        <v>0</v>
      </c>
      <c r="K75" s="237" t="str">
        <f>IF(D75&lt;&gt;"",CONCATENATE('Valoració '!$D$7,"1.1.e_00",C75),"")</f>
        <v/>
      </c>
      <c r="L75" s="300" t="str">
        <f>IF(Tabla7[[#This Row],[Nombre de cites (mínim de 20)]]&gt;99,1,IF(Tabla7[[#This Row],[Nombre de cites (mínim de 20)]]&gt;50,2,IF(Tabla7[[#This Row],[Nombre de cites (mínim de 20)]]&gt;0,3,"")))</f>
        <v/>
      </c>
    </row>
    <row r="76" spans="1:12" ht="13.5" customHeight="1" x14ac:dyDescent="0.25">
      <c r="A76" s="289">
        <v>58</v>
      </c>
      <c r="B76" s="13"/>
      <c r="C76" s="19"/>
      <c r="D76" s="20"/>
      <c r="E76" s="13"/>
      <c r="F76" s="13"/>
      <c r="G76" s="13"/>
      <c r="H76" s="290" t="str">
        <f>IF(B76&gt;0,CONCATENATE("CITES_",A76,"_",'Valoració '!$D$7)," ")</f>
        <v xml:space="preserve"> </v>
      </c>
      <c r="I76" s="300">
        <f t="shared" si="2"/>
        <v>0</v>
      </c>
      <c r="J76" s="300">
        <f t="shared" si="3"/>
        <v>0</v>
      </c>
      <c r="K76" s="237" t="str">
        <f>IF(D76&lt;&gt;"",CONCATENATE('Valoració '!$D$7,"1.1.e_00",C76),"")</f>
        <v/>
      </c>
      <c r="L76" s="300" t="str">
        <f>IF(Tabla7[[#This Row],[Nombre de cites (mínim de 20)]]&gt;99,1,IF(Tabla7[[#This Row],[Nombre de cites (mínim de 20)]]&gt;50,2,IF(Tabla7[[#This Row],[Nombre de cites (mínim de 20)]]&gt;0,3,"")))</f>
        <v/>
      </c>
    </row>
    <row r="77" spans="1:12" ht="13.5" customHeight="1" x14ac:dyDescent="0.25">
      <c r="A77" s="289">
        <v>59</v>
      </c>
      <c r="B77" s="13"/>
      <c r="C77" s="19"/>
      <c r="D77" s="20"/>
      <c r="E77" s="13"/>
      <c r="F77" s="13"/>
      <c r="G77" s="13"/>
      <c r="H77" s="290" t="str">
        <f>IF(B77&gt;0,CONCATENATE("CITES_",A77,"_",'Valoració '!$D$7)," ")</f>
        <v xml:space="preserve"> </v>
      </c>
      <c r="I77" s="300">
        <f t="shared" si="2"/>
        <v>0</v>
      </c>
      <c r="J77" s="300">
        <f t="shared" si="3"/>
        <v>0</v>
      </c>
      <c r="K77" s="237" t="str">
        <f>IF(D77&lt;&gt;"",CONCATENATE('Valoració '!$D$7,"1.1.e_00",C77),"")</f>
        <v/>
      </c>
      <c r="L77" s="300" t="str">
        <f>IF(Tabla7[[#This Row],[Nombre de cites (mínim de 20)]]&gt;99,1,IF(Tabla7[[#This Row],[Nombre de cites (mínim de 20)]]&gt;50,2,IF(Tabla7[[#This Row],[Nombre de cites (mínim de 20)]]&gt;0,3,"")))</f>
        <v/>
      </c>
    </row>
    <row r="78" spans="1:12" ht="13.5" customHeight="1" x14ac:dyDescent="0.25">
      <c r="A78" s="289">
        <v>60</v>
      </c>
      <c r="B78" s="13"/>
      <c r="C78" s="19"/>
      <c r="D78" s="20"/>
      <c r="E78" s="13"/>
      <c r="F78" s="13"/>
      <c r="G78" s="13"/>
      <c r="H78" s="290" t="str">
        <f>IF(B78&gt;0,CONCATENATE("CITES_",A78,"_",'Valoració '!$D$7)," ")</f>
        <v xml:space="preserve"> </v>
      </c>
      <c r="I78" s="300">
        <f t="shared" si="2"/>
        <v>0</v>
      </c>
      <c r="J78" s="300">
        <f t="shared" si="3"/>
        <v>0</v>
      </c>
      <c r="K78" s="237" t="str">
        <f>IF(D78&lt;&gt;"",CONCATENATE('Valoració '!$D$7,"1.1.e_00",C78),"")</f>
        <v/>
      </c>
      <c r="L78" s="300" t="str">
        <f>IF(Tabla7[[#This Row],[Nombre de cites (mínim de 20)]]&gt;99,1,IF(Tabla7[[#This Row],[Nombre de cites (mínim de 20)]]&gt;50,2,IF(Tabla7[[#This Row],[Nombre de cites (mínim de 20)]]&gt;0,3,"")))</f>
        <v/>
      </c>
    </row>
    <row r="79" spans="1:12" ht="13.5" customHeight="1" x14ac:dyDescent="0.25">
      <c r="A79" s="289">
        <v>61</v>
      </c>
      <c r="B79" s="13"/>
      <c r="C79" s="19"/>
      <c r="D79" s="20"/>
      <c r="E79" s="13"/>
      <c r="F79" s="13"/>
      <c r="G79" s="13"/>
      <c r="H79" s="290" t="str">
        <f>IF(B79&gt;0,CONCATENATE("CITES_",A79,"_",'Valoració '!$D$7)," ")</f>
        <v xml:space="preserve"> </v>
      </c>
      <c r="I79" s="300">
        <f t="shared" si="2"/>
        <v>0</v>
      </c>
      <c r="J79" s="300">
        <f t="shared" si="3"/>
        <v>0</v>
      </c>
      <c r="K79" s="237" t="str">
        <f>IF(D79&lt;&gt;"",CONCATENATE('Valoració '!$D$7,"1.1.e_00",C79),"")</f>
        <v/>
      </c>
      <c r="L79" s="300" t="str">
        <f>IF(Tabla7[[#This Row],[Nombre de cites (mínim de 20)]]&gt;99,1,IF(Tabla7[[#This Row],[Nombre de cites (mínim de 20)]]&gt;50,2,IF(Tabla7[[#This Row],[Nombre de cites (mínim de 20)]]&gt;0,3,"")))</f>
        <v/>
      </c>
    </row>
    <row r="80" spans="1:12" ht="13.5" customHeight="1" x14ac:dyDescent="0.25">
      <c r="A80" s="289">
        <v>62</v>
      </c>
      <c r="B80" s="13"/>
      <c r="C80" s="19"/>
      <c r="D80" s="20"/>
      <c r="E80" s="13"/>
      <c r="F80" s="13"/>
      <c r="G80" s="13"/>
      <c r="H80" s="290" t="str">
        <f>IF(B80&gt;0,CONCATENATE("CITES_",A80,"_",'Valoració '!$D$7)," ")</f>
        <v xml:space="preserve"> </v>
      </c>
      <c r="I80" s="300">
        <f t="shared" si="2"/>
        <v>0</v>
      </c>
      <c r="J80" s="300">
        <f t="shared" si="3"/>
        <v>0</v>
      </c>
      <c r="K80" s="237" t="str">
        <f>IF(D80&lt;&gt;"",CONCATENATE('Valoració '!$D$7,"1.1.e_00",C80),"")</f>
        <v/>
      </c>
      <c r="L80" s="300" t="str">
        <f>IF(Tabla7[[#This Row],[Nombre de cites (mínim de 20)]]&gt;99,1,IF(Tabla7[[#This Row],[Nombre de cites (mínim de 20)]]&gt;50,2,IF(Tabla7[[#This Row],[Nombre de cites (mínim de 20)]]&gt;0,3,"")))</f>
        <v/>
      </c>
    </row>
    <row r="81" spans="1:12" ht="13.5" customHeight="1" x14ac:dyDescent="0.25">
      <c r="A81" s="289">
        <v>63</v>
      </c>
      <c r="B81" s="13"/>
      <c r="C81" s="19"/>
      <c r="D81" s="20"/>
      <c r="E81" s="13"/>
      <c r="F81" s="13"/>
      <c r="G81" s="13"/>
      <c r="H81" s="290" t="str">
        <f>IF(B81&gt;0,CONCATENATE("CITES_",A81,"_",'Valoració '!$D$7)," ")</f>
        <v xml:space="preserve"> </v>
      </c>
      <c r="I81" s="300">
        <f t="shared" si="2"/>
        <v>0</v>
      </c>
      <c r="J81" s="300">
        <f t="shared" si="3"/>
        <v>0</v>
      </c>
      <c r="K81" s="237" t="str">
        <f>IF(D81&lt;&gt;"",CONCATENATE('Valoració '!$D$7,"1.1.e_00",C81),"")</f>
        <v/>
      </c>
      <c r="L81" s="300" t="str">
        <f>IF(Tabla7[[#This Row],[Nombre de cites (mínim de 20)]]&gt;99,1,IF(Tabla7[[#This Row],[Nombre de cites (mínim de 20)]]&gt;50,2,IF(Tabla7[[#This Row],[Nombre de cites (mínim de 20)]]&gt;0,3,"")))</f>
        <v/>
      </c>
    </row>
    <row r="82" spans="1:12" ht="13.5" customHeight="1" x14ac:dyDescent="0.25">
      <c r="A82" s="289">
        <v>64</v>
      </c>
      <c r="B82" s="13"/>
      <c r="C82" s="19"/>
      <c r="D82" s="20"/>
      <c r="E82" s="13"/>
      <c r="F82" s="13"/>
      <c r="G82" s="13"/>
      <c r="H82" s="290" t="str">
        <f>IF(B82&gt;0,CONCATENATE("CITES_",A82,"_",'Valoració '!$D$7)," ")</f>
        <v xml:space="preserve"> </v>
      </c>
      <c r="I82" s="300">
        <f t="shared" si="2"/>
        <v>0</v>
      </c>
      <c r="J82" s="300">
        <f t="shared" si="3"/>
        <v>0</v>
      </c>
      <c r="K82" s="237" t="str">
        <f>IF(D82&lt;&gt;"",CONCATENATE('Valoració '!$D$7,"1.1.e_00",C82),"")</f>
        <v/>
      </c>
      <c r="L82" s="300" t="str">
        <f>IF(Tabla7[[#This Row],[Nombre de cites (mínim de 20)]]&gt;99,1,IF(Tabla7[[#This Row],[Nombre de cites (mínim de 20)]]&gt;50,2,IF(Tabla7[[#This Row],[Nombre de cites (mínim de 20)]]&gt;0,3,"")))</f>
        <v/>
      </c>
    </row>
    <row r="83" spans="1:12" ht="13.5" customHeight="1" x14ac:dyDescent="0.25">
      <c r="A83" s="289">
        <v>65</v>
      </c>
      <c r="B83" s="13"/>
      <c r="C83" s="19"/>
      <c r="D83" s="20"/>
      <c r="E83" s="13"/>
      <c r="F83" s="13"/>
      <c r="G83" s="13"/>
      <c r="H83" s="290" t="str">
        <f>IF(B83&gt;0,CONCATENATE("CITES_",A83,"_",'Valoració '!$D$7)," ")</f>
        <v xml:space="preserve"> </v>
      </c>
      <c r="I83" s="300">
        <f t="shared" si="2"/>
        <v>0</v>
      </c>
      <c r="J83" s="300">
        <f t="shared" si="3"/>
        <v>0</v>
      </c>
      <c r="K83" s="237" t="str">
        <f>IF(D83&lt;&gt;"",CONCATENATE('Valoració '!$D$7,"1.1.e_00",C83),"")</f>
        <v/>
      </c>
      <c r="L83" s="300" t="str">
        <f>IF(Tabla7[[#This Row],[Nombre de cites (mínim de 20)]]&gt;99,1,IF(Tabla7[[#This Row],[Nombre de cites (mínim de 20)]]&gt;50,2,IF(Tabla7[[#This Row],[Nombre de cites (mínim de 20)]]&gt;0,3,"")))</f>
        <v/>
      </c>
    </row>
    <row r="84" spans="1:12" ht="13.5" customHeight="1" x14ac:dyDescent="0.25">
      <c r="A84" s="289">
        <v>66</v>
      </c>
      <c r="B84" s="13"/>
      <c r="C84" s="19"/>
      <c r="D84" s="20"/>
      <c r="E84" s="13"/>
      <c r="F84" s="13"/>
      <c r="G84" s="13"/>
      <c r="H84" s="290" t="str">
        <f>IF(B84&gt;0,CONCATENATE("CITES_",A84,"_",'Valoració '!$D$7)," ")</f>
        <v xml:space="preserve"> </v>
      </c>
      <c r="I84" s="300">
        <f t="shared" si="2"/>
        <v>0</v>
      </c>
      <c r="J84" s="300">
        <f t="shared" si="3"/>
        <v>0</v>
      </c>
      <c r="K84" s="237" t="str">
        <f>IF(D84&lt;&gt;"",CONCATENATE('Valoració '!$D$7,"1.1.e_00",C84),"")</f>
        <v/>
      </c>
      <c r="L84" s="300" t="str">
        <f>IF(Tabla7[[#This Row],[Nombre de cites (mínim de 20)]]&gt;99,1,IF(Tabla7[[#This Row],[Nombre de cites (mínim de 20)]]&gt;50,2,IF(Tabla7[[#This Row],[Nombre de cites (mínim de 20)]]&gt;0,3,"")))</f>
        <v/>
      </c>
    </row>
    <row r="85" spans="1:12" ht="13.5" customHeight="1" x14ac:dyDescent="0.25">
      <c r="A85" s="289">
        <v>67</v>
      </c>
      <c r="B85" s="13"/>
      <c r="C85" s="19"/>
      <c r="D85" s="20"/>
      <c r="E85" s="13"/>
      <c r="F85" s="13"/>
      <c r="G85" s="13"/>
      <c r="H85" s="290" t="str">
        <f>IF(B85&gt;0,CONCATENATE("CITES_",A85,"_",'Valoració '!$D$7)," ")</f>
        <v xml:space="preserve"> </v>
      </c>
      <c r="I85" s="300">
        <f t="shared" si="2"/>
        <v>0</v>
      </c>
      <c r="J85" s="300">
        <f t="shared" si="3"/>
        <v>0</v>
      </c>
      <c r="K85" s="237" t="str">
        <f>IF(D85&lt;&gt;"",CONCATENATE('Valoració '!$D$7,"1.1.e_00",C85),"")</f>
        <v/>
      </c>
      <c r="L85" s="300" t="str">
        <f>IF(Tabla7[[#This Row],[Nombre de cites (mínim de 20)]]&gt;99,1,IF(Tabla7[[#This Row],[Nombre de cites (mínim de 20)]]&gt;50,2,IF(Tabla7[[#This Row],[Nombre de cites (mínim de 20)]]&gt;0,3,"")))</f>
        <v/>
      </c>
    </row>
    <row r="86" spans="1:12" ht="13.5" customHeight="1" x14ac:dyDescent="0.25">
      <c r="A86" s="289">
        <v>68</v>
      </c>
      <c r="B86" s="13"/>
      <c r="C86" s="19"/>
      <c r="D86" s="20"/>
      <c r="E86" s="13"/>
      <c r="F86" s="13"/>
      <c r="G86" s="13"/>
      <c r="H86" s="290" t="str">
        <f>IF(B86&gt;0,CONCATENATE("CITES_",A86,"_",'Valoració '!$D$7)," ")</f>
        <v xml:space="preserve"> </v>
      </c>
      <c r="I86" s="300">
        <f t="shared" si="2"/>
        <v>0</v>
      </c>
      <c r="J86" s="300">
        <f t="shared" si="3"/>
        <v>0</v>
      </c>
      <c r="K86" s="237" t="str">
        <f>IF(D86&lt;&gt;"",CONCATENATE('Valoració '!$D$7,"1.1.e_00",C86),"")</f>
        <v/>
      </c>
      <c r="L86" s="300" t="str">
        <f>IF(Tabla7[[#This Row],[Nombre de cites (mínim de 20)]]&gt;99,1,IF(Tabla7[[#This Row],[Nombre de cites (mínim de 20)]]&gt;50,2,IF(Tabla7[[#This Row],[Nombre de cites (mínim de 20)]]&gt;0,3,"")))</f>
        <v/>
      </c>
    </row>
    <row r="87" spans="1:12" ht="13.5" customHeight="1" x14ac:dyDescent="0.25">
      <c r="A87" s="289">
        <v>69</v>
      </c>
      <c r="B87" s="13"/>
      <c r="C87" s="19"/>
      <c r="D87" s="20"/>
      <c r="E87" s="13"/>
      <c r="F87" s="13"/>
      <c r="G87" s="13"/>
      <c r="H87" s="290" t="str">
        <f>IF(B87&gt;0,CONCATENATE("CITES_",A87,"_",'Valoració '!$D$7)," ")</f>
        <v xml:space="preserve"> </v>
      </c>
      <c r="I87" s="300">
        <f t="shared" ref="I87:I150" si="4">IF(C87&lt;&gt;"",1,0)</f>
        <v>0</v>
      </c>
      <c r="J87" s="300">
        <f t="shared" si="3"/>
        <v>0</v>
      </c>
      <c r="K87" s="237" t="str">
        <f>IF(D87&lt;&gt;"",CONCATENATE('Valoració '!$D$7,"1.1.e_00",C87),"")</f>
        <v/>
      </c>
      <c r="L87" s="300" t="str">
        <f>IF(Tabla7[[#This Row],[Nombre de cites (mínim de 20)]]&gt;99,1,IF(Tabla7[[#This Row],[Nombre de cites (mínim de 20)]]&gt;50,2,IF(Tabla7[[#This Row],[Nombre de cites (mínim de 20)]]&gt;0,3,"")))</f>
        <v/>
      </c>
    </row>
    <row r="88" spans="1:12" ht="13.5" customHeight="1" x14ac:dyDescent="0.25">
      <c r="A88" s="289">
        <v>70</v>
      </c>
      <c r="B88" s="13"/>
      <c r="C88" s="19"/>
      <c r="D88" s="20"/>
      <c r="E88" s="13"/>
      <c r="F88" s="13"/>
      <c r="G88" s="13"/>
      <c r="H88" s="290" t="str">
        <f>IF(B88&gt;0,CONCATENATE("CITES_",A88,"_",'Valoració '!$D$7)," ")</f>
        <v xml:space="preserve"> </v>
      </c>
      <c r="I88" s="300">
        <f t="shared" si="4"/>
        <v>0</v>
      </c>
      <c r="J88" s="300">
        <f t="shared" si="3"/>
        <v>0</v>
      </c>
      <c r="K88" s="237" t="str">
        <f>IF(D88&lt;&gt;"",CONCATENATE('Valoració '!$D$7,"1.1.e_00",C88),"")</f>
        <v/>
      </c>
      <c r="L88" s="300" t="str">
        <f>IF(Tabla7[[#This Row],[Nombre de cites (mínim de 20)]]&gt;99,1,IF(Tabla7[[#This Row],[Nombre de cites (mínim de 20)]]&gt;50,2,IF(Tabla7[[#This Row],[Nombre de cites (mínim de 20)]]&gt;0,3,"")))</f>
        <v/>
      </c>
    </row>
    <row r="89" spans="1:12" ht="13.5" customHeight="1" x14ac:dyDescent="0.25">
      <c r="A89" s="289">
        <v>71</v>
      </c>
      <c r="B89" s="13"/>
      <c r="C89" s="19"/>
      <c r="D89" s="20"/>
      <c r="E89" s="13"/>
      <c r="F89" s="13"/>
      <c r="G89" s="13"/>
      <c r="H89" s="290" t="str">
        <f>IF(B89&gt;0,CONCATENATE("CITES_",A89,"_",'Valoració '!$D$7)," ")</f>
        <v xml:space="preserve"> </v>
      </c>
      <c r="I89" s="300">
        <f t="shared" si="4"/>
        <v>0</v>
      </c>
      <c r="J89" s="300">
        <f t="shared" si="3"/>
        <v>0</v>
      </c>
      <c r="K89" s="237" t="str">
        <f>IF(D89&lt;&gt;"",CONCATENATE('Valoració '!$D$7,"1.1.e_00",C89),"")</f>
        <v/>
      </c>
      <c r="L89" s="300" t="str">
        <f>IF(Tabla7[[#This Row],[Nombre de cites (mínim de 20)]]&gt;99,1,IF(Tabla7[[#This Row],[Nombre de cites (mínim de 20)]]&gt;50,2,IF(Tabla7[[#This Row],[Nombre de cites (mínim de 20)]]&gt;0,3,"")))</f>
        <v/>
      </c>
    </row>
    <row r="90" spans="1:12" ht="13.5" customHeight="1" x14ac:dyDescent="0.25">
      <c r="A90" s="289">
        <v>72</v>
      </c>
      <c r="B90" s="13"/>
      <c r="C90" s="19"/>
      <c r="D90" s="20"/>
      <c r="E90" s="13"/>
      <c r="F90" s="13"/>
      <c r="G90" s="13"/>
      <c r="H90" s="290" t="str">
        <f>IF(B90&gt;0,CONCATENATE("CITES_",A90,"_",'Valoració '!$D$7)," ")</f>
        <v xml:space="preserve"> </v>
      </c>
      <c r="I90" s="300">
        <f t="shared" si="4"/>
        <v>0</v>
      </c>
      <c r="J90" s="300">
        <f t="shared" si="3"/>
        <v>0</v>
      </c>
      <c r="K90" s="237" t="str">
        <f>IF(D90&lt;&gt;"",CONCATENATE('Valoració '!$D$7,"1.1.e_00",C90),"")</f>
        <v/>
      </c>
      <c r="L90" s="300" t="str">
        <f>IF(Tabla7[[#This Row],[Nombre de cites (mínim de 20)]]&gt;99,1,IF(Tabla7[[#This Row],[Nombre de cites (mínim de 20)]]&gt;50,2,IF(Tabla7[[#This Row],[Nombre de cites (mínim de 20)]]&gt;0,3,"")))</f>
        <v/>
      </c>
    </row>
    <row r="91" spans="1:12" ht="13.5" customHeight="1" x14ac:dyDescent="0.25">
      <c r="A91" s="289">
        <v>73</v>
      </c>
      <c r="B91" s="13"/>
      <c r="C91" s="19"/>
      <c r="D91" s="20"/>
      <c r="E91" s="13"/>
      <c r="F91" s="13"/>
      <c r="G91" s="13"/>
      <c r="H91" s="290" t="str">
        <f>IF(B91&gt;0,CONCATENATE("CITES_",A91,"_",'Valoració '!$D$7)," ")</f>
        <v xml:space="preserve"> </v>
      </c>
      <c r="I91" s="300">
        <f t="shared" si="4"/>
        <v>0</v>
      </c>
      <c r="J91" s="300">
        <f t="shared" si="3"/>
        <v>0</v>
      </c>
      <c r="K91" s="237" t="str">
        <f>IF(D91&lt;&gt;"",CONCATENATE('Valoració '!$D$7,"1.1.e_00",C91),"")</f>
        <v/>
      </c>
      <c r="L91" s="300" t="str">
        <f>IF(Tabla7[[#This Row],[Nombre de cites (mínim de 20)]]&gt;99,1,IF(Tabla7[[#This Row],[Nombre de cites (mínim de 20)]]&gt;50,2,IF(Tabla7[[#This Row],[Nombre de cites (mínim de 20)]]&gt;0,3,"")))</f>
        <v/>
      </c>
    </row>
    <row r="92" spans="1:12" ht="13.5" customHeight="1" x14ac:dyDescent="0.25">
      <c r="A92" s="289">
        <v>74</v>
      </c>
      <c r="B92" s="13"/>
      <c r="C92" s="19"/>
      <c r="D92" s="20"/>
      <c r="E92" s="13"/>
      <c r="F92" s="13"/>
      <c r="G92" s="13"/>
      <c r="H92" s="290" t="str">
        <f>IF(B92&gt;0,CONCATENATE("CITES_",A92,"_",'Valoració '!$D$7)," ")</f>
        <v xml:space="preserve"> </v>
      </c>
      <c r="I92" s="300">
        <f t="shared" si="4"/>
        <v>0</v>
      </c>
      <c r="J92" s="300">
        <f t="shared" si="3"/>
        <v>0</v>
      </c>
      <c r="K92" s="237" t="str">
        <f>IF(D92&lt;&gt;"",CONCATENATE('Valoració '!$D$7,"1.1.e_00",C92),"")</f>
        <v/>
      </c>
      <c r="L92" s="300" t="str">
        <f>IF(Tabla7[[#This Row],[Nombre de cites (mínim de 20)]]&gt;99,1,IF(Tabla7[[#This Row],[Nombre de cites (mínim de 20)]]&gt;50,2,IF(Tabla7[[#This Row],[Nombre de cites (mínim de 20)]]&gt;0,3,"")))</f>
        <v/>
      </c>
    </row>
    <row r="93" spans="1:12" ht="13.5" customHeight="1" x14ac:dyDescent="0.25">
      <c r="A93" s="289">
        <v>75</v>
      </c>
      <c r="B93" s="13"/>
      <c r="C93" s="19"/>
      <c r="D93" s="20"/>
      <c r="E93" s="13"/>
      <c r="F93" s="13"/>
      <c r="G93" s="13"/>
      <c r="H93" s="290" t="str">
        <f>IF(B93&gt;0,CONCATENATE("CITES_",A93,"_",'Valoració '!$D$7)," ")</f>
        <v xml:space="preserve"> </v>
      </c>
      <c r="I93" s="300">
        <f t="shared" si="4"/>
        <v>0</v>
      </c>
      <c r="J93" s="300">
        <f t="shared" ref="J93:J156" si="5">IF(F93&lt;&gt;"",IF(F93&lt;50,0.05,IF(AND(F93&gt;49,F93&lt;100),0.25,1)),0)</f>
        <v>0</v>
      </c>
      <c r="K93" s="237" t="str">
        <f>IF(D93&lt;&gt;"",CONCATENATE('Valoració '!$D$7,"1.1.e_00",C93),"")</f>
        <v/>
      </c>
      <c r="L93" s="300" t="str">
        <f>IF(Tabla7[[#This Row],[Nombre de cites (mínim de 20)]]&gt;99,1,IF(Tabla7[[#This Row],[Nombre de cites (mínim de 20)]]&gt;50,2,IF(Tabla7[[#This Row],[Nombre de cites (mínim de 20)]]&gt;0,3,"")))</f>
        <v/>
      </c>
    </row>
    <row r="94" spans="1:12" ht="13.5" customHeight="1" x14ac:dyDescent="0.25">
      <c r="A94" s="289">
        <v>76</v>
      </c>
      <c r="B94" s="13"/>
      <c r="C94" s="19"/>
      <c r="D94" s="20"/>
      <c r="E94" s="13"/>
      <c r="F94" s="13"/>
      <c r="G94" s="13"/>
      <c r="H94" s="290" t="str">
        <f>IF(B94&gt;0,CONCATENATE("CITES_",A94,"_",'Valoració '!$D$7)," ")</f>
        <v xml:space="preserve"> </v>
      </c>
      <c r="I94" s="300">
        <f t="shared" si="4"/>
        <v>0</v>
      </c>
      <c r="J94" s="300">
        <f t="shared" si="5"/>
        <v>0</v>
      </c>
      <c r="K94" s="237" t="str">
        <f>IF(D94&lt;&gt;"",CONCATENATE('Valoració '!$D$7,"1.1.e_00",C94),"")</f>
        <v/>
      </c>
      <c r="L94" s="300" t="str">
        <f>IF(Tabla7[[#This Row],[Nombre de cites (mínim de 20)]]&gt;99,1,IF(Tabla7[[#This Row],[Nombre de cites (mínim de 20)]]&gt;50,2,IF(Tabla7[[#This Row],[Nombre de cites (mínim de 20)]]&gt;0,3,"")))</f>
        <v/>
      </c>
    </row>
    <row r="95" spans="1:12" ht="13.5" customHeight="1" x14ac:dyDescent="0.25">
      <c r="A95" s="289">
        <v>77</v>
      </c>
      <c r="B95" s="13"/>
      <c r="C95" s="19"/>
      <c r="D95" s="20"/>
      <c r="E95" s="13"/>
      <c r="F95" s="13"/>
      <c r="G95" s="13"/>
      <c r="H95" s="290" t="str">
        <f>IF(B95&gt;0,CONCATENATE("CITES_",A95,"_",'Valoració '!$D$7)," ")</f>
        <v xml:space="preserve"> </v>
      </c>
      <c r="I95" s="300">
        <f t="shared" si="4"/>
        <v>0</v>
      </c>
      <c r="J95" s="300">
        <f t="shared" si="5"/>
        <v>0</v>
      </c>
      <c r="K95" s="237" t="str">
        <f>IF(D95&lt;&gt;"",CONCATENATE('Valoració '!$D$7,"1.1.e_00",C95),"")</f>
        <v/>
      </c>
      <c r="L95" s="300" t="str">
        <f>IF(Tabla7[[#This Row],[Nombre de cites (mínim de 20)]]&gt;99,1,IF(Tabla7[[#This Row],[Nombre de cites (mínim de 20)]]&gt;50,2,IF(Tabla7[[#This Row],[Nombre de cites (mínim de 20)]]&gt;0,3,"")))</f>
        <v/>
      </c>
    </row>
    <row r="96" spans="1:12" ht="13.5" customHeight="1" x14ac:dyDescent="0.25">
      <c r="A96" s="289">
        <v>78</v>
      </c>
      <c r="B96" s="13"/>
      <c r="C96" s="19"/>
      <c r="D96" s="20"/>
      <c r="E96" s="13"/>
      <c r="F96" s="13"/>
      <c r="G96" s="13"/>
      <c r="H96" s="290" t="str">
        <f>IF(B96&gt;0,CONCATENATE("CITES_",A96,"_",'Valoració '!$D$7)," ")</f>
        <v xml:space="preserve"> </v>
      </c>
      <c r="I96" s="300">
        <f t="shared" si="4"/>
        <v>0</v>
      </c>
      <c r="J96" s="300">
        <f t="shared" si="5"/>
        <v>0</v>
      </c>
      <c r="K96" s="237" t="str">
        <f>IF(D96&lt;&gt;"",CONCATENATE('Valoració '!$D$7,"1.1.e_00",C96),"")</f>
        <v/>
      </c>
      <c r="L96" s="300" t="str">
        <f>IF(Tabla7[[#This Row],[Nombre de cites (mínim de 20)]]&gt;99,1,IF(Tabla7[[#This Row],[Nombre de cites (mínim de 20)]]&gt;50,2,IF(Tabla7[[#This Row],[Nombre de cites (mínim de 20)]]&gt;0,3,"")))</f>
        <v/>
      </c>
    </row>
    <row r="97" spans="1:12" ht="13.5" customHeight="1" x14ac:dyDescent="0.25">
      <c r="A97" s="289">
        <v>79</v>
      </c>
      <c r="B97" s="13"/>
      <c r="C97" s="19"/>
      <c r="D97" s="20"/>
      <c r="E97" s="13"/>
      <c r="F97" s="13"/>
      <c r="G97" s="13"/>
      <c r="H97" s="290" t="str">
        <f>IF(B97&gt;0,CONCATENATE("CITES_",A97,"_",'Valoració '!$D$7)," ")</f>
        <v xml:space="preserve"> </v>
      </c>
      <c r="I97" s="300">
        <f t="shared" si="4"/>
        <v>0</v>
      </c>
      <c r="J97" s="300">
        <f t="shared" si="5"/>
        <v>0</v>
      </c>
      <c r="K97" s="237" t="str">
        <f>IF(D97&lt;&gt;"",CONCATENATE('Valoració '!$D$7,"1.1.e_00",C97),"")</f>
        <v/>
      </c>
      <c r="L97" s="300" t="str">
        <f>IF(Tabla7[[#This Row],[Nombre de cites (mínim de 20)]]&gt;99,1,IF(Tabla7[[#This Row],[Nombre de cites (mínim de 20)]]&gt;50,2,IF(Tabla7[[#This Row],[Nombre de cites (mínim de 20)]]&gt;0,3,"")))</f>
        <v/>
      </c>
    </row>
    <row r="98" spans="1:12" ht="13.5" customHeight="1" x14ac:dyDescent="0.25">
      <c r="A98" s="289">
        <v>80</v>
      </c>
      <c r="B98" s="13"/>
      <c r="C98" s="19"/>
      <c r="D98" s="20"/>
      <c r="E98" s="13"/>
      <c r="F98" s="13"/>
      <c r="G98" s="13"/>
      <c r="H98" s="290" t="str">
        <f>IF(B98&gt;0,CONCATENATE("CITES_",A98,"_",'Valoració '!$D$7)," ")</f>
        <v xml:space="preserve"> </v>
      </c>
      <c r="I98" s="300">
        <f t="shared" si="4"/>
        <v>0</v>
      </c>
      <c r="J98" s="300">
        <f t="shared" si="5"/>
        <v>0</v>
      </c>
      <c r="K98" s="237" t="str">
        <f>IF(D98&lt;&gt;"",CONCATENATE('Valoració '!$D$7,"1.1.e_00",C98),"")</f>
        <v/>
      </c>
      <c r="L98" s="300" t="str">
        <f>IF(Tabla7[[#This Row],[Nombre de cites (mínim de 20)]]&gt;99,1,IF(Tabla7[[#This Row],[Nombre de cites (mínim de 20)]]&gt;50,2,IF(Tabla7[[#This Row],[Nombre de cites (mínim de 20)]]&gt;0,3,"")))</f>
        <v/>
      </c>
    </row>
    <row r="99" spans="1:12" ht="13.5" customHeight="1" x14ac:dyDescent="0.25">
      <c r="A99" s="289">
        <v>81</v>
      </c>
      <c r="B99" s="13"/>
      <c r="C99" s="19"/>
      <c r="D99" s="20"/>
      <c r="E99" s="13"/>
      <c r="F99" s="13"/>
      <c r="G99" s="13"/>
      <c r="H99" s="290" t="str">
        <f>IF(B99&gt;0,CONCATENATE("CITES_",A99,"_",'Valoració '!$D$7)," ")</f>
        <v xml:space="preserve"> </v>
      </c>
      <c r="I99" s="300">
        <f t="shared" si="4"/>
        <v>0</v>
      </c>
      <c r="J99" s="300">
        <f t="shared" si="5"/>
        <v>0</v>
      </c>
      <c r="K99" s="237" t="str">
        <f>IF(D99&lt;&gt;"",CONCATENATE('Valoració '!$D$7,"1.1.e_00",C99),"")</f>
        <v/>
      </c>
      <c r="L99" s="300" t="str">
        <f>IF(Tabla7[[#This Row],[Nombre de cites (mínim de 20)]]&gt;99,1,IF(Tabla7[[#This Row],[Nombre de cites (mínim de 20)]]&gt;50,2,IF(Tabla7[[#This Row],[Nombre de cites (mínim de 20)]]&gt;0,3,"")))</f>
        <v/>
      </c>
    </row>
    <row r="100" spans="1:12" ht="13.5" customHeight="1" x14ac:dyDescent="0.25">
      <c r="A100" s="289">
        <v>82</v>
      </c>
      <c r="B100" s="13"/>
      <c r="C100" s="19"/>
      <c r="D100" s="20"/>
      <c r="E100" s="13"/>
      <c r="F100" s="13"/>
      <c r="G100" s="13"/>
      <c r="H100" s="290" t="str">
        <f>IF(B100&gt;0,CONCATENATE("CITES_",A100,"_",'Valoració '!$D$7)," ")</f>
        <v xml:space="preserve"> </v>
      </c>
      <c r="I100" s="300">
        <f t="shared" si="4"/>
        <v>0</v>
      </c>
      <c r="J100" s="300">
        <f t="shared" si="5"/>
        <v>0</v>
      </c>
      <c r="K100" s="237" t="str">
        <f>IF(D100&lt;&gt;"",CONCATENATE('Valoració '!$D$7,"1.1.e_00",C100),"")</f>
        <v/>
      </c>
      <c r="L100" s="300" t="str">
        <f>IF(Tabla7[[#This Row],[Nombre de cites (mínim de 20)]]&gt;99,1,IF(Tabla7[[#This Row],[Nombre de cites (mínim de 20)]]&gt;50,2,IF(Tabla7[[#This Row],[Nombre de cites (mínim de 20)]]&gt;0,3,"")))</f>
        <v/>
      </c>
    </row>
    <row r="101" spans="1:12" ht="13.5" customHeight="1" x14ac:dyDescent="0.25">
      <c r="A101" s="289">
        <v>83</v>
      </c>
      <c r="B101" s="13"/>
      <c r="C101" s="19"/>
      <c r="D101" s="20"/>
      <c r="E101" s="13"/>
      <c r="F101" s="13"/>
      <c r="G101" s="13"/>
      <c r="H101" s="290" t="str">
        <f>IF(B101&gt;0,CONCATENATE("CITES_",A101,"_",'Valoració '!$D$7)," ")</f>
        <v xml:space="preserve"> </v>
      </c>
      <c r="I101" s="300">
        <f t="shared" si="4"/>
        <v>0</v>
      </c>
      <c r="J101" s="300">
        <f t="shared" si="5"/>
        <v>0</v>
      </c>
      <c r="K101" s="237" t="str">
        <f>IF(D101&lt;&gt;"",CONCATENATE('Valoració '!$D$7,"1.1.e_00",C101),"")</f>
        <v/>
      </c>
      <c r="L101" s="300" t="str">
        <f>IF(Tabla7[[#This Row],[Nombre de cites (mínim de 20)]]&gt;99,1,IF(Tabla7[[#This Row],[Nombre de cites (mínim de 20)]]&gt;50,2,IF(Tabla7[[#This Row],[Nombre de cites (mínim de 20)]]&gt;0,3,"")))</f>
        <v/>
      </c>
    </row>
    <row r="102" spans="1:12" ht="13.5" customHeight="1" x14ac:dyDescent="0.25">
      <c r="A102" s="289">
        <v>84</v>
      </c>
      <c r="B102" s="13"/>
      <c r="C102" s="19"/>
      <c r="D102" s="20"/>
      <c r="E102" s="13"/>
      <c r="F102" s="13"/>
      <c r="G102" s="13"/>
      <c r="H102" s="290" t="str">
        <f>IF(B102&gt;0,CONCATENATE("CITES_",A102,"_",'Valoració '!$D$7)," ")</f>
        <v xml:space="preserve"> </v>
      </c>
      <c r="I102" s="300">
        <f t="shared" si="4"/>
        <v>0</v>
      </c>
      <c r="J102" s="300">
        <f t="shared" si="5"/>
        <v>0</v>
      </c>
      <c r="K102" s="237" t="str">
        <f>IF(D102&lt;&gt;"",CONCATENATE('Valoració '!$D$7,"1.1.e_00",C102),"")</f>
        <v/>
      </c>
      <c r="L102" s="300" t="str">
        <f>IF(Tabla7[[#This Row],[Nombre de cites (mínim de 20)]]&gt;99,1,IF(Tabla7[[#This Row],[Nombre de cites (mínim de 20)]]&gt;50,2,IF(Tabla7[[#This Row],[Nombre de cites (mínim de 20)]]&gt;0,3,"")))</f>
        <v/>
      </c>
    </row>
    <row r="103" spans="1:12" ht="13.5" customHeight="1" x14ac:dyDescent="0.25">
      <c r="A103" s="289">
        <v>85</v>
      </c>
      <c r="B103" s="13"/>
      <c r="C103" s="19"/>
      <c r="D103" s="20"/>
      <c r="E103" s="13"/>
      <c r="F103" s="13"/>
      <c r="G103" s="13"/>
      <c r="H103" s="290" t="str">
        <f>IF(B103&gt;0,CONCATENATE("CITES_",A103,"_",'Valoració '!$D$7)," ")</f>
        <v xml:space="preserve"> </v>
      </c>
      <c r="I103" s="300">
        <f t="shared" si="4"/>
        <v>0</v>
      </c>
      <c r="J103" s="300">
        <f t="shared" si="5"/>
        <v>0</v>
      </c>
      <c r="K103" s="237" t="str">
        <f>IF(D103&lt;&gt;"",CONCATENATE('Valoració '!$D$7,"1.1.e_00",C103),"")</f>
        <v/>
      </c>
      <c r="L103" s="300" t="str">
        <f>IF(Tabla7[[#This Row],[Nombre de cites (mínim de 20)]]&gt;99,1,IF(Tabla7[[#This Row],[Nombre de cites (mínim de 20)]]&gt;50,2,IF(Tabla7[[#This Row],[Nombre de cites (mínim de 20)]]&gt;0,3,"")))</f>
        <v/>
      </c>
    </row>
    <row r="104" spans="1:12" ht="13.5" customHeight="1" x14ac:dyDescent="0.25">
      <c r="A104" s="289">
        <v>86</v>
      </c>
      <c r="B104" s="13"/>
      <c r="C104" s="19"/>
      <c r="D104" s="20"/>
      <c r="E104" s="13"/>
      <c r="F104" s="13"/>
      <c r="G104" s="13"/>
      <c r="H104" s="290" t="str">
        <f>IF(B104&gt;0,CONCATENATE("CITES_",A104,"_",'Valoració '!$D$7)," ")</f>
        <v xml:space="preserve"> </v>
      </c>
      <c r="I104" s="300">
        <f t="shared" si="4"/>
        <v>0</v>
      </c>
      <c r="J104" s="300">
        <f t="shared" si="5"/>
        <v>0</v>
      </c>
      <c r="K104" s="237" t="str">
        <f>IF(D104&lt;&gt;"",CONCATENATE('Valoració '!$D$7,"1.1.e_00",C104),"")</f>
        <v/>
      </c>
      <c r="L104" s="300" t="str">
        <f>IF(Tabla7[[#This Row],[Nombre de cites (mínim de 20)]]&gt;99,1,IF(Tabla7[[#This Row],[Nombre de cites (mínim de 20)]]&gt;50,2,IF(Tabla7[[#This Row],[Nombre de cites (mínim de 20)]]&gt;0,3,"")))</f>
        <v/>
      </c>
    </row>
    <row r="105" spans="1:12" ht="13.5" customHeight="1" x14ac:dyDescent="0.25">
      <c r="A105" s="289">
        <v>87</v>
      </c>
      <c r="B105" s="13"/>
      <c r="C105" s="19"/>
      <c r="D105" s="20"/>
      <c r="E105" s="13"/>
      <c r="F105" s="13"/>
      <c r="G105" s="13"/>
      <c r="H105" s="290" t="str">
        <f>IF(B105&gt;0,CONCATENATE("CITES_",A105,"_",'Valoració '!$D$7)," ")</f>
        <v xml:space="preserve"> </v>
      </c>
      <c r="I105" s="300">
        <f t="shared" si="4"/>
        <v>0</v>
      </c>
      <c r="J105" s="300">
        <f t="shared" si="5"/>
        <v>0</v>
      </c>
      <c r="K105" s="237" t="str">
        <f>IF(D105&lt;&gt;"",CONCATENATE('Valoració '!$D$7,"1.1.e_00",C105),"")</f>
        <v/>
      </c>
      <c r="L105" s="300" t="str">
        <f>IF(Tabla7[[#This Row],[Nombre de cites (mínim de 20)]]&gt;99,1,IF(Tabla7[[#This Row],[Nombre de cites (mínim de 20)]]&gt;50,2,IF(Tabla7[[#This Row],[Nombre de cites (mínim de 20)]]&gt;0,3,"")))</f>
        <v/>
      </c>
    </row>
    <row r="106" spans="1:12" ht="13.5" customHeight="1" x14ac:dyDescent="0.25">
      <c r="A106" s="289">
        <v>88</v>
      </c>
      <c r="B106" s="13"/>
      <c r="C106" s="19"/>
      <c r="D106" s="20"/>
      <c r="E106" s="13"/>
      <c r="F106" s="13"/>
      <c r="G106" s="13"/>
      <c r="H106" s="290" t="str">
        <f>IF(B106&gt;0,CONCATENATE("CITES_",A106,"_",'Valoració '!$D$7)," ")</f>
        <v xml:space="preserve"> </v>
      </c>
      <c r="I106" s="300">
        <f t="shared" si="4"/>
        <v>0</v>
      </c>
      <c r="J106" s="300">
        <f t="shared" si="5"/>
        <v>0</v>
      </c>
      <c r="K106" s="237" t="str">
        <f>IF(D106&lt;&gt;"",CONCATENATE('Valoració '!$D$7,"1.1.e_00",C106),"")</f>
        <v/>
      </c>
      <c r="L106" s="300" t="str">
        <f>IF(Tabla7[[#This Row],[Nombre de cites (mínim de 20)]]&gt;99,1,IF(Tabla7[[#This Row],[Nombre de cites (mínim de 20)]]&gt;50,2,IF(Tabla7[[#This Row],[Nombre de cites (mínim de 20)]]&gt;0,3,"")))</f>
        <v/>
      </c>
    </row>
    <row r="107" spans="1:12" ht="13.5" customHeight="1" x14ac:dyDescent="0.25">
      <c r="A107" s="289">
        <v>89</v>
      </c>
      <c r="B107" s="13"/>
      <c r="C107" s="19"/>
      <c r="D107" s="20"/>
      <c r="E107" s="13"/>
      <c r="F107" s="13"/>
      <c r="G107" s="13"/>
      <c r="H107" s="290" t="str">
        <f>IF(B107&gt;0,CONCATENATE("CITES_",A107,"_",'Valoració '!$D$7)," ")</f>
        <v xml:space="preserve"> </v>
      </c>
      <c r="I107" s="300">
        <f t="shared" si="4"/>
        <v>0</v>
      </c>
      <c r="J107" s="300">
        <f t="shared" si="5"/>
        <v>0</v>
      </c>
      <c r="K107" s="237" t="str">
        <f>IF(D107&lt;&gt;"",CONCATENATE('Valoració '!$D$7,"1.1.e_00",C107),"")</f>
        <v/>
      </c>
      <c r="L107" s="300" t="str">
        <f>IF(Tabla7[[#This Row],[Nombre de cites (mínim de 20)]]&gt;99,1,IF(Tabla7[[#This Row],[Nombre de cites (mínim de 20)]]&gt;50,2,IF(Tabla7[[#This Row],[Nombre de cites (mínim de 20)]]&gt;0,3,"")))</f>
        <v/>
      </c>
    </row>
    <row r="108" spans="1:12" ht="13.5" customHeight="1" x14ac:dyDescent="0.25">
      <c r="A108" s="289">
        <v>90</v>
      </c>
      <c r="B108" s="13"/>
      <c r="C108" s="19"/>
      <c r="D108" s="20"/>
      <c r="E108" s="13"/>
      <c r="F108" s="13"/>
      <c r="G108" s="13"/>
      <c r="H108" s="290" t="str">
        <f>IF(B108&gt;0,CONCATENATE("CITES_",A108,"_",'Valoració '!$D$7)," ")</f>
        <v xml:space="preserve"> </v>
      </c>
      <c r="I108" s="300">
        <f t="shared" si="4"/>
        <v>0</v>
      </c>
      <c r="J108" s="300">
        <f t="shared" si="5"/>
        <v>0</v>
      </c>
      <c r="K108" s="237" t="str">
        <f>IF(D108&lt;&gt;"",CONCATENATE('Valoració '!$D$7,"1.1.e_00",C108),"")</f>
        <v/>
      </c>
      <c r="L108" s="300" t="str">
        <f>IF(Tabla7[[#This Row],[Nombre de cites (mínim de 20)]]&gt;99,1,IF(Tabla7[[#This Row],[Nombre de cites (mínim de 20)]]&gt;50,2,IF(Tabla7[[#This Row],[Nombre de cites (mínim de 20)]]&gt;0,3,"")))</f>
        <v/>
      </c>
    </row>
    <row r="109" spans="1:12" ht="13.5" customHeight="1" x14ac:dyDescent="0.25">
      <c r="A109" s="289">
        <v>91</v>
      </c>
      <c r="B109" s="13"/>
      <c r="C109" s="19"/>
      <c r="D109" s="20"/>
      <c r="E109" s="13"/>
      <c r="F109" s="13"/>
      <c r="G109" s="13"/>
      <c r="H109" s="290" t="str">
        <f>IF(B109&gt;0,CONCATENATE("CITES_",A109,"_",'Valoració '!$D$7)," ")</f>
        <v xml:space="preserve"> </v>
      </c>
      <c r="I109" s="300">
        <f t="shared" si="4"/>
        <v>0</v>
      </c>
      <c r="J109" s="300">
        <f t="shared" si="5"/>
        <v>0</v>
      </c>
      <c r="K109" s="237" t="str">
        <f>IF(D109&lt;&gt;"",CONCATENATE('Valoració '!$D$7,"1.1.e_00",C109),"")</f>
        <v/>
      </c>
      <c r="L109" s="300" t="str">
        <f>IF(Tabla7[[#This Row],[Nombre de cites (mínim de 20)]]&gt;99,1,IF(Tabla7[[#This Row],[Nombre de cites (mínim de 20)]]&gt;50,2,IF(Tabla7[[#This Row],[Nombre de cites (mínim de 20)]]&gt;0,3,"")))</f>
        <v/>
      </c>
    </row>
    <row r="110" spans="1:12" ht="13.5" customHeight="1" x14ac:dyDescent="0.25">
      <c r="A110" s="289">
        <v>92</v>
      </c>
      <c r="B110" s="13"/>
      <c r="C110" s="19"/>
      <c r="D110" s="20"/>
      <c r="E110" s="13"/>
      <c r="F110" s="13"/>
      <c r="G110" s="13"/>
      <c r="H110" s="290" t="str">
        <f>IF(B110&gt;0,CONCATENATE("CITES_",A110,"_",'Valoració '!$D$7)," ")</f>
        <v xml:space="preserve"> </v>
      </c>
      <c r="I110" s="300">
        <f t="shared" si="4"/>
        <v>0</v>
      </c>
      <c r="J110" s="300">
        <f t="shared" si="5"/>
        <v>0</v>
      </c>
      <c r="K110" s="237" t="str">
        <f>IF(D110&lt;&gt;"",CONCATENATE('Valoració '!$D$7,"1.1.e_00",C110),"")</f>
        <v/>
      </c>
      <c r="L110" s="300" t="str">
        <f>IF(Tabla7[[#This Row],[Nombre de cites (mínim de 20)]]&gt;99,1,IF(Tabla7[[#This Row],[Nombre de cites (mínim de 20)]]&gt;50,2,IF(Tabla7[[#This Row],[Nombre de cites (mínim de 20)]]&gt;0,3,"")))</f>
        <v/>
      </c>
    </row>
    <row r="111" spans="1:12" ht="13.5" customHeight="1" x14ac:dyDescent="0.25">
      <c r="A111" s="289">
        <v>93</v>
      </c>
      <c r="B111" s="13"/>
      <c r="C111" s="19"/>
      <c r="D111" s="20"/>
      <c r="E111" s="13"/>
      <c r="F111" s="13"/>
      <c r="G111" s="13"/>
      <c r="H111" s="290" t="str">
        <f>IF(B111&gt;0,CONCATENATE("CITES_",A111,"_",'Valoració '!$D$7)," ")</f>
        <v xml:space="preserve"> </v>
      </c>
      <c r="I111" s="300">
        <f t="shared" si="4"/>
        <v>0</v>
      </c>
      <c r="J111" s="300">
        <f t="shared" si="5"/>
        <v>0</v>
      </c>
      <c r="K111" s="237" t="str">
        <f>IF(D111&lt;&gt;"",CONCATENATE('Valoració '!$D$7,"1.1.e_00",C111),"")</f>
        <v/>
      </c>
      <c r="L111" s="300" t="str">
        <f>IF(Tabla7[[#This Row],[Nombre de cites (mínim de 20)]]&gt;99,1,IF(Tabla7[[#This Row],[Nombre de cites (mínim de 20)]]&gt;50,2,IF(Tabla7[[#This Row],[Nombre de cites (mínim de 20)]]&gt;0,3,"")))</f>
        <v/>
      </c>
    </row>
    <row r="112" spans="1:12" ht="13.5" customHeight="1" x14ac:dyDescent="0.25">
      <c r="A112" s="289">
        <v>94</v>
      </c>
      <c r="B112" s="13"/>
      <c r="C112" s="19"/>
      <c r="D112" s="20"/>
      <c r="E112" s="13"/>
      <c r="F112" s="13"/>
      <c r="G112" s="13"/>
      <c r="H112" s="290" t="str">
        <f>IF(B112&gt;0,CONCATENATE("CITES_",A112,"_",'Valoració '!$D$7)," ")</f>
        <v xml:space="preserve"> </v>
      </c>
      <c r="I112" s="300">
        <f t="shared" si="4"/>
        <v>0</v>
      </c>
      <c r="J112" s="300">
        <f t="shared" si="5"/>
        <v>0</v>
      </c>
      <c r="K112" s="237" t="str">
        <f>IF(D112&lt;&gt;"",CONCATENATE('Valoració '!$D$7,"1.1.e_00",C112),"")</f>
        <v/>
      </c>
      <c r="L112" s="300" t="str">
        <f>IF(Tabla7[[#This Row],[Nombre de cites (mínim de 20)]]&gt;99,1,IF(Tabla7[[#This Row],[Nombre de cites (mínim de 20)]]&gt;50,2,IF(Tabla7[[#This Row],[Nombre de cites (mínim de 20)]]&gt;0,3,"")))</f>
        <v/>
      </c>
    </row>
    <row r="113" spans="1:12" ht="13.5" customHeight="1" x14ac:dyDescent="0.25">
      <c r="A113" s="289">
        <v>95</v>
      </c>
      <c r="B113" s="13"/>
      <c r="C113" s="19"/>
      <c r="D113" s="20"/>
      <c r="E113" s="13"/>
      <c r="F113" s="13"/>
      <c r="G113" s="13"/>
      <c r="H113" s="290" t="str">
        <f>IF(B113&gt;0,CONCATENATE("CITES_",A113,"_",'Valoració '!$D$7)," ")</f>
        <v xml:space="preserve"> </v>
      </c>
      <c r="I113" s="300">
        <f t="shared" si="4"/>
        <v>0</v>
      </c>
      <c r="J113" s="300">
        <f t="shared" si="5"/>
        <v>0</v>
      </c>
      <c r="K113" s="237" t="str">
        <f>IF(D113&lt;&gt;"",CONCATENATE('Valoració '!$D$7,"1.1.e_00",C113),"")</f>
        <v/>
      </c>
      <c r="L113" s="300" t="str">
        <f>IF(Tabla7[[#This Row],[Nombre de cites (mínim de 20)]]&gt;99,1,IF(Tabla7[[#This Row],[Nombre de cites (mínim de 20)]]&gt;50,2,IF(Tabla7[[#This Row],[Nombre de cites (mínim de 20)]]&gt;0,3,"")))</f>
        <v/>
      </c>
    </row>
    <row r="114" spans="1:12" ht="13.5" customHeight="1" x14ac:dyDescent="0.25">
      <c r="A114" s="289">
        <v>96</v>
      </c>
      <c r="B114" s="13"/>
      <c r="C114" s="19"/>
      <c r="D114" s="20"/>
      <c r="E114" s="13"/>
      <c r="F114" s="13"/>
      <c r="G114" s="13"/>
      <c r="H114" s="290" t="str">
        <f>IF(B114&gt;0,CONCATENATE("CITES_",A114,"_",'Valoració '!$D$7)," ")</f>
        <v xml:space="preserve"> </v>
      </c>
      <c r="I114" s="300">
        <f t="shared" si="4"/>
        <v>0</v>
      </c>
      <c r="J114" s="300">
        <f t="shared" si="5"/>
        <v>0</v>
      </c>
      <c r="K114" s="237" t="str">
        <f>IF(D114&lt;&gt;"",CONCATENATE('Valoració '!$D$7,"1.1.e_00",C114),"")</f>
        <v/>
      </c>
      <c r="L114" s="300" t="str">
        <f>IF(Tabla7[[#This Row],[Nombre de cites (mínim de 20)]]&gt;99,1,IF(Tabla7[[#This Row],[Nombre de cites (mínim de 20)]]&gt;50,2,IF(Tabla7[[#This Row],[Nombre de cites (mínim de 20)]]&gt;0,3,"")))</f>
        <v/>
      </c>
    </row>
    <row r="115" spans="1:12" ht="13.5" customHeight="1" x14ac:dyDescent="0.25">
      <c r="A115" s="289">
        <v>97</v>
      </c>
      <c r="B115" s="13"/>
      <c r="C115" s="19"/>
      <c r="D115" s="20"/>
      <c r="E115" s="13"/>
      <c r="F115" s="13"/>
      <c r="G115" s="13"/>
      <c r="H115" s="290" t="str">
        <f>IF(B115&gt;0,CONCATENATE("CITES_",A115,"_",'Valoració '!$D$7)," ")</f>
        <v xml:space="preserve"> </v>
      </c>
      <c r="I115" s="300">
        <f t="shared" si="4"/>
        <v>0</v>
      </c>
      <c r="J115" s="300">
        <f t="shared" si="5"/>
        <v>0</v>
      </c>
      <c r="K115" s="237" t="str">
        <f>IF(D115&lt;&gt;"",CONCATENATE('Valoració '!$D$7,"1.1.e_00",C115),"")</f>
        <v/>
      </c>
      <c r="L115" s="300" t="str">
        <f>IF(Tabla7[[#This Row],[Nombre de cites (mínim de 20)]]&gt;99,1,IF(Tabla7[[#This Row],[Nombre de cites (mínim de 20)]]&gt;50,2,IF(Tabla7[[#This Row],[Nombre de cites (mínim de 20)]]&gt;0,3,"")))</f>
        <v/>
      </c>
    </row>
    <row r="116" spans="1:12" ht="13.5" customHeight="1" x14ac:dyDescent="0.25">
      <c r="A116" s="289">
        <v>98</v>
      </c>
      <c r="B116" s="13"/>
      <c r="C116" s="19"/>
      <c r="D116" s="20"/>
      <c r="E116" s="13"/>
      <c r="F116" s="13"/>
      <c r="G116" s="13"/>
      <c r="H116" s="290" t="str">
        <f>IF(B116&gt;0,CONCATENATE("CITES_",A116,"_",'Valoració '!$D$7)," ")</f>
        <v xml:space="preserve"> </v>
      </c>
      <c r="I116" s="300">
        <f t="shared" si="4"/>
        <v>0</v>
      </c>
      <c r="J116" s="300">
        <f t="shared" si="5"/>
        <v>0</v>
      </c>
      <c r="K116" s="237" t="str">
        <f>IF(D116&lt;&gt;"",CONCATENATE('Valoració '!$D$7,"1.1.e_00",C116),"")</f>
        <v/>
      </c>
      <c r="L116" s="300" t="str">
        <f>IF(Tabla7[[#This Row],[Nombre de cites (mínim de 20)]]&gt;99,1,IF(Tabla7[[#This Row],[Nombre de cites (mínim de 20)]]&gt;50,2,IF(Tabla7[[#This Row],[Nombre de cites (mínim de 20)]]&gt;0,3,"")))</f>
        <v/>
      </c>
    </row>
    <row r="117" spans="1:12" ht="13.5" customHeight="1" x14ac:dyDescent="0.25">
      <c r="A117" s="289">
        <v>99</v>
      </c>
      <c r="B117" s="13"/>
      <c r="C117" s="19"/>
      <c r="D117" s="20"/>
      <c r="E117" s="13"/>
      <c r="F117" s="13"/>
      <c r="G117" s="13"/>
      <c r="H117" s="290" t="str">
        <f>IF(B117&gt;0,CONCATENATE("CITES_",A117,"_",'Valoració '!$D$7)," ")</f>
        <v xml:space="preserve"> </v>
      </c>
      <c r="I117" s="300">
        <f t="shared" si="4"/>
        <v>0</v>
      </c>
      <c r="J117" s="300">
        <f t="shared" si="5"/>
        <v>0</v>
      </c>
      <c r="K117" s="237" t="str">
        <f>IF(D117&lt;&gt;"",CONCATENATE('Valoració '!$D$7,"1.1.e_00",C117),"")</f>
        <v/>
      </c>
      <c r="L117" s="300" t="str">
        <f>IF(Tabla7[[#This Row],[Nombre de cites (mínim de 20)]]&gt;99,1,IF(Tabla7[[#This Row],[Nombre de cites (mínim de 20)]]&gt;50,2,IF(Tabla7[[#This Row],[Nombre de cites (mínim de 20)]]&gt;0,3,"")))</f>
        <v/>
      </c>
    </row>
    <row r="118" spans="1:12" ht="13.5" customHeight="1" x14ac:dyDescent="0.25">
      <c r="A118" s="289">
        <v>100</v>
      </c>
      <c r="B118" s="13"/>
      <c r="C118" s="19"/>
      <c r="D118" s="20"/>
      <c r="E118" s="13"/>
      <c r="F118" s="13"/>
      <c r="G118" s="13"/>
      <c r="H118" s="290" t="str">
        <f>IF(B118&gt;0,CONCATENATE("CITES_",A118,"_",'Valoració '!$D$7)," ")</f>
        <v xml:space="preserve"> </v>
      </c>
      <c r="I118" s="300">
        <f t="shared" si="4"/>
        <v>0</v>
      </c>
      <c r="J118" s="300">
        <f t="shared" si="5"/>
        <v>0</v>
      </c>
      <c r="K118" s="237" t="str">
        <f>IF(D118&lt;&gt;"",CONCATENATE('Valoració '!$D$7,"1.1.e_00",C118),"")</f>
        <v/>
      </c>
      <c r="L118" s="300" t="str">
        <f>IF(Tabla7[[#This Row],[Nombre de cites (mínim de 20)]]&gt;99,1,IF(Tabla7[[#This Row],[Nombre de cites (mínim de 20)]]&gt;50,2,IF(Tabla7[[#This Row],[Nombre de cites (mínim de 20)]]&gt;0,3,"")))</f>
        <v/>
      </c>
    </row>
    <row r="119" spans="1:12" ht="13.5" customHeight="1" x14ac:dyDescent="0.25">
      <c r="A119" s="289">
        <v>101</v>
      </c>
      <c r="B119" s="13"/>
      <c r="C119" s="19"/>
      <c r="D119" s="20"/>
      <c r="E119" s="13"/>
      <c r="F119" s="13"/>
      <c r="G119" s="13"/>
      <c r="H119" s="290" t="str">
        <f>IF(B119&gt;0,CONCATENATE("CITES_",A119,"_",'Valoració '!$D$7)," ")</f>
        <v xml:space="preserve"> </v>
      </c>
      <c r="I119" s="300">
        <f t="shared" si="4"/>
        <v>0</v>
      </c>
      <c r="J119" s="300">
        <f t="shared" si="5"/>
        <v>0</v>
      </c>
      <c r="K119" s="237" t="str">
        <f>IF(D119&lt;&gt;"",CONCATENATE('Valoració '!$D$7,"1.1.e_00",C119),"")</f>
        <v/>
      </c>
      <c r="L119" s="300" t="str">
        <f>IF(Tabla7[[#This Row],[Nombre de cites (mínim de 20)]]&gt;99,1,IF(Tabla7[[#This Row],[Nombre de cites (mínim de 20)]]&gt;50,2,IF(Tabla7[[#This Row],[Nombre de cites (mínim de 20)]]&gt;0,3,"")))</f>
        <v/>
      </c>
    </row>
    <row r="120" spans="1:12" ht="13.5" customHeight="1" x14ac:dyDescent="0.25">
      <c r="A120" s="289">
        <v>102</v>
      </c>
      <c r="B120" s="13"/>
      <c r="C120" s="19"/>
      <c r="D120" s="20"/>
      <c r="E120" s="13"/>
      <c r="F120" s="13"/>
      <c r="G120" s="13"/>
      <c r="H120" s="290" t="str">
        <f>IF(B120&gt;0,CONCATENATE("CITES_",A120,"_",'Valoració '!$D$7)," ")</f>
        <v xml:space="preserve"> </v>
      </c>
      <c r="I120" s="300">
        <f t="shared" si="4"/>
        <v>0</v>
      </c>
      <c r="J120" s="300">
        <f t="shared" si="5"/>
        <v>0</v>
      </c>
      <c r="K120" s="237" t="str">
        <f>IF(D120&lt;&gt;"",CONCATENATE('Valoració '!$D$7,"1.1.e_00",C120),"")</f>
        <v/>
      </c>
      <c r="L120" s="300" t="str">
        <f>IF(Tabla7[[#This Row],[Nombre de cites (mínim de 20)]]&gt;99,1,IF(Tabla7[[#This Row],[Nombre de cites (mínim de 20)]]&gt;50,2,IF(Tabla7[[#This Row],[Nombre de cites (mínim de 20)]]&gt;0,3,"")))</f>
        <v/>
      </c>
    </row>
    <row r="121" spans="1:12" ht="13.5" customHeight="1" x14ac:dyDescent="0.25">
      <c r="A121" s="289">
        <v>103</v>
      </c>
      <c r="B121" s="13"/>
      <c r="C121" s="19"/>
      <c r="D121" s="20"/>
      <c r="E121" s="13"/>
      <c r="F121" s="13"/>
      <c r="G121" s="13"/>
      <c r="H121" s="290" t="str">
        <f>IF(B121&gt;0,CONCATENATE("CITES_",A121,"_",'Valoració '!$D$7)," ")</f>
        <v xml:space="preserve"> </v>
      </c>
      <c r="I121" s="300">
        <f t="shared" si="4"/>
        <v>0</v>
      </c>
      <c r="J121" s="300">
        <f t="shared" si="5"/>
        <v>0</v>
      </c>
      <c r="K121" s="237" t="str">
        <f>IF(D121&lt;&gt;"",CONCATENATE('Valoració '!$D$7,"1.1.e_00",C121),"")</f>
        <v/>
      </c>
      <c r="L121" s="300" t="str">
        <f>IF(Tabla7[[#This Row],[Nombre de cites (mínim de 20)]]&gt;99,1,IF(Tabla7[[#This Row],[Nombre de cites (mínim de 20)]]&gt;50,2,IF(Tabla7[[#This Row],[Nombre de cites (mínim de 20)]]&gt;0,3,"")))</f>
        <v/>
      </c>
    </row>
    <row r="122" spans="1:12" ht="13.5" customHeight="1" x14ac:dyDescent="0.25">
      <c r="A122" s="289">
        <v>104</v>
      </c>
      <c r="B122" s="13"/>
      <c r="C122" s="19"/>
      <c r="D122" s="20"/>
      <c r="E122" s="13"/>
      <c r="F122" s="13"/>
      <c r="G122" s="13"/>
      <c r="H122" s="290" t="str">
        <f>IF(B122&gt;0,CONCATENATE("CITES_",A122,"_",'Valoració '!$D$7)," ")</f>
        <v xml:space="preserve"> </v>
      </c>
      <c r="I122" s="300">
        <f t="shared" si="4"/>
        <v>0</v>
      </c>
      <c r="J122" s="300">
        <f t="shared" si="5"/>
        <v>0</v>
      </c>
      <c r="K122" s="237" t="str">
        <f>IF(D122&lt;&gt;"",CONCATENATE('Valoració '!$D$7,"1.1.e_00",C122),"")</f>
        <v/>
      </c>
      <c r="L122" s="300" t="str">
        <f>IF(Tabla7[[#This Row],[Nombre de cites (mínim de 20)]]&gt;99,1,IF(Tabla7[[#This Row],[Nombre de cites (mínim de 20)]]&gt;50,2,IF(Tabla7[[#This Row],[Nombre de cites (mínim de 20)]]&gt;0,3,"")))</f>
        <v/>
      </c>
    </row>
    <row r="123" spans="1:12" ht="13.5" customHeight="1" x14ac:dyDescent="0.25">
      <c r="A123" s="289">
        <v>105</v>
      </c>
      <c r="B123" s="13"/>
      <c r="C123" s="19"/>
      <c r="D123" s="20"/>
      <c r="E123" s="13"/>
      <c r="F123" s="13"/>
      <c r="G123" s="13"/>
      <c r="H123" s="290" t="str">
        <f>IF(B123&gt;0,CONCATENATE("CITES_",A123,"_",'Valoració '!$D$7)," ")</f>
        <v xml:space="preserve"> </v>
      </c>
      <c r="I123" s="300">
        <f t="shared" si="4"/>
        <v>0</v>
      </c>
      <c r="J123" s="300">
        <f t="shared" si="5"/>
        <v>0</v>
      </c>
      <c r="K123" s="237" t="str">
        <f>IF(D123&lt;&gt;"",CONCATENATE('Valoració '!$D$7,"1.1.e_00",C123),"")</f>
        <v/>
      </c>
      <c r="L123" s="300" t="str">
        <f>IF(Tabla7[[#This Row],[Nombre de cites (mínim de 20)]]&gt;99,1,IF(Tabla7[[#This Row],[Nombre de cites (mínim de 20)]]&gt;50,2,IF(Tabla7[[#This Row],[Nombre de cites (mínim de 20)]]&gt;0,3,"")))</f>
        <v/>
      </c>
    </row>
    <row r="124" spans="1:12" ht="13.5" customHeight="1" x14ac:dyDescent="0.25">
      <c r="A124" s="289">
        <v>106</v>
      </c>
      <c r="B124" s="13"/>
      <c r="C124" s="19"/>
      <c r="D124" s="20"/>
      <c r="E124" s="13"/>
      <c r="F124" s="13"/>
      <c r="G124" s="13"/>
      <c r="H124" s="290" t="str">
        <f>IF(B124&gt;0,CONCATENATE("CITES_",A124,"_",'Valoració '!$D$7)," ")</f>
        <v xml:space="preserve"> </v>
      </c>
      <c r="I124" s="300">
        <f t="shared" si="4"/>
        <v>0</v>
      </c>
      <c r="J124" s="300">
        <f t="shared" si="5"/>
        <v>0</v>
      </c>
      <c r="K124" s="237" t="str">
        <f>IF(D124&lt;&gt;"",CONCATENATE('Valoració '!$D$7,"1.1.e_00",C124),"")</f>
        <v/>
      </c>
      <c r="L124" s="300" t="str">
        <f>IF(Tabla7[[#This Row],[Nombre de cites (mínim de 20)]]&gt;99,1,IF(Tabla7[[#This Row],[Nombre de cites (mínim de 20)]]&gt;50,2,IF(Tabla7[[#This Row],[Nombre de cites (mínim de 20)]]&gt;0,3,"")))</f>
        <v/>
      </c>
    </row>
    <row r="125" spans="1:12" ht="13.5" customHeight="1" x14ac:dyDescent="0.25">
      <c r="A125" s="289">
        <v>107</v>
      </c>
      <c r="B125" s="13"/>
      <c r="C125" s="19"/>
      <c r="D125" s="20"/>
      <c r="E125" s="13"/>
      <c r="F125" s="13"/>
      <c r="G125" s="13"/>
      <c r="H125" s="290" t="str">
        <f>IF(B125&gt;0,CONCATENATE("CITES_",A125,"_",'Valoració '!$D$7)," ")</f>
        <v xml:space="preserve"> </v>
      </c>
      <c r="I125" s="300">
        <f t="shared" si="4"/>
        <v>0</v>
      </c>
      <c r="J125" s="300">
        <f t="shared" si="5"/>
        <v>0</v>
      </c>
      <c r="K125" s="237" t="str">
        <f>IF(D125&lt;&gt;"",CONCATENATE('Valoració '!$D$7,"1.1.e_00",C125),"")</f>
        <v/>
      </c>
      <c r="L125" s="300" t="str">
        <f>IF(Tabla7[[#This Row],[Nombre de cites (mínim de 20)]]&gt;99,1,IF(Tabla7[[#This Row],[Nombre de cites (mínim de 20)]]&gt;50,2,IF(Tabla7[[#This Row],[Nombre de cites (mínim de 20)]]&gt;0,3,"")))</f>
        <v/>
      </c>
    </row>
    <row r="126" spans="1:12" ht="13.5" customHeight="1" x14ac:dyDescent="0.25">
      <c r="A126" s="289">
        <v>108</v>
      </c>
      <c r="B126" s="13"/>
      <c r="C126" s="19"/>
      <c r="D126" s="20"/>
      <c r="E126" s="13"/>
      <c r="F126" s="13"/>
      <c r="G126" s="13"/>
      <c r="H126" s="290" t="str">
        <f>IF(B126&gt;0,CONCATENATE("CITES_",A126,"_",'Valoració '!$D$7)," ")</f>
        <v xml:space="preserve"> </v>
      </c>
      <c r="I126" s="300">
        <f t="shared" si="4"/>
        <v>0</v>
      </c>
      <c r="J126" s="300">
        <f t="shared" si="5"/>
        <v>0</v>
      </c>
      <c r="K126" s="237" t="str">
        <f>IF(D126&lt;&gt;"",CONCATENATE('Valoració '!$D$7,"1.1.e_00",C126),"")</f>
        <v/>
      </c>
      <c r="L126" s="300" t="str">
        <f>IF(Tabla7[[#This Row],[Nombre de cites (mínim de 20)]]&gt;99,1,IF(Tabla7[[#This Row],[Nombre de cites (mínim de 20)]]&gt;50,2,IF(Tabla7[[#This Row],[Nombre de cites (mínim de 20)]]&gt;0,3,"")))</f>
        <v/>
      </c>
    </row>
    <row r="127" spans="1:12" ht="13.5" customHeight="1" x14ac:dyDescent="0.25">
      <c r="A127" s="289">
        <v>109</v>
      </c>
      <c r="B127" s="13"/>
      <c r="C127" s="19"/>
      <c r="D127" s="20"/>
      <c r="E127" s="13"/>
      <c r="F127" s="13"/>
      <c r="G127" s="13"/>
      <c r="H127" s="290" t="str">
        <f>IF(B127&gt;0,CONCATENATE("CITES_",A127,"_",'Valoració '!$D$7)," ")</f>
        <v xml:space="preserve"> </v>
      </c>
      <c r="I127" s="300">
        <f t="shared" si="4"/>
        <v>0</v>
      </c>
      <c r="J127" s="300">
        <f t="shared" si="5"/>
        <v>0</v>
      </c>
      <c r="K127" s="237" t="str">
        <f>IF(D127&lt;&gt;"",CONCATENATE('Valoració '!$D$7,"1.1.e_00",C127),"")</f>
        <v/>
      </c>
      <c r="L127" s="300" t="str">
        <f>IF(Tabla7[[#This Row],[Nombre de cites (mínim de 20)]]&gt;99,1,IF(Tabla7[[#This Row],[Nombre de cites (mínim de 20)]]&gt;50,2,IF(Tabla7[[#This Row],[Nombre de cites (mínim de 20)]]&gt;0,3,"")))</f>
        <v/>
      </c>
    </row>
    <row r="128" spans="1:12" ht="13.5" customHeight="1" x14ac:dyDescent="0.25">
      <c r="A128" s="289">
        <v>110</v>
      </c>
      <c r="B128" s="13"/>
      <c r="C128" s="19"/>
      <c r="D128" s="20"/>
      <c r="E128" s="13"/>
      <c r="F128" s="13"/>
      <c r="G128" s="13"/>
      <c r="H128" s="290" t="str">
        <f>IF(B128&gt;0,CONCATENATE("CITES_",A128,"_",'Valoració '!$D$7)," ")</f>
        <v xml:space="preserve"> </v>
      </c>
      <c r="I128" s="300">
        <f t="shared" si="4"/>
        <v>0</v>
      </c>
      <c r="J128" s="300">
        <f t="shared" si="5"/>
        <v>0</v>
      </c>
      <c r="K128" s="237" t="str">
        <f>IF(D128&lt;&gt;"",CONCATENATE('Valoració '!$D$7,"1.1.e_00",C128),"")</f>
        <v/>
      </c>
      <c r="L128" s="300" t="str">
        <f>IF(Tabla7[[#This Row],[Nombre de cites (mínim de 20)]]&gt;99,1,IF(Tabla7[[#This Row],[Nombre de cites (mínim de 20)]]&gt;50,2,IF(Tabla7[[#This Row],[Nombre de cites (mínim de 20)]]&gt;0,3,"")))</f>
        <v/>
      </c>
    </row>
    <row r="129" spans="1:12" ht="13.5" customHeight="1" x14ac:dyDescent="0.25">
      <c r="A129" s="289">
        <v>111</v>
      </c>
      <c r="B129" s="13"/>
      <c r="C129" s="19"/>
      <c r="D129" s="20"/>
      <c r="E129" s="13"/>
      <c r="F129" s="13"/>
      <c r="G129" s="13"/>
      <c r="H129" s="290" t="str">
        <f>IF(B129&gt;0,CONCATENATE("CITES_",A129,"_",'Valoració '!$D$7)," ")</f>
        <v xml:space="preserve"> </v>
      </c>
      <c r="I129" s="300">
        <f t="shared" si="4"/>
        <v>0</v>
      </c>
      <c r="J129" s="300">
        <f t="shared" si="5"/>
        <v>0</v>
      </c>
      <c r="K129" s="237" t="str">
        <f>IF(D129&lt;&gt;"",CONCATENATE('Valoració '!$D$7,"1.1.e_00",C129),"")</f>
        <v/>
      </c>
      <c r="L129" s="300" t="str">
        <f>IF(Tabla7[[#This Row],[Nombre de cites (mínim de 20)]]&gt;99,1,IF(Tabla7[[#This Row],[Nombre de cites (mínim de 20)]]&gt;50,2,IF(Tabla7[[#This Row],[Nombre de cites (mínim de 20)]]&gt;0,3,"")))</f>
        <v/>
      </c>
    </row>
    <row r="130" spans="1:12" ht="13.5" customHeight="1" x14ac:dyDescent="0.25">
      <c r="A130" s="289">
        <v>112</v>
      </c>
      <c r="B130" s="13"/>
      <c r="C130" s="19"/>
      <c r="D130" s="20"/>
      <c r="E130" s="13"/>
      <c r="F130" s="13"/>
      <c r="G130" s="13"/>
      <c r="H130" s="290" t="str">
        <f>IF(B130&gt;0,CONCATENATE("CITES_",A130,"_",'Valoració '!$D$7)," ")</f>
        <v xml:space="preserve"> </v>
      </c>
      <c r="I130" s="300">
        <f t="shared" si="4"/>
        <v>0</v>
      </c>
      <c r="J130" s="300">
        <f t="shared" si="5"/>
        <v>0</v>
      </c>
      <c r="K130" s="237" t="str">
        <f>IF(D130&lt;&gt;"",CONCATENATE('Valoració '!$D$7,"1.1.e_00",C130),"")</f>
        <v/>
      </c>
      <c r="L130" s="300" t="str">
        <f>IF(Tabla7[[#This Row],[Nombre de cites (mínim de 20)]]&gt;99,1,IF(Tabla7[[#This Row],[Nombre de cites (mínim de 20)]]&gt;50,2,IF(Tabla7[[#This Row],[Nombre de cites (mínim de 20)]]&gt;0,3,"")))</f>
        <v/>
      </c>
    </row>
    <row r="131" spans="1:12" ht="13.5" customHeight="1" x14ac:dyDescent="0.25">
      <c r="A131" s="289">
        <v>113</v>
      </c>
      <c r="B131" s="13"/>
      <c r="C131" s="19"/>
      <c r="D131" s="20"/>
      <c r="E131" s="13"/>
      <c r="F131" s="13"/>
      <c r="G131" s="13"/>
      <c r="H131" s="290" t="str">
        <f>IF(B131&gt;0,CONCATENATE("CITES_",A131,"_",'Valoració '!$D$7)," ")</f>
        <v xml:space="preserve"> </v>
      </c>
      <c r="I131" s="300">
        <f t="shared" si="4"/>
        <v>0</v>
      </c>
      <c r="J131" s="300">
        <f t="shared" si="5"/>
        <v>0</v>
      </c>
      <c r="K131" s="237" t="str">
        <f>IF(D131&lt;&gt;"",CONCATENATE('Valoració '!$D$7,"1.1.e_00",C131),"")</f>
        <v/>
      </c>
      <c r="L131" s="300" t="str">
        <f>IF(Tabla7[[#This Row],[Nombre de cites (mínim de 20)]]&gt;99,1,IF(Tabla7[[#This Row],[Nombre de cites (mínim de 20)]]&gt;50,2,IF(Tabla7[[#This Row],[Nombre de cites (mínim de 20)]]&gt;0,3,"")))</f>
        <v/>
      </c>
    </row>
    <row r="132" spans="1:12" ht="13.5" customHeight="1" x14ac:dyDescent="0.25">
      <c r="A132" s="289">
        <v>114</v>
      </c>
      <c r="B132" s="13"/>
      <c r="C132" s="19"/>
      <c r="D132" s="20"/>
      <c r="E132" s="13"/>
      <c r="F132" s="13"/>
      <c r="G132" s="13"/>
      <c r="H132" s="290" t="str">
        <f>IF(B132&gt;0,CONCATENATE("CITES_",A132,"_",'Valoració '!$D$7)," ")</f>
        <v xml:space="preserve"> </v>
      </c>
      <c r="I132" s="300">
        <f t="shared" si="4"/>
        <v>0</v>
      </c>
      <c r="J132" s="300">
        <f t="shared" si="5"/>
        <v>0</v>
      </c>
      <c r="K132" s="237" t="str">
        <f>IF(D132&lt;&gt;"",CONCATENATE('Valoració '!$D$7,"1.1.e_00",C132),"")</f>
        <v/>
      </c>
      <c r="L132" s="300" t="str">
        <f>IF(Tabla7[[#This Row],[Nombre de cites (mínim de 20)]]&gt;99,1,IF(Tabla7[[#This Row],[Nombre de cites (mínim de 20)]]&gt;50,2,IF(Tabla7[[#This Row],[Nombre de cites (mínim de 20)]]&gt;0,3,"")))</f>
        <v/>
      </c>
    </row>
    <row r="133" spans="1:12" ht="13.5" customHeight="1" x14ac:dyDescent="0.25">
      <c r="A133" s="289">
        <v>115</v>
      </c>
      <c r="B133" s="13"/>
      <c r="C133" s="19"/>
      <c r="D133" s="20"/>
      <c r="E133" s="13"/>
      <c r="F133" s="13"/>
      <c r="G133" s="13"/>
      <c r="H133" s="290" t="str">
        <f>IF(B133&gt;0,CONCATENATE("CITES_",A133,"_",'Valoració '!$D$7)," ")</f>
        <v xml:space="preserve"> </v>
      </c>
      <c r="I133" s="300">
        <f t="shared" si="4"/>
        <v>0</v>
      </c>
      <c r="J133" s="300">
        <f t="shared" si="5"/>
        <v>0</v>
      </c>
      <c r="K133" s="237" t="str">
        <f>IF(D133&lt;&gt;"",CONCATENATE('Valoració '!$D$7,"1.1.e_00",C133),"")</f>
        <v/>
      </c>
      <c r="L133" s="300" t="str">
        <f>IF(Tabla7[[#This Row],[Nombre de cites (mínim de 20)]]&gt;99,1,IF(Tabla7[[#This Row],[Nombre de cites (mínim de 20)]]&gt;50,2,IF(Tabla7[[#This Row],[Nombre de cites (mínim de 20)]]&gt;0,3,"")))</f>
        <v/>
      </c>
    </row>
    <row r="134" spans="1:12" ht="13.5" customHeight="1" x14ac:dyDescent="0.25">
      <c r="A134" s="289">
        <v>116</v>
      </c>
      <c r="B134" s="13"/>
      <c r="C134" s="19"/>
      <c r="D134" s="20"/>
      <c r="E134" s="13"/>
      <c r="F134" s="13"/>
      <c r="G134" s="13"/>
      <c r="H134" s="290" t="str">
        <f>IF(B134&gt;0,CONCATENATE("CITES_",A134,"_",'Valoració '!$D$7)," ")</f>
        <v xml:space="preserve"> </v>
      </c>
      <c r="I134" s="300">
        <f t="shared" si="4"/>
        <v>0</v>
      </c>
      <c r="J134" s="300">
        <f t="shared" si="5"/>
        <v>0</v>
      </c>
      <c r="K134" s="237" t="str">
        <f>IF(D134&lt;&gt;"",CONCATENATE('Valoració '!$D$7,"1.1.e_00",C134),"")</f>
        <v/>
      </c>
      <c r="L134" s="300" t="str">
        <f>IF(Tabla7[[#This Row],[Nombre de cites (mínim de 20)]]&gt;99,1,IF(Tabla7[[#This Row],[Nombre de cites (mínim de 20)]]&gt;50,2,IF(Tabla7[[#This Row],[Nombre de cites (mínim de 20)]]&gt;0,3,"")))</f>
        <v/>
      </c>
    </row>
    <row r="135" spans="1:12" ht="13.5" customHeight="1" x14ac:dyDescent="0.25">
      <c r="A135" s="289">
        <v>117</v>
      </c>
      <c r="B135" s="13"/>
      <c r="C135" s="19"/>
      <c r="D135" s="20"/>
      <c r="E135" s="13"/>
      <c r="F135" s="13"/>
      <c r="G135" s="13"/>
      <c r="H135" s="290" t="str">
        <f>IF(B135&gt;0,CONCATENATE("CITES_",A135,"_",'Valoració '!$D$7)," ")</f>
        <v xml:space="preserve"> </v>
      </c>
      <c r="I135" s="300">
        <f t="shared" si="4"/>
        <v>0</v>
      </c>
      <c r="J135" s="300">
        <f t="shared" si="5"/>
        <v>0</v>
      </c>
      <c r="K135" s="237" t="str">
        <f>IF(D135&lt;&gt;"",CONCATENATE('Valoració '!$D$7,"1.1.e_00",C135),"")</f>
        <v/>
      </c>
      <c r="L135" s="300" t="str">
        <f>IF(Tabla7[[#This Row],[Nombre de cites (mínim de 20)]]&gt;99,1,IF(Tabla7[[#This Row],[Nombre de cites (mínim de 20)]]&gt;50,2,IF(Tabla7[[#This Row],[Nombre de cites (mínim de 20)]]&gt;0,3,"")))</f>
        <v/>
      </c>
    </row>
    <row r="136" spans="1:12" ht="13.5" customHeight="1" x14ac:dyDescent="0.25">
      <c r="A136" s="289">
        <v>118</v>
      </c>
      <c r="B136" s="13"/>
      <c r="C136" s="19"/>
      <c r="D136" s="20"/>
      <c r="E136" s="13"/>
      <c r="F136" s="13"/>
      <c r="G136" s="13"/>
      <c r="H136" s="290" t="str">
        <f>IF(B136&gt;0,CONCATENATE("CITES_",A136,"_",'Valoració '!$D$7)," ")</f>
        <v xml:space="preserve"> </v>
      </c>
      <c r="I136" s="300">
        <f t="shared" si="4"/>
        <v>0</v>
      </c>
      <c r="J136" s="300">
        <f t="shared" si="5"/>
        <v>0</v>
      </c>
      <c r="K136" s="237" t="str">
        <f>IF(D136&lt;&gt;"",CONCATENATE('Valoració '!$D$7,"1.1.e_00",C136),"")</f>
        <v/>
      </c>
      <c r="L136" s="300" t="str">
        <f>IF(Tabla7[[#This Row],[Nombre de cites (mínim de 20)]]&gt;99,1,IF(Tabla7[[#This Row],[Nombre de cites (mínim de 20)]]&gt;50,2,IF(Tabla7[[#This Row],[Nombre de cites (mínim de 20)]]&gt;0,3,"")))</f>
        <v/>
      </c>
    </row>
    <row r="137" spans="1:12" ht="13.5" customHeight="1" x14ac:dyDescent="0.25">
      <c r="A137" s="289">
        <v>119</v>
      </c>
      <c r="B137" s="13"/>
      <c r="C137" s="19"/>
      <c r="D137" s="20"/>
      <c r="E137" s="13"/>
      <c r="F137" s="13"/>
      <c r="G137" s="13"/>
      <c r="H137" s="290" t="str">
        <f>IF(B137&gt;0,CONCATENATE("CITES_",A137,"_",'Valoració '!$D$7)," ")</f>
        <v xml:space="preserve"> </v>
      </c>
      <c r="I137" s="300">
        <f t="shared" si="4"/>
        <v>0</v>
      </c>
      <c r="J137" s="300">
        <f t="shared" si="5"/>
        <v>0</v>
      </c>
      <c r="K137" s="237" t="str">
        <f>IF(D137&lt;&gt;"",CONCATENATE('Valoració '!$D$7,"1.1.e_00",C137),"")</f>
        <v/>
      </c>
      <c r="L137" s="300" t="str">
        <f>IF(Tabla7[[#This Row],[Nombre de cites (mínim de 20)]]&gt;99,1,IF(Tabla7[[#This Row],[Nombre de cites (mínim de 20)]]&gt;50,2,IF(Tabla7[[#This Row],[Nombre de cites (mínim de 20)]]&gt;0,3,"")))</f>
        <v/>
      </c>
    </row>
    <row r="138" spans="1:12" ht="13.5" customHeight="1" x14ac:dyDescent="0.25">
      <c r="A138" s="289">
        <v>120</v>
      </c>
      <c r="B138" s="13"/>
      <c r="C138" s="19"/>
      <c r="D138" s="20"/>
      <c r="E138" s="13"/>
      <c r="F138" s="13"/>
      <c r="G138" s="13"/>
      <c r="H138" s="290" t="str">
        <f>IF(B138&gt;0,CONCATENATE("CITES_",A138,"_",'Valoració '!$D$7)," ")</f>
        <v xml:space="preserve"> </v>
      </c>
      <c r="I138" s="300">
        <f t="shared" si="4"/>
        <v>0</v>
      </c>
      <c r="J138" s="300">
        <f t="shared" si="5"/>
        <v>0</v>
      </c>
      <c r="K138" s="237" t="str">
        <f>IF(D138&lt;&gt;"",CONCATENATE('Valoració '!$D$7,"1.1.e_00",C138),"")</f>
        <v/>
      </c>
      <c r="L138" s="300" t="str">
        <f>IF(Tabla7[[#This Row],[Nombre de cites (mínim de 20)]]&gt;99,1,IF(Tabla7[[#This Row],[Nombre de cites (mínim de 20)]]&gt;50,2,IF(Tabla7[[#This Row],[Nombre de cites (mínim de 20)]]&gt;0,3,"")))</f>
        <v/>
      </c>
    </row>
    <row r="139" spans="1:12" ht="13.5" customHeight="1" x14ac:dyDescent="0.25">
      <c r="A139" s="289">
        <v>121</v>
      </c>
      <c r="B139" s="13"/>
      <c r="C139" s="19"/>
      <c r="D139" s="20"/>
      <c r="E139" s="13"/>
      <c r="F139" s="13"/>
      <c r="G139" s="13"/>
      <c r="H139" s="290" t="str">
        <f>IF(B139&gt;0,CONCATENATE("CITES_",A139,"_",'Valoració '!$D$7)," ")</f>
        <v xml:space="preserve"> </v>
      </c>
      <c r="I139" s="300">
        <f t="shared" si="4"/>
        <v>0</v>
      </c>
      <c r="J139" s="300">
        <f t="shared" si="5"/>
        <v>0</v>
      </c>
      <c r="K139" s="237" t="str">
        <f>IF(D139&lt;&gt;"",CONCATENATE('Valoració '!$D$7,"1.1.e_00",C139),"")</f>
        <v/>
      </c>
      <c r="L139" s="300" t="str">
        <f>IF(Tabla7[[#This Row],[Nombre de cites (mínim de 20)]]&gt;99,1,IF(Tabla7[[#This Row],[Nombre de cites (mínim de 20)]]&gt;50,2,IF(Tabla7[[#This Row],[Nombre de cites (mínim de 20)]]&gt;0,3,"")))</f>
        <v/>
      </c>
    </row>
    <row r="140" spans="1:12" ht="13.5" customHeight="1" x14ac:dyDescent="0.25">
      <c r="A140" s="289">
        <v>122</v>
      </c>
      <c r="B140" s="13"/>
      <c r="C140" s="19"/>
      <c r="D140" s="20"/>
      <c r="E140" s="13"/>
      <c r="F140" s="13"/>
      <c r="G140" s="13"/>
      <c r="H140" s="290" t="str">
        <f>IF(B140&gt;0,CONCATENATE("CITES_",A140,"_",'Valoració '!$D$7)," ")</f>
        <v xml:space="preserve"> </v>
      </c>
      <c r="I140" s="300">
        <f t="shared" si="4"/>
        <v>0</v>
      </c>
      <c r="J140" s="300">
        <f t="shared" si="5"/>
        <v>0</v>
      </c>
      <c r="K140" s="237" t="str">
        <f>IF(D140&lt;&gt;"",CONCATENATE('Valoració '!$D$7,"1.1.e_00",C140),"")</f>
        <v/>
      </c>
      <c r="L140" s="300" t="str">
        <f>IF(Tabla7[[#This Row],[Nombre de cites (mínim de 20)]]&gt;99,1,IF(Tabla7[[#This Row],[Nombre de cites (mínim de 20)]]&gt;50,2,IF(Tabla7[[#This Row],[Nombre de cites (mínim de 20)]]&gt;0,3,"")))</f>
        <v/>
      </c>
    </row>
    <row r="141" spans="1:12" ht="13.5" customHeight="1" x14ac:dyDescent="0.25">
      <c r="A141" s="289">
        <v>123</v>
      </c>
      <c r="B141" s="13"/>
      <c r="C141" s="19"/>
      <c r="D141" s="20"/>
      <c r="E141" s="13"/>
      <c r="F141" s="13"/>
      <c r="G141" s="13"/>
      <c r="H141" s="290" t="str">
        <f>IF(B141&gt;0,CONCATENATE("CITES_",A141,"_",'Valoració '!$D$7)," ")</f>
        <v xml:space="preserve"> </v>
      </c>
      <c r="I141" s="300">
        <f t="shared" si="4"/>
        <v>0</v>
      </c>
      <c r="J141" s="300">
        <f t="shared" si="5"/>
        <v>0</v>
      </c>
      <c r="K141" s="237" t="str">
        <f>IF(D141&lt;&gt;"",CONCATENATE('Valoració '!$D$7,"1.1.e_00",C141),"")</f>
        <v/>
      </c>
      <c r="L141" s="300" t="str">
        <f>IF(Tabla7[[#This Row],[Nombre de cites (mínim de 20)]]&gt;99,1,IF(Tabla7[[#This Row],[Nombre de cites (mínim de 20)]]&gt;50,2,IF(Tabla7[[#This Row],[Nombre de cites (mínim de 20)]]&gt;0,3,"")))</f>
        <v/>
      </c>
    </row>
    <row r="142" spans="1:12" ht="13.5" customHeight="1" x14ac:dyDescent="0.25">
      <c r="A142" s="289">
        <v>124</v>
      </c>
      <c r="B142" s="13"/>
      <c r="C142" s="19"/>
      <c r="D142" s="20"/>
      <c r="E142" s="13"/>
      <c r="F142" s="13"/>
      <c r="G142" s="13"/>
      <c r="H142" s="290" t="str">
        <f>IF(B142&gt;0,CONCATENATE("CITES_",A142,"_",'Valoració '!$D$7)," ")</f>
        <v xml:space="preserve"> </v>
      </c>
      <c r="I142" s="300">
        <f t="shared" si="4"/>
        <v>0</v>
      </c>
      <c r="J142" s="300">
        <f t="shared" si="5"/>
        <v>0</v>
      </c>
      <c r="K142" s="237" t="str">
        <f>IF(D142&lt;&gt;"",CONCATENATE('Valoració '!$D$7,"1.1.e_00",C142),"")</f>
        <v/>
      </c>
      <c r="L142" s="300" t="str">
        <f>IF(Tabla7[[#This Row],[Nombre de cites (mínim de 20)]]&gt;99,1,IF(Tabla7[[#This Row],[Nombre de cites (mínim de 20)]]&gt;50,2,IF(Tabla7[[#This Row],[Nombre de cites (mínim de 20)]]&gt;0,3,"")))</f>
        <v/>
      </c>
    </row>
    <row r="143" spans="1:12" ht="13.5" customHeight="1" x14ac:dyDescent="0.25">
      <c r="A143" s="289">
        <v>125</v>
      </c>
      <c r="B143" s="13"/>
      <c r="C143" s="19"/>
      <c r="D143" s="20"/>
      <c r="E143" s="13"/>
      <c r="F143" s="13"/>
      <c r="G143" s="13"/>
      <c r="H143" s="290" t="str">
        <f>IF(B143&gt;0,CONCATENATE("CITES_",A143,"_",'Valoració '!$D$7)," ")</f>
        <v xml:space="preserve"> </v>
      </c>
      <c r="I143" s="300">
        <f t="shared" si="4"/>
        <v>0</v>
      </c>
      <c r="J143" s="300">
        <f t="shared" si="5"/>
        <v>0</v>
      </c>
      <c r="K143" s="237" t="str">
        <f>IF(D143&lt;&gt;"",CONCATENATE('Valoració '!$D$7,"1.1.e_00",C143),"")</f>
        <v/>
      </c>
      <c r="L143" s="300" t="str">
        <f>IF(Tabla7[[#This Row],[Nombre de cites (mínim de 20)]]&gt;99,1,IF(Tabla7[[#This Row],[Nombre de cites (mínim de 20)]]&gt;50,2,IF(Tabla7[[#This Row],[Nombre de cites (mínim de 20)]]&gt;0,3,"")))</f>
        <v/>
      </c>
    </row>
    <row r="144" spans="1:12" ht="13.5" customHeight="1" x14ac:dyDescent="0.25">
      <c r="A144" s="289">
        <v>126</v>
      </c>
      <c r="B144" s="13"/>
      <c r="C144" s="19"/>
      <c r="D144" s="20"/>
      <c r="E144" s="13"/>
      <c r="F144" s="13"/>
      <c r="G144" s="13"/>
      <c r="H144" s="290" t="str">
        <f>IF(B144&gt;0,CONCATENATE("CITES_",A144,"_",'Valoració '!$D$7)," ")</f>
        <v xml:space="preserve"> </v>
      </c>
      <c r="I144" s="300">
        <f t="shared" si="4"/>
        <v>0</v>
      </c>
      <c r="J144" s="300">
        <f t="shared" si="5"/>
        <v>0</v>
      </c>
      <c r="K144" s="237" t="str">
        <f>IF(D144&lt;&gt;"",CONCATENATE('Valoració '!$D$7,"1.1.e_00",C144),"")</f>
        <v/>
      </c>
      <c r="L144" s="300" t="str">
        <f>IF(Tabla7[[#This Row],[Nombre de cites (mínim de 20)]]&gt;99,1,IF(Tabla7[[#This Row],[Nombre de cites (mínim de 20)]]&gt;50,2,IF(Tabla7[[#This Row],[Nombre de cites (mínim de 20)]]&gt;0,3,"")))</f>
        <v/>
      </c>
    </row>
    <row r="145" spans="1:12" ht="13.5" customHeight="1" x14ac:dyDescent="0.25">
      <c r="A145" s="289">
        <v>127</v>
      </c>
      <c r="B145" s="13"/>
      <c r="C145" s="19"/>
      <c r="D145" s="20"/>
      <c r="E145" s="13"/>
      <c r="F145" s="13"/>
      <c r="G145" s="13"/>
      <c r="H145" s="290" t="str">
        <f>IF(B145&gt;0,CONCATENATE("CITES_",A145,"_",'Valoració '!$D$7)," ")</f>
        <v xml:space="preserve"> </v>
      </c>
      <c r="I145" s="300">
        <f t="shared" si="4"/>
        <v>0</v>
      </c>
      <c r="J145" s="300">
        <f t="shared" si="5"/>
        <v>0</v>
      </c>
      <c r="K145" s="237" t="str">
        <f>IF(D145&lt;&gt;"",CONCATENATE('Valoració '!$D$7,"1.1.e_00",C145),"")</f>
        <v/>
      </c>
      <c r="L145" s="300" t="str">
        <f>IF(Tabla7[[#This Row],[Nombre de cites (mínim de 20)]]&gt;99,1,IF(Tabla7[[#This Row],[Nombre de cites (mínim de 20)]]&gt;50,2,IF(Tabla7[[#This Row],[Nombre de cites (mínim de 20)]]&gt;0,3,"")))</f>
        <v/>
      </c>
    </row>
    <row r="146" spans="1:12" ht="13.5" customHeight="1" x14ac:dyDescent="0.25">
      <c r="A146" s="289">
        <v>128</v>
      </c>
      <c r="B146" s="13"/>
      <c r="C146" s="19"/>
      <c r="D146" s="20"/>
      <c r="E146" s="13"/>
      <c r="F146" s="13"/>
      <c r="G146" s="13"/>
      <c r="H146" s="290" t="str">
        <f>IF(B146&gt;0,CONCATENATE("CITES_",A146,"_",'Valoració '!$D$7)," ")</f>
        <v xml:space="preserve"> </v>
      </c>
      <c r="I146" s="300">
        <f t="shared" si="4"/>
        <v>0</v>
      </c>
      <c r="J146" s="300">
        <f t="shared" si="5"/>
        <v>0</v>
      </c>
      <c r="K146" s="237" t="str">
        <f>IF(D146&lt;&gt;"",CONCATENATE('Valoració '!$D$7,"1.1.e_00",C146),"")</f>
        <v/>
      </c>
      <c r="L146" s="300" t="str">
        <f>IF(Tabla7[[#This Row],[Nombre de cites (mínim de 20)]]&gt;99,1,IF(Tabla7[[#This Row],[Nombre de cites (mínim de 20)]]&gt;50,2,IF(Tabla7[[#This Row],[Nombre de cites (mínim de 20)]]&gt;0,3,"")))</f>
        <v/>
      </c>
    </row>
    <row r="147" spans="1:12" ht="13.5" customHeight="1" x14ac:dyDescent="0.25">
      <c r="A147" s="289">
        <v>129</v>
      </c>
      <c r="B147" s="13"/>
      <c r="C147" s="19"/>
      <c r="D147" s="20"/>
      <c r="E147" s="13"/>
      <c r="F147" s="13"/>
      <c r="G147" s="13"/>
      <c r="H147" s="290" t="str">
        <f>IF(B147&gt;0,CONCATENATE("CITES_",A147,"_",'Valoració '!$D$7)," ")</f>
        <v xml:space="preserve"> </v>
      </c>
      <c r="I147" s="300">
        <f t="shared" si="4"/>
        <v>0</v>
      </c>
      <c r="J147" s="300">
        <f t="shared" si="5"/>
        <v>0</v>
      </c>
      <c r="K147" s="237" t="str">
        <f>IF(D147&lt;&gt;"",CONCATENATE('Valoració '!$D$7,"1.1.e_00",C147),"")</f>
        <v/>
      </c>
      <c r="L147" s="300" t="str">
        <f>IF(Tabla7[[#This Row],[Nombre de cites (mínim de 20)]]&gt;99,1,IF(Tabla7[[#This Row],[Nombre de cites (mínim de 20)]]&gt;50,2,IF(Tabla7[[#This Row],[Nombre de cites (mínim de 20)]]&gt;0,3,"")))</f>
        <v/>
      </c>
    </row>
    <row r="148" spans="1:12" ht="13.5" customHeight="1" x14ac:dyDescent="0.25">
      <c r="A148" s="289">
        <v>130</v>
      </c>
      <c r="B148" s="13"/>
      <c r="C148" s="19"/>
      <c r="D148" s="20"/>
      <c r="E148" s="13"/>
      <c r="F148" s="13"/>
      <c r="G148" s="13"/>
      <c r="H148" s="290" t="str">
        <f>IF(B148&gt;0,CONCATENATE("CITES_",A148,"_",'Valoració '!$D$7)," ")</f>
        <v xml:space="preserve"> </v>
      </c>
      <c r="I148" s="300">
        <f t="shared" si="4"/>
        <v>0</v>
      </c>
      <c r="J148" s="300">
        <f t="shared" si="5"/>
        <v>0</v>
      </c>
      <c r="K148" s="237" t="str">
        <f>IF(D148&lt;&gt;"",CONCATENATE('Valoració '!$D$7,"1.1.e_00",C148),"")</f>
        <v/>
      </c>
      <c r="L148" s="300" t="str">
        <f>IF(Tabla7[[#This Row],[Nombre de cites (mínim de 20)]]&gt;99,1,IF(Tabla7[[#This Row],[Nombre de cites (mínim de 20)]]&gt;50,2,IF(Tabla7[[#This Row],[Nombre de cites (mínim de 20)]]&gt;0,3,"")))</f>
        <v/>
      </c>
    </row>
    <row r="149" spans="1:12" ht="13.5" customHeight="1" x14ac:dyDescent="0.25">
      <c r="A149" s="289">
        <v>131</v>
      </c>
      <c r="B149" s="13"/>
      <c r="C149" s="19"/>
      <c r="D149" s="20"/>
      <c r="E149" s="13"/>
      <c r="F149" s="13"/>
      <c r="G149" s="13"/>
      <c r="H149" s="290" t="str">
        <f>IF(B149&gt;0,CONCATENATE("CITES_",A149,"_",'Valoració '!$D$7)," ")</f>
        <v xml:space="preserve"> </v>
      </c>
      <c r="I149" s="300">
        <f t="shared" si="4"/>
        <v>0</v>
      </c>
      <c r="J149" s="300">
        <f t="shared" si="5"/>
        <v>0</v>
      </c>
      <c r="K149" s="237" t="str">
        <f>IF(D149&lt;&gt;"",CONCATENATE('Valoració '!$D$7,"1.1.e_00",C149),"")</f>
        <v/>
      </c>
      <c r="L149" s="300" t="str">
        <f>IF(Tabla7[[#This Row],[Nombre de cites (mínim de 20)]]&gt;99,1,IF(Tabla7[[#This Row],[Nombre de cites (mínim de 20)]]&gt;50,2,IF(Tabla7[[#This Row],[Nombre de cites (mínim de 20)]]&gt;0,3,"")))</f>
        <v/>
      </c>
    </row>
    <row r="150" spans="1:12" ht="13.5" customHeight="1" x14ac:dyDescent="0.25">
      <c r="A150" s="289">
        <v>132</v>
      </c>
      <c r="B150" s="13"/>
      <c r="C150" s="19"/>
      <c r="D150" s="20"/>
      <c r="E150" s="13"/>
      <c r="F150" s="13"/>
      <c r="G150" s="13"/>
      <c r="H150" s="290" t="str">
        <f>IF(B150&gt;0,CONCATENATE("CITES_",A150,"_",'Valoració '!$D$7)," ")</f>
        <v xml:space="preserve"> </v>
      </c>
      <c r="I150" s="300">
        <f t="shared" si="4"/>
        <v>0</v>
      </c>
      <c r="J150" s="300">
        <f t="shared" si="5"/>
        <v>0</v>
      </c>
      <c r="K150" s="237" t="str">
        <f>IF(D150&lt;&gt;"",CONCATENATE('Valoració '!$D$7,"1.1.e_00",C150),"")</f>
        <v/>
      </c>
      <c r="L150" s="300" t="str">
        <f>IF(Tabla7[[#This Row],[Nombre de cites (mínim de 20)]]&gt;99,1,IF(Tabla7[[#This Row],[Nombre de cites (mínim de 20)]]&gt;50,2,IF(Tabla7[[#This Row],[Nombre de cites (mínim de 20)]]&gt;0,3,"")))</f>
        <v/>
      </c>
    </row>
    <row r="151" spans="1:12" ht="13.5" customHeight="1" x14ac:dyDescent="0.25">
      <c r="A151" s="289">
        <v>133</v>
      </c>
      <c r="B151" s="13"/>
      <c r="C151" s="19"/>
      <c r="D151" s="20"/>
      <c r="E151" s="13"/>
      <c r="F151" s="13"/>
      <c r="G151" s="13"/>
      <c r="H151" s="290" t="str">
        <f>IF(B151&gt;0,CONCATENATE("CITES_",A151,"_",'Valoració '!$D$7)," ")</f>
        <v xml:space="preserve"> </v>
      </c>
      <c r="I151" s="300">
        <f t="shared" ref="I151:I214" si="6">IF(C151&lt;&gt;"",1,0)</f>
        <v>0</v>
      </c>
      <c r="J151" s="300">
        <f t="shared" si="5"/>
        <v>0</v>
      </c>
      <c r="K151" s="237" t="str">
        <f>IF(D151&lt;&gt;"",CONCATENATE('Valoració '!$D$7,"1.1.e_00",C151),"")</f>
        <v/>
      </c>
      <c r="L151" s="300" t="str">
        <f>IF(Tabla7[[#This Row],[Nombre de cites (mínim de 20)]]&gt;99,1,IF(Tabla7[[#This Row],[Nombre de cites (mínim de 20)]]&gt;50,2,IF(Tabla7[[#This Row],[Nombre de cites (mínim de 20)]]&gt;0,3,"")))</f>
        <v/>
      </c>
    </row>
    <row r="152" spans="1:12" ht="13.5" customHeight="1" x14ac:dyDescent="0.25">
      <c r="A152" s="289">
        <v>134</v>
      </c>
      <c r="B152" s="13"/>
      <c r="C152" s="19"/>
      <c r="D152" s="20"/>
      <c r="E152" s="13"/>
      <c r="F152" s="13"/>
      <c r="G152" s="13"/>
      <c r="H152" s="290" t="str">
        <f>IF(B152&gt;0,CONCATENATE("CITES_",A152,"_",'Valoració '!$D$7)," ")</f>
        <v xml:space="preserve"> </v>
      </c>
      <c r="I152" s="300">
        <f t="shared" si="6"/>
        <v>0</v>
      </c>
      <c r="J152" s="300">
        <f t="shared" si="5"/>
        <v>0</v>
      </c>
      <c r="K152" s="237" t="str">
        <f>IF(D152&lt;&gt;"",CONCATENATE('Valoració '!$D$7,"1.1.e_00",C152),"")</f>
        <v/>
      </c>
      <c r="L152" s="300" t="str">
        <f>IF(Tabla7[[#This Row],[Nombre de cites (mínim de 20)]]&gt;99,1,IF(Tabla7[[#This Row],[Nombre de cites (mínim de 20)]]&gt;50,2,IF(Tabla7[[#This Row],[Nombre de cites (mínim de 20)]]&gt;0,3,"")))</f>
        <v/>
      </c>
    </row>
    <row r="153" spans="1:12" ht="13.5" customHeight="1" x14ac:dyDescent="0.25">
      <c r="A153" s="289">
        <v>135</v>
      </c>
      <c r="B153" s="13"/>
      <c r="C153" s="19"/>
      <c r="D153" s="20"/>
      <c r="E153" s="13"/>
      <c r="F153" s="13"/>
      <c r="G153" s="13"/>
      <c r="H153" s="290" t="str">
        <f>IF(B153&gt;0,CONCATENATE("CITES_",A153,"_",'Valoració '!$D$7)," ")</f>
        <v xml:space="preserve"> </v>
      </c>
      <c r="I153" s="300">
        <f t="shared" si="6"/>
        <v>0</v>
      </c>
      <c r="J153" s="300">
        <f t="shared" si="5"/>
        <v>0</v>
      </c>
      <c r="K153" s="237" t="str">
        <f>IF(D153&lt;&gt;"",CONCATENATE('Valoració '!$D$7,"1.1.e_00",C153),"")</f>
        <v/>
      </c>
      <c r="L153" s="300" t="str">
        <f>IF(Tabla7[[#This Row],[Nombre de cites (mínim de 20)]]&gt;99,1,IF(Tabla7[[#This Row],[Nombre de cites (mínim de 20)]]&gt;50,2,IF(Tabla7[[#This Row],[Nombre de cites (mínim de 20)]]&gt;0,3,"")))</f>
        <v/>
      </c>
    </row>
    <row r="154" spans="1:12" ht="13.5" customHeight="1" x14ac:dyDescent="0.25">
      <c r="A154" s="289">
        <v>136</v>
      </c>
      <c r="B154" s="13"/>
      <c r="C154" s="19"/>
      <c r="D154" s="20"/>
      <c r="E154" s="13"/>
      <c r="F154" s="13"/>
      <c r="G154" s="13"/>
      <c r="H154" s="290" t="str">
        <f>IF(B154&gt;0,CONCATENATE("CITES_",A154,"_",'Valoració '!$D$7)," ")</f>
        <v xml:space="preserve"> </v>
      </c>
      <c r="I154" s="300">
        <f t="shared" si="6"/>
        <v>0</v>
      </c>
      <c r="J154" s="300">
        <f t="shared" si="5"/>
        <v>0</v>
      </c>
      <c r="K154" s="237" t="str">
        <f>IF(D154&lt;&gt;"",CONCATENATE('Valoració '!$D$7,"1.1.e_00",C154),"")</f>
        <v/>
      </c>
      <c r="L154" s="300" t="str">
        <f>IF(Tabla7[[#This Row],[Nombre de cites (mínim de 20)]]&gt;99,1,IF(Tabla7[[#This Row],[Nombre de cites (mínim de 20)]]&gt;50,2,IF(Tabla7[[#This Row],[Nombre de cites (mínim de 20)]]&gt;0,3,"")))</f>
        <v/>
      </c>
    </row>
    <row r="155" spans="1:12" ht="13.5" customHeight="1" x14ac:dyDescent="0.25">
      <c r="A155" s="289">
        <v>137</v>
      </c>
      <c r="B155" s="13"/>
      <c r="C155" s="19"/>
      <c r="D155" s="20"/>
      <c r="E155" s="13"/>
      <c r="F155" s="13"/>
      <c r="G155" s="13"/>
      <c r="H155" s="290" t="str">
        <f>IF(B155&gt;0,CONCATENATE("CITES_",A155,"_",'Valoració '!$D$7)," ")</f>
        <v xml:space="preserve"> </v>
      </c>
      <c r="I155" s="300">
        <f t="shared" si="6"/>
        <v>0</v>
      </c>
      <c r="J155" s="300">
        <f t="shared" si="5"/>
        <v>0</v>
      </c>
      <c r="K155" s="237" t="str">
        <f>IF(D155&lt;&gt;"",CONCATENATE('Valoració '!$D$7,"1.1.e_00",C155),"")</f>
        <v/>
      </c>
      <c r="L155" s="300" t="str">
        <f>IF(Tabla7[[#This Row],[Nombre de cites (mínim de 20)]]&gt;99,1,IF(Tabla7[[#This Row],[Nombre de cites (mínim de 20)]]&gt;50,2,IF(Tabla7[[#This Row],[Nombre de cites (mínim de 20)]]&gt;0,3,"")))</f>
        <v/>
      </c>
    </row>
    <row r="156" spans="1:12" ht="13.5" customHeight="1" x14ac:dyDescent="0.25">
      <c r="A156" s="289">
        <v>138</v>
      </c>
      <c r="B156" s="13"/>
      <c r="C156" s="19"/>
      <c r="D156" s="20"/>
      <c r="E156" s="13"/>
      <c r="F156" s="13"/>
      <c r="G156" s="13"/>
      <c r="H156" s="290" t="str">
        <f>IF(B156&gt;0,CONCATENATE("CITES_",A156,"_",'Valoració '!$D$7)," ")</f>
        <v xml:space="preserve"> </v>
      </c>
      <c r="I156" s="300">
        <f t="shared" si="6"/>
        <v>0</v>
      </c>
      <c r="J156" s="300">
        <f t="shared" si="5"/>
        <v>0</v>
      </c>
      <c r="K156" s="237" t="str">
        <f>IF(D156&lt;&gt;"",CONCATENATE('Valoració '!$D$7,"1.1.e_00",C156),"")</f>
        <v/>
      </c>
      <c r="L156" s="300" t="str">
        <f>IF(Tabla7[[#This Row],[Nombre de cites (mínim de 20)]]&gt;99,1,IF(Tabla7[[#This Row],[Nombre de cites (mínim de 20)]]&gt;50,2,IF(Tabla7[[#This Row],[Nombre de cites (mínim de 20)]]&gt;0,3,"")))</f>
        <v/>
      </c>
    </row>
    <row r="157" spans="1:12" ht="13.5" customHeight="1" x14ac:dyDescent="0.25">
      <c r="A157" s="289">
        <v>139</v>
      </c>
      <c r="B157" s="13"/>
      <c r="C157" s="19"/>
      <c r="D157" s="20"/>
      <c r="E157" s="13"/>
      <c r="F157" s="13"/>
      <c r="G157" s="13"/>
      <c r="H157" s="290" t="str">
        <f>IF(B157&gt;0,CONCATENATE("CITES_",A157,"_",'Valoració '!$D$7)," ")</f>
        <v xml:space="preserve"> </v>
      </c>
      <c r="I157" s="300">
        <f t="shared" si="6"/>
        <v>0</v>
      </c>
      <c r="J157" s="300">
        <f t="shared" ref="J157:J220" si="7">IF(F157&lt;&gt;"",IF(F157&lt;50,0.05,IF(AND(F157&gt;49,F157&lt;100),0.25,1)),0)</f>
        <v>0</v>
      </c>
      <c r="K157" s="237" t="str">
        <f>IF(D157&lt;&gt;"",CONCATENATE('Valoració '!$D$7,"1.1.e_00",C157),"")</f>
        <v/>
      </c>
      <c r="L157" s="300" t="str">
        <f>IF(Tabla7[[#This Row],[Nombre de cites (mínim de 20)]]&gt;99,1,IF(Tabla7[[#This Row],[Nombre de cites (mínim de 20)]]&gt;50,2,IF(Tabla7[[#This Row],[Nombre de cites (mínim de 20)]]&gt;0,3,"")))</f>
        <v/>
      </c>
    </row>
    <row r="158" spans="1:12" ht="13.5" customHeight="1" x14ac:dyDescent="0.25">
      <c r="A158" s="289">
        <v>140</v>
      </c>
      <c r="B158" s="13"/>
      <c r="C158" s="19"/>
      <c r="D158" s="20"/>
      <c r="E158" s="13"/>
      <c r="F158" s="13"/>
      <c r="G158" s="13"/>
      <c r="H158" s="290" t="str">
        <f>IF(B158&gt;0,CONCATENATE("CITES_",A158,"_",'Valoració '!$D$7)," ")</f>
        <v xml:space="preserve"> </v>
      </c>
      <c r="I158" s="300">
        <f t="shared" si="6"/>
        <v>0</v>
      </c>
      <c r="J158" s="300">
        <f t="shared" si="7"/>
        <v>0</v>
      </c>
      <c r="K158" s="237" t="str">
        <f>IF(D158&lt;&gt;"",CONCATENATE('Valoració '!$D$7,"1.1.e_00",C158),"")</f>
        <v/>
      </c>
      <c r="L158" s="300" t="str">
        <f>IF(Tabla7[[#This Row],[Nombre de cites (mínim de 20)]]&gt;99,1,IF(Tabla7[[#This Row],[Nombre de cites (mínim de 20)]]&gt;50,2,IF(Tabla7[[#This Row],[Nombre de cites (mínim de 20)]]&gt;0,3,"")))</f>
        <v/>
      </c>
    </row>
    <row r="159" spans="1:12" ht="13.5" customHeight="1" x14ac:dyDescent="0.25">
      <c r="A159" s="289">
        <v>141</v>
      </c>
      <c r="B159" s="13"/>
      <c r="C159" s="19"/>
      <c r="D159" s="20"/>
      <c r="E159" s="13"/>
      <c r="F159" s="13"/>
      <c r="G159" s="13"/>
      <c r="H159" s="290" t="str">
        <f>IF(B159&gt;0,CONCATENATE("CITES_",A159,"_",'Valoració '!$D$7)," ")</f>
        <v xml:space="preserve"> </v>
      </c>
      <c r="I159" s="300">
        <f t="shared" si="6"/>
        <v>0</v>
      </c>
      <c r="J159" s="300">
        <f t="shared" si="7"/>
        <v>0</v>
      </c>
      <c r="K159" s="237" t="str">
        <f>IF(D159&lt;&gt;"",CONCATENATE('Valoració '!$D$7,"1.1.e_00",C159),"")</f>
        <v/>
      </c>
      <c r="L159" s="300" t="str">
        <f>IF(Tabla7[[#This Row],[Nombre de cites (mínim de 20)]]&gt;99,1,IF(Tabla7[[#This Row],[Nombre de cites (mínim de 20)]]&gt;50,2,IF(Tabla7[[#This Row],[Nombre de cites (mínim de 20)]]&gt;0,3,"")))</f>
        <v/>
      </c>
    </row>
    <row r="160" spans="1:12" ht="13.5" customHeight="1" x14ac:dyDescent="0.25">
      <c r="A160" s="289">
        <v>142</v>
      </c>
      <c r="B160" s="13"/>
      <c r="C160" s="19"/>
      <c r="D160" s="20"/>
      <c r="E160" s="13"/>
      <c r="F160" s="13"/>
      <c r="G160" s="13"/>
      <c r="H160" s="290" t="str">
        <f>IF(B160&gt;0,CONCATENATE("CITES_",A160,"_",'Valoració '!$D$7)," ")</f>
        <v xml:space="preserve"> </v>
      </c>
      <c r="I160" s="300">
        <f t="shared" si="6"/>
        <v>0</v>
      </c>
      <c r="J160" s="300">
        <f t="shared" si="7"/>
        <v>0</v>
      </c>
      <c r="K160" s="237" t="str">
        <f>IF(D160&lt;&gt;"",CONCATENATE('Valoració '!$D$7,"1.1.e_00",C160),"")</f>
        <v/>
      </c>
      <c r="L160" s="300" t="str">
        <f>IF(Tabla7[[#This Row],[Nombre de cites (mínim de 20)]]&gt;99,1,IF(Tabla7[[#This Row],[Nombre de cites (mínim de 20)]]&gt;50,2,IF(Tabla7[[#This Row],[Nombre de cites (mínim de 20)]]&gt;0,3,"")))</f>
        <v/>
      </c>
    </row>
    <row r="161" spans="1:12" ht="13.5" customHeight="1" x14ac:dyDescent="0.25">
      <c r="A161" s="289">
        <v>143</v>
      </c>
      <c r="B161" s="13"/>
      <c r="C161" s="19"/>
      <c r="D161" s="20"/>
      <c r="E161" s="13"/>
      <c r="F161" s="13"/>
      <c r="G161" s="13"/>
      <c r="H161" s="290" t="str">
        <f>IF(B161&gt;0,CONCATENATE("CITES_",A161,"_",'Valoració '!$D$7)," ")</f>
        <v xml:space="preserve"> </v>
      </c>
      <c r="I161" s="300">
        <f t="shared" si="6"/>
        <v>0</v>
      </c>
      <c r="J161" s="300">
        <f t="shared" si="7"/>
        <v>0</v>
      </c>
      <c r="K161" s="237" t="str">
        <f>IF(D161&lt;&gt;"",CONCATENATE('Valoració '!$D$7,"1.1.e_00",C161),"")</f>
        <v/>
      </c>
      <c r="L161" s="300" t="str">
        <f>IF(Tabla7[[#This Row],[Nombre de cites (mínim de 20)]]&gt;99,1,IF(Tabla7[[#This Row],[Nombre de cites (mínim de 20)]]&gt;50,2,IF(Tabla7[[#This Row],[Nombre de cites (mínim de 20)]]&gt;0,3,"")))</f>
        <v/>
      </c>
    </row>
    <row r="162" spans="1:12" ht="13.5" customHeight="1" x14ac:dyDescent="0.25">
      <c r="A162" s="289">
        <v>144</v>
      </c>
      <c r="B162" s="13"/>
      <c r="C162" s="19"/>
      <c r="D162" s="20"/>
      <c r="E162" s="13"/>
      <c r="F162" s="13"/>
      <c r="G162" s="13"/>
      <c r="H162" s="290" t="str">
        <f>IF(B162&gt;0,CONCATENATE("CITES_",A162,"_",'Valoració '!$D$7)," ")</f>
        <v xml:space="preserve"> </v>
      </c>
      <c r="I162" s="300">
        <f t="shared" si="6"/>
        <v>0</v>
      </c>
      <c r="J162" s="300">
        <f t="shared" si="7"/>
        <v>0</v>
      </c>
      <c r="K162" s="237" t="str">
        <f>IF(D162&lt;&gt;"",CONCATENATE('Valoració '!$D$7,"1.1.e_00",C162),"")</f>
        <v/>
      </c>
      <c r="L162" s="300" t="str">
        <f>IF(Tabla7[[#This Row],[Nombre de cites (mínim de 20)]]&gt;99,1,IF(Tabla7[[#This Row],[Nombre de cites (mínim de 20)]]&gt;50,2,IF(Tabla7[[#This Row],[Nombre de cites (mínim de 20)]]&gt;0,3,"")))</f>
        <v/>
      </c>
    </row>
    <row r="163" spans="1:12" ht="13.5" customHeight="1" x14ac:dyDescent="0.25">
      <c r="A163" s="289">
        <v>145</v>
      </c>
      <c r="B163" s="13"/>
      <c r="C163" s="19"/>
      <c r="D163" s="20"/>
      <c r="E163" s="13"/>
      <c r="F163" s="13"/>
      <c r="G163" s="13"/>
      <c r="H163" s="290" t="str">
        <f>IF(B163&gt;0,CONCATENATE("CITES_",A163,"_",'Valoració '!$D$7)," ")</f>
        <v xml:space="preserve"> </v>
      </c>
      <c r="I163" s="300">
        <f t="shared" si="6"/>
        <v>0</v>
      </c>
      <c r="J163" s="300">
        <f t="shared" si="7"/>
        <v>0</v>
      </c>
      <c r="K163" s="237" t="str">
        <f>IF(D163&lt;&gt;"",CONCATENATE('Valoració '!$D$7,"1.1.e_00",C163),"")</f>
        <v/>
      </c>
      <c r="L163" s="300" t="str">
        <f>IF(Tabla7[[#This Row],[Nombre de cites (mínim de 20)]]&gt;99,1,IF(Tabla7[[#This Row],[Nombre de cites (mínim de 20)]]&gt;50,2,IF(Tabla7[[#This Row],[Nombre de cites (mínim de 20)]]&gt;0,3,"")))</f>
        <v/>
      </c>
    </row>
    <row r="164" spans="1:12" ht="13.5" customHeight="1" x14ac:dyDescent="0.25">
      <c r="A164" s="289">
        <v>146</v>
      </c>
      <c r="B164" s="13"/>
      <c r="C164" s="19"/>
      <c r="D164" s="20"/>
      <c r="E164" s="13"/>
      <c r="F164" s="13"/>
      <c r="G164" s="13"/>
      <c r="H164" s="290" t="str">
        <f>IF(B164&gt;0,CONCATENATE("CITES_",A164,"_",'Valoració '!$D$7)," ")</f>
        <v xml:space="preserve"> </v>
      </c>
      <c r="I164" s="300">
        <f t="shared" si="6"/>
        <v>0</v>
      </c>
      <c r="J164" s="300">
        <f t="shared" si="7"/>
        <v>0</v>
      </c>
      <c r="K164" s="237" t="str">
        <f>IF(D164&lt;&gt;"",CONCATENATE('Valoració '!$D$7,"1.1.e_00",C164),"")</f>
        <v/>
      </c>
      <c r="L164" s="300" t="str">
        <f>IF(Tabla7[[#This Row],[Nombre de cites (mínim de 20)]]&gt;99,1,IF(Tabla7[[#This Row],[Nombre de cites (mínim de 20)]]&gt;50,2,IF(Tabla7[[#This Row],[Nombre de cites (mínim de 20)]]&gt;0,3,"")))</f>
        <v/>
      </c>
    </row>
    <row r="165" spans="1:12" ht="13.5" customHeight="1" x14ac:dyDescent="0.25">
      <c r="A165" s="289">
        <v>147</v>
      </c>
      <c r="B165" s="13"/>
      <c r="C165" s="19"/>
      <c r="D165" s="20"/>
      <c r="E165" s="13"/>
      <c r="F165" s="13"/>
      <c r="G165" s="13"/>
      <c r="H165" s="290" t="str">
        <f>IF(B165&gt;0,CONCATENATE("CITES_",A165,"_",'Valoració '!$D$7)," ")</f>
        <v xml:space="preserve"> </v>
      </c>
      <c r="I165" s="300">
        <f t="shared" si="6"/>
        <v>0</v>
      </c>
      <c r="J165" s="300">
        <f t="shared" si="7"/>
        <v>0</v>
      </c>
      <c r="K165" s="237" t="str">
        <f>IF(D165&lt;&gt;"",CONCATENATE('Valoració '!$D$7,"1.1.e_00",C165),"")</f>
        <v/>
      </c>
      <c r="L165" s="300" t="str">
        <f>IF(Tabla7[[#This Row],[Nombre de cites (mínim de 20)]]&gt;99,1,IF(Tabla7[[#This Row],[Nombre de cites (mínim de 20)]]&gt;50,2,IF(Tabla7[[#This Row],[Nombre de cites (mínim de 20)]]&gt;0,3,"")))</f>
        <v/>
      </c>
    </row>
    <row r="166" spans="1:12" ht="13.5" customHeight="1" x14ac:dyDescent="0.25">
      <c r="A166" s="289">
        <v>148</v>
      </c>
      <c r="B166" s="13"/>
      <c r="C166" s="19"/>
      <c r="D166" s="20"/>
      <c r="E166" s="13"/>
      <c r="F166" s="13"/>
      <c r="G166" s="13"/>
      <c r="H166" s="290" t="str">
        <f>IF(B166&gt;0,CONCATENATE("CITES_",A166,"_",'Valoració '!$D$7)," ")</f>
        <v xml:space="preserve"> </v>
      </c>
      <c r="I166" s="300">
        <f t="shared" si="6"/>
        <v>0</v>
      </c>
      <c r="J166" s="300">
        <f t="shared" si="7"/>
        <v>0</v>
      </c>
      <c r="K166" s="237" t="str">
        <f>IF(D166&lt;&gt;"",CONCATENATE('Valoració '!$D$7,"1.1.e_00",C166),"")</f>
        <v/>
      </c>
      <c r="L166" s="300" t="str">
        <f>IF(Tabla7[[#This Row],[Nombre de cites (mínim de 20)]]&gt;99,1,IF(Tabla7[[#This Row],[Nombre de cites (mínim de 20)]]&gt;50,2,IF(Tabla7[[#This Row],[Nombre de cites (mínim de 20)]]&gt;0,3,"")))</f>
        <v/>
      </c>
    </row>
    <row r="167" spans="1:12" ht="13.5" customHeight="1" x14ac:dyDescent="0.25">
      <c r="A167" s="289">
        <v>149</v>
      </c>
      <c r="B167" s="13"/>
      <c r="C167" s="19"/>
      <c r="D167" s="20"/>
      <c r="E167" s="13"/>
      <c r="F167" s="13"/>
      <c r="G167" s="13"/>
      <c r="H167" s="290" t="str">
        <f>IF(B167&gt;0,CONCATENATE("CITES_",A167,"_",'Valoració '!$D$7)," ")</f>
        <v xml:space="preserve"> </v>
      </c>
      <c r="I167" s="300">
        <f t="shared" si="6"/>
        <v>0</v>
      </c>
      <c r="J167" s="300">
        <f t="shared" si="7"/>
        <v>0</v>
      </c>
      <c r="K167" s="237" t="str">
        <f>IF(D167&lt;&gt;"",CONCATENATE('Valoració '!$D$7,"1.1.e_00",C167),"")</f>
        <v/>
      </c>
      <c r="L167" s="300" t="str">
        <f>IF(Tabla7[[#This Row],[Nombre de cites (mínim de 20)]]&gt;99,1,IF(Tabla7[[#This Row],[Nombre de cites (mínim de 20)]]&gt;50,2,IF(Tabla7[[#This Row],[Nombre de cites (mínim de 20)]]&gt;0,3,"")))</f>
        <v/>
      </c>
    </row>
    <row r="168" spans="1:12" ht="13.5" customHeight="1" x14ac:dyDescent="0.25">
      <c r="A168" s="289">
        <v>150</v>
      </c>
      <c r="B168" s="13"/>
      <c r="C168" s="19"/>
      <c r="D168" s="20"/>
      <c r="E168" s="13"/>
      <c r="F168" s="13"/>
      <c r="G168" s="13"/>
      <c r="H168" s="290" t="str">
        <f>IF(B168&gt;0,CONCATENATE("CITES_",A168,"_",'Valoració '!$D$7)," ")</f>
        <v xml:space="preserve"> </v>
      </c>
      <c r="I168" s="300">
        <f t="shared" si="6"/>
        <v>0</v>
      </c>
      <c r="J168" s="300">
        <f t="shared" si="7"/>
        <v>0</v>
      </c>
      <c r="K168" s="237" t="str">
        <f>IF(D168&lt;&gt;"",CONCATENATE('Valoració '!$D$7,"1.1.e_00",C168),"")</f>
        <v/>
      </c>
      <c r="L168" s="300" t="str">
        <f>IF(Tabla7[[#This Row],[Nombre de cites (mínim de 20)]]&gt;99,1,IF(Tabla7[[#This Row],[Nombre de cites (mínim de 20)]]&gt;50,2,IF(Tabla7[[#This Row],[Nombre de cites (mínim de 20)]]&gt;0,3,"")))</f>
        <v/>
      </c>
    </row>
    <row r="169" spans="1:12" ht="13.5" customHeight="1" x14ac:dyDescent="0.25">
      <c r="A169" s="289">
        <v>151</v>
      </c>
      <c r="B169" s="13"/>
      <c r="C169" s="19"/>
      <c r="D169" s="20"/>
      <c r="E169" s="13"/>
      <c r="F169" s="13"/>
      <c r="G169" s="13"/>
      <c r="H169" s="290" t="str">
        <f>IF(B169&gt;0,CONCATENATE("CITES_",A169,"_",'Valoració '!$D$7)," ")</f>
        <v xml:space="preserve"> </v>
      </c>
      <c r="I169" s="300">
        <f t="shared" si="6"/>
        <v>0</v>
      </c>
      <c r="J169" s="300">
        <f t="shared" si="7"/>
        <v>0</v>
      </c>
      <c r="K169" s="237" t="str">
        <f>IF(D169&lt;&gt;"",CONCATENATE('Valoració '!$D$7,"1.1.e_00",C169),"")</f>
        <v/>
      </c>
      <c r="L169" s="300" t="str">
        <f>IF(Tabla7[[#This Row],[Nombre de cites (mínim de 20)]]&gt;99,1,IF(Tabla7[[#This Row],[Nombre de cites (mínim de 20)]]&gt;50,2,IF(Tabla7[[#This Row],[Nombre de cites (mínim de 20)]]&gt;0,3,"")))</f>
        <v/>
      </c>
    </row>
    <row r="170" spans="1:12" ht="13.5" customHeight="1" x14ac:dyDescent="0.25">
      <c r="A170" s="289">
        <v>152</v>
      </c>
      <c r="B170" s="13"/>
      <c r="C170" s="19"/>
      <c r="D170" s="20"/>
      <c r="E170" s="13"/>
      <c r="F170" s="13"/>
      <c r="G170" s="13"/>
      <c r="H170" s="290" t="str">
        <f>IF(B170&gt;0,CONCATENATE("CITES_",A170,"_",'Valoració '!$D$7)," ")</f>
        <v xml:space="preserve"> </v>
      </c>
      <c r="I170" s="300">
        <f t="shared" si="6"/>
        <v>0</v>
      </c>
      <c r="J170" s="300">
        <f t="shared" si="7"/>
        <v>0</v>
      </c>
      <c r="K170" s="237" t="str">
        <f>IF(D170&lt;&gt;"",CONCATENATE('Valoració '!$D$7,"1.1.e_00",C170),"")</f>
        <v/>
      </c>
      <c r="L170" s="300" t="str">
        <f>IF(Tabla7[[#This Row],[Nombre de cites (mínim de 20)]]&gt;99,1,IF(Tabla7[[#This Row],[Nombre de cites (mínim de 20)]]&gt;50,2,IF(Tabla7[[#This Row],[Nombre de cites (mínim de 20)]]&gt;0,3,"")))</f>
        <v/>
      </c>
    </row>
    <row r="171" spans="1:12" ht="13.5" customHeight="1" x14ac:dyDescent="0.25">
      <c r="A171" s="289">
        <v>153</v>
      </c>
      <c r="B171" s="13"/>
      <c r="C171" s="19"/>
      <c r="D171" s="20"/>
      <c r="E171" s="13"/>
      <c r="F171" s="13"/>
      <c r="G171" s="13"/>
      <c r="H171" s="290" t="str">
        <f>IF(B171&gt;0,CONCATENATE("CITES_",A171,"_",'Valoració '!$D$7)," ")</f>
        <v xml:space="preserve"> </v>
      </c>
      <c r="I171" s="300">
        <f t="shared" si="6"/>
        <v>0</v>
      </c>
      <c r="J171" s="300">
        <f t="shared" si="7"/>
        <v>0</v>
      </c>
      <c r="K171" s="237" t="str">
        <f>IF(D171&lt;&gt;"",CONCATENATE('Valoració '!$D$7,"1.1.e_00",C171),"")</f>
        <v/>
      </c>
      <c r="L171" s="300" t="str">
        <f>IF(Tabla7[[#This Row],[Nombre de cites (mínim de 20)]]&gt;99,1,IF(Tabla7[[#This Row],[Nombre de cites (mínim de 20)]]&gt;50,2,IF(Tabla7[[#This Row],[Nombre de cites (mínim de 20)]]&gt;0,3,"")))</f>
        <v/>
      </c>
    </row>
    <row r="172" spans="1:12" ht="13.5" customHeight="1" x14ac:dyDescent="0.25">
      <c r="A172" s="289">
        <v>154</v>
      </c>
      <c r="B172" s="13"/>
      <c r="C172" s="19"/>
      <c r="D172" s="20"/>
      <c r="E172" s="13"/>
      <c r="F172" s="13"/>
      <c r="G172" s="13"/>
      <c r="H172" s="290" t="str">
        <f>IF(B172&gt;0,CONCATENATE("CITES_",A172,"_",'Valoració '!$D$7)," ")</f>
        <v xml:space="preserve"> </v>
      </c>
      <c r="I172" s="300">
        <f t="shared" si="6"/>
        <v>0</v>
      </c>
      <c r="J172" s="300">
        <f t="shared" si="7"/>
        <v>0</v>
      </c>
      <c r="K172" s="237" t="str">
        <f>IF(D172&lt;&gt;"",CONCATENATE('Valoració '!$D$7,"1.1.e_00",C172),"")</f>
        <v/>
      </c>
      <c r="L172" s="300" t="str">
        <f>IF(Tabla7[[#This Row],[Nombre de cites (mínim de 20)]]&gt;99,1,IF(Tabla7[[#This Row],[Nombre de cites (mínim de 20)]]&gt;50,2,IF(Tabla7[[#This Row],[Nombre de cites (mínim de 20)]]&gt;0,3,"")))</f>
        <v/>
      </c>
    </row>
    <row r="173" spans="1:12" ht="13.5" customHeight="1" x14ac:dyDescent="0.25">
      <c r="A173" s="289">
        <v>155</v>
      </c>
      <c r="B173" s="13"/>
      <c r="C173" s="19"/>
      <c r="D173" s="20"/>
      <c r="E173" s="13"/>
      <c r="F173" s="13"/>
      <c r="G173" s="13"/>
      <c r="H173" s="290" t="str">
        <f>IF(B173&gt;0,CONCATENATE("CITES_",A173,"_",'Valoració '!$D$7)," ")</f>
        <v xml:space="preserve"> </v>
      </c>
      <c r="I173" s="300">
        <f t="shared" si="6"/>
        <v>0</v>
      </c>
      <c r="J173" s="300">
        <f t="shared" si="7"/>
        <v>0</v>
      </c>
      <c r="K173" s="237" t="str">
        <f>IF(D173&lt;&gt;"",CONCATENATE('Valoració '!$D$7,"1.1.e_00",C173),"")</f>
        <v/>
      </c>
      <c r="L173" s="300" t="str">
        <f>IF(Tabla7[[#This Row],[Nombre de cites (mínim de 20)]]&gt;99,1,IF(Tabla7[[#This Row],[Nombre de cites (mínim de 20)]]&gt;50,2,IF(Tabla7[[#This Row],[Nombre de cites (mínim de 20)]]&gt;0,3,"")))</f>
        <v/>
      </c>
    </row>
    <row r="174" spans="1:12" ht="13.5" customHeight="1" x14ac:dyDescent="0.25">
      <c r="A174" s="289">
        <v>156</v>
      </c>
      <c r="B174" s="13"/>
      <c r="C174" s="19"/>
      <c r="D174" s="20"/>
      <c r="E174" s="13"/>
      <c r="F174" s="13"/>
      <c r="G174" s="13"/>
      <c r="H174" s="290" t="str">
        <f>IF(B174&gt;0,CONCATENATE("CITES_",A174,"_",'Valoració '!$D$7)," ")</f>
        <v xml:space="preserve"> </v>
      </c>
      <c r="I174" s="300">
        <f t="shared" si="6"/>
        <v>0</v>
      </c>
      <c r="J174" s="300">
        <f t="shared" si="7"/>
        <v>0</v>
      </c>
      <c r="K174" s="237" t="str">
        <f>IF(D174&lt;&gt;"",CONCATENATE('Valoració '!$D$7,"1.1.e_00",C174),"")</f>
        <v/>
      </c>
      <c r="L174" s="300" t="str">
        <f>IF(Tabla7[[#This Row],[Nombre de cites (mínim de 20)]]&gt;99,1,IF(Tabla7[[#This Row],[Nombre de cites (mínim de 20)]]&gt;50,2,IF(Tabla7[[#This Row],[Nombre de cites (mínim de 20)]]&gt;0,3,"")))</f>
        <v/>
      </c>
    </row>
    <row r="175" spans="1:12" ht="13.5" customHeight="1" x14ac:dyDescent="0.25">
      <c r="A175" s="289">
        <v>157</v>
      </c>
      <c r="B175" s="13"/>
      <c r="C175" s="19"/>
      <c r="D175" s="20"/>
      <c r="E175" s="13"/>
      <c r="F175" s="13"/>
      <c r="G175" s="13"/>
      <c r="H175" s="290" t="str">
        <f>IF(B175&gt;0,CONCATENATE("CITES_",A175,"_",'Valoració '!$D$7)," ")</f>
        <v xml:space="preserve"> </v>
      </c>
      <c r="I175" s="300">
        <f t="shared" si="6"/>
        <v>0</v>
      </c>
      <c r="J175" s="300">
        <f t="shared" si="7"/>
        <v>0</v>
      </c>
      <c r="K175" s="237" t="str">
        <f>IF(D175&lt;&gt;"",CONCATENATE('Valoració '!$D$7,"1.1.e_00",C175),"")</f>
        <v/>
      </c>
      <c r="L175" s="300" t="str">
        <f>IF(Tabla7[[#This Row],[Nombre de cites (mínim de 20)]]&gt;99,1,IF(Tabla7[[#This Row],[Nombre de cites (mínim de 20)]]&gt;50,2,IF(Tabla7[[#This Row],[Nombre de cites (mínim de 20)]]&gt;0,3,"")))</f>
        <v/>
      </c>
    </row>
    <row r="176" spans="1:12" ht="13.5" customHeight="1" x14ac:dyDescent="0.25">
      <c r="A176" s="289">
        <v>158</v>
      </c>
      <c r="B176" s="13"/>
      <c r="C176" s="19"/>
      <c r="D176" s="20"/>
      <c r="E176" s="13"/>
      <c r="F176" s="13"/>
      <c r="G176" s="13"/>
      <c r="H176" s="290" t="str">
        <f>IF(B176&gt;0,CONCATENATE("CITES_",A176,"_",'Valoració '!$D$7)," ")</f>
        <v xml:space="preserve"> </v>
      </c>
      <c r="I176" s="300">
        <f t="shared" si="6"/>
        <v>0</v>
      </c>
      <c r="J176" s="300">
        <f t="shared" si="7"/>
        <v>0</v>
      </c>
      <c r="K176" s="237" t="str">
        <f>IF(D176&lt;&gt;"",CONCATENATE('Valoració '!$D$7,"1.1.e_00",C176),"")</f>
        <v/>
      </c>
      <c r="L176" s="300" t="str">
        <f>IF(Tabla7[[#This Row],[Nombre de cites (mínim de 20)]]&gt;99,1,IF(Tabla7[[#This Row],[Nombre de cites (mínim de 20)]]&gt;50,2,IF(Tabla7[[#This Row],[Nombre de cites (mínim de 20)]]&gt;0,3,"")))</f>
        <v/>
      </c>
    </row>
    <row r="177" spans="1:12" ht="13.5" customHeight="1" x14ac:dyDescent="0.25">
      <c r="A177" s="289">
        <v>159</v>
      </c>
      <c r="B177" s="13"/>
      <c r="C177" s="19"/>
      <c r="D177" s="20"/>
      <c r="E177" s="13"/>
      <c r="F177" s="13"/>
      <c r="G177" s="13"/>
      <c r="H177" s="290" t="str">
        <f>IF(B177&gt;0,CONCATENATE("CITES_",A177,"_",'Valoració '!$D$7)," ")</f>
        <v xml:space="preserve"> </v>
      </c>
      <c r="I177" s="300">
        <f t="shared" si="6"/>
        <v>0</v>
      </c>
      <c r="J177" s="300">
        <f t="shared" si="7"/>
        <v>0</v>
      </c>
      <c r="K177" s="237" t="str">
        <f>IF(D177&lt;&gt;"",CONCATENATE('Valoració '!$D$7,"1.1.e_00",C177),"")</f>
        <v/>
      </c>
      <c r="L177" s="300" t="str">
        <f>IF(Tabla7[[#This Row],[Nombre de cites (mínim de 20)]]&gt;99,1,IF(Tabla7[[#This Row],[Nombre de cites (mínim de 20)]]&gt;50,2,IF(Tabla7[[#This Row],[Nombre de cites (mínim de 20)]]&gt;0,3,"")))</f>
        <v/>
      </c>
    </row>
    <row r="178" spans="1:12" ht="13.5" customHeight="1" x14ac:dyDescent="0.25">
      <c r="A178" s="289">
        <v>160</v>
      </c>
      <c r="B178" s="13"/>
      <c r="C178" s="19"/>
      <c r="D178" s="20"/>
      <c r="E178" s="13"/>
      <c r="F178" s="13"/>
      <c r="G178" s="13"/>
      <c r="H178" s="290" t="str">
        <f>IF(B178&gt;0,CONCATENATE("CITES_",A178,"_",'Valoració '!$D$7)," ")</f>
        <v xml:space="preserve"> </v>
      </c>
      <c r="I178" s="300">
        <f t="shared" si="6"/>
        <v>0</v>
      </c>
      <c r="J178" s="300">
        <f t="shared" si="7"/>
        <v>0</v>
      </c>
      <c r="K178" s="237" t="str">
        <f>IF(D178&lt;&gt;"",CONCATENATE('Valoració '!$D$7,"1.1.e_00",C178),"")</f>
        <v/>
      </c>
      <c r="L178" s="300" t="str">
        <f>IF(Tabla7[[#This Row],[Nombre de cites (mínim de 20)]]&gt;99,1,IF(Tabla7[[#This Row],[Nombre de cites (mínim de 20)]]&gt;50,2,IF(Tabla7[[#This Row],[Nombre de cites (mínim de 20)]]&gt;0,3,"")))</f>
        <v/>
      </c>
    </row>
    <row r="179" spans="1:12" ht="13.5" customHeight="1" x14ac:dyDescent="0.25">
      <c r="A179" s="289">
        <v>161</v>
      </c>
      <c r="B179" s="13"/>
      <c r="C179" s="19"/>
      <c r="D179" s="20"/>
      <c r="E179" s="13"/>
      <c r="F179" s="13"/>
      <c r="G179" s="13"/>
      <c r="H179" s="290" t="str">
        <f>IF(B179&gt;0,CONCATENATE("CITES_",A179,"_",'Valoració '!$D$7)," ")</f>
        <v xml:space="preserve"> </v>
      </c>
      <c r="I179" s="300">
        <f t="shared" si="6"/>
        <v>0</v>
      </c>
      <c r="J179" s="300">
        <f t="shared" si="7"/>
        <v>0</v>
      </c>
      <c r="K179" s="237" t="str">
        <f>IF(D179&lt;&gt;"",CONCATENATE('Valoració '!$D$7,"1.1.e_00",C179),"")</f>
        <v/>
      </c>
      <c r="L179" s="300" t="str">
        <f>IF(Tabla7[[#This Row],[Nombre de cites (mínim de 20)]]&gt;99,1,IF(Tabla7[[#This Row],[Nombre de cites (mínim de 20)]]&gt;50,2,IF(Tabla7[[#This Row],[Nombre de cites (mínim de 20)]]&gt;0,3,"")))</f>
        <v/>
      </c>
    </row>
    <row r="180" spans="1:12" ht="13.5" customHeight="1" x14ac:dyDescent="0.25">
      <c r="A180" s="289">
        <v>162</v>
      </c>
      <c r="B180" s="13"/>
      <c r="C180" s="19"/>
      <c r="D180" s="20"/>
      <c r="E180" s="13"/>
      <c r="F180" s="13"/>
      <c r="G180" s="13"/>
      <c r="H180" s="290" t="str">
        <f>IF(B180&gt;0,CONCATENATE("CITES_",A180,"_",'Valoració '!$D$7)," ")</f>
        <v xml:space="preserve"> </v>
      </c>
      <c r="I180" s="300">
        <f t="shared" si="6"/>
        <v>0</v>
      </c>
      <c r="J180" s="300">
        <f t="shared" si="7"/>
        <v>0</v>
      </c>
      <c r="K180" s="237" t="str">
        <f>IF(D180&lt;&gt;"",CONCATENATE('Valoració '!$D$7,"1.1.e_00",C180),"")</f>
        <v/>
      </c>
      <c r="L180" s="300" t="str">
        <f>IF(Tabla7[[#This Row],[Nombre de cites (mínim de 20)]]&gt;99,1,IF(Tabla7[[#This Row],[Nombre de cites (mínim de 20)]]&gt;50,2,IF(Tabla7[[#This Row],[Nombre de cites (mínim de 20)]]&gt;0,3,"")))</f>
        <v/>
      </c>
    </row>
    <row r="181" spans="1:12" ht="13.5" customHeight="1" x14ac:dyDescent="0.25">
      <c r="A181" s="289">
        <v>163</v>
      </c>
      <c r="B181" s="13"/>
      <c r="C181" s="19"/>
      <c r="D181" s="20"/>
      <c r="E181" s="13"/>
      <c r="F181" s="13"/>
      <c r="G181" s="13"/>
      <c r="H181" s="290" t="str">
        <f>IF(B181&gt;0,CONCATENATE("CITES_",A181,"_",'Valoració '!$D$7)," ")</f>
        <v xml:space="preserve"> </v>
      </c>
      <c r="I181" s="300">
        <f t="shared" si="6"/>
        <v>0</v>
      </c>
      <c r="J181" s="300">
        <f t="shared" si="7"/>
        <v>0</v>
      </c>
      <c r="K181" s="237" t="str">
        <f>IF(D181&lt;&gt;"",CONCATENATE('Valoració '!$D$7,"1.1.e_00",C181),"")</f>
        <v/>
      </c>
      <c r="L181" s="300" t="str">
        <f>IF(Tabla7[[#This Row],[Nombre de cites (mínim de 20)]]&gt;99,1,IF(Tabla7[[#This Row],[Nombre de cites (mínim de 20)]]&gt;50,2,IF(Tabla7[[#This Row],[Nombre de cites (mínim de 20)]]&gt;0,3,"")))</f>
        <v/>
      </c>
    </row>
    <row r="182" spans="1:12" ht="13.5" customHeight="1" x14ac:dyDescent="0.25">
      <c r="A182" s="289">
        <v>164</v>
      </c>
      <c r="B182" s="13"/>
      <c r="C182" s="19"/>
      <c r="D182" s="20"/>
      <c r="E182" s="13"/>
      <c r="F182" s="13"/>
      <c r="G182" s="13"/>
      <c r="H182" s="290" t="str">
        <f>IF(B182&gt;0,CONCATENATE("CITES_",A182,"_",'Valoració '!$D$7)," ")</f>
        <v xml:space="preserve"> </v>
      </c>
      <c r="I182" s="300">
        <f t="shared" si="6"/>
        <v>0</v>
      </c>
      <c r="J182" s="300">
        <f t="shared" si="7"/>
        <v>0</v>
      </c>
      <c r="K182" s="237" t="str">
        <f>IF(D182&lt;&gt;"",CONCATENATE('Valoració '!$D$7,"1.1.e_00",C182),"")</f>
        <v/>
      </c>
      <c r="L182" s="300" t="str">
        <f>IF(Tabla7[[#This Row],[Nombre de cites (mínim de 20)]]&gt;99,1,IF(Tabla7[[#This Row],[Nombre de cites (mínim de 20)]]&gt;50,2,IF(Tabla7[[#This Row],[Nombre de cites (mínim de 20)]]&gt;0,3,"")))</f>
        <v/>
      </c>
    </row>
    <row r="183" spans="1:12" ht="13.5" customHeight="1" x14ac:dyDescent="0.25">
      <c r="A183" s="289">
        <v>165</v>
      </c>
      <c r="B183" s="13"/>
      <c r="C183" s="19"/>
      <c r="D183" s="20"/>
      <c r="E183" s="13"/>
      <c r="F183" s="13"/>
      <c r="G183" s="13"/>
      <c r="H183" s="290" t="str">
        <f>IF(B183&gt;0,CONCATENATE("CITES_",A183,"_",'Valoració '!$D$7)," ")</f>
        <v xml:space="preserve"> </v>
      </c>
      <c r="I183" s="300">
        <f t="shared" si="6"/>
        <v>0</v>
      </c>
      <c r="J183" s="300">
        <f t="shared" si="7"/>
        <v>0</v>
      </c>
      <c r="K183" s="237" t="str">
        <f>IF(D183&lt;&gt;"",CONCATENATE('Valoració '!$D$7,"1.1.e_00",C183),"")</f>
        <v/>
      </c>
      <c r="L183" s="300" t="str">
        <f>IF(Tabla7[[#This Row],[Nombre de cites (mínim de 20)]]&gt;99,1,IF(Tabla7[[#This Row],[Nombre de cites (mínim de 20)]]&gt;50,2,IF(Tabla7[[#This Row],[Nombre de cites (mínim de 20)]]&gt;0,3,"")))</f>
        <v/>
      </c>
    </row>
    <row r="184" spans="1:12" ht="13.5" customHeight="1" x14ac:dyDescent="0.25">
      <c r="A184" s="289">
        <v>166</v>
      </c>
      <c r="B184" s="13"/>
      <c r="C184" s="19"/>
      <c r="D184" s="20"/>
      <c r="E184" s="13"/>
      <c r="F184" s="13"/>
      <c r="G184" s="13"/>
      <c r="H184" s="290" t="str">
        <f>IF(B184&gt;0,CONCATENATE("CITES_",A184,"_",'Valoració '!$D$7)," ")</f>
        <v xml:space="preserve"> </v>
      </c>
      <c r="I184" s="300">
        <f t="shared" si="6"/>
        <v>0</v>
      </c>
      <c r="J184" s="300">
        <f t="shared" si="7"/>
        <v>0</v>
      </c>
      <c r="K184" s="237" t="str">
        <f>IF(D184&lt;&gt;"",CONCATENATE('Valoració '!$D$7,"1.1.e_00",C184),"")</f>
        <v/>
      </c>
      <c r="L184" s="300" t="str">
        <f>IF(Tabla7[[#This Row],[Nombre de cites (mínim de 20)]]&gt;99,1,IF(Tabla7[[#This Row],[Nombre de cites (mínim de 20)]]&gt;50,2,IF(Tabla7[[#This Row],[Nombre de cites (mínim de 20)]]&gt;0,3,"")))</f>
        <v/>
      </c>
    </row>
    <row r="185" spans="1:12" ht="13.5" customHeight="1" x14ac:dyDescent="0.25">
      <c r="A185" s="289">
        <v>167</v>
      </c>
      <c r="B185" s="13"/>
      <c r="C185" s="19"/>
      <c r="D185" s="20"/>
      <c r="E185" s="13"/>
      <c r="F185" s="13"/>
      <c r="G185" s="13"/>
      <c r="H185" s="290" t="str">
        <f>IF(B185&gt;0,CONCATENATE("CITES_",A185,"_",'Valoració '!$D$7)," ")</f>
        <v xml:space="preserve"> </v>
      </c>
      <c r="I185" s="300">
        <f t="shared" si="6"/>
        <v>0</v>
      </c>
      <c r="J185" s="300">
        <f t="shared" si="7"/>
        <v>0</v>
      </c>
      <c r="K185" s="237" t="str">
        <f>IF(D185&lt;&gt;"",CONCATENATE('Valoració '!$D$7,"1.1.e_00",C185),"")</f>
        <v/>
      </c>
      <c r="L185" s="300" t="str">
        <f>IF(Tabla7[[#This Row],[Nombre de cites (mínim de 20)]]&gt;99,1,IF(Tabla7[[#This Row],[Nombre de cites (mínim de 20)]]&gt;50,2,IF(Tabla7[[#This Row],[Nombre de cites (mínim de 20)]]&gt;0,3,"")))</f>
        <v/>
      </c>
    </row>
    <row r="186" spans="1:12" ht="13.5" customHeight="1" x14ac:dyDescent="0.25">
      <c r="A186" s="289">
        <v>168</v>
      </c>
      <c r="B186" s="13"/>
      <c r="C186" s="19"/>
      <c r="D186" s="20"/>
      <c r="E186" s="13"/>
      <c r="F186" s="13"/>
      <c r="G186" s="13"/>
      <c r="H186" s="290" t="str">
        <f>IF(B186&gt;0,CONCATENATE("CITES_",A186,"_",'Valoració '!$D$7)," ")</f>
        <v xml:space="preserve"> </v>
      </c>
      <c r="I186" s="300">
        <f t="shared" si="6"/>
        <v>0</v>
      </c>
      <c r="J186" s="300">
        <f t="shared" si="7"/>
        <v>0</v>
      </c>
      <c r="K186" s="237" t="str">
        <f>IF(D186&lt;&gt;"",CONCATENATE('Valoració '!$D$7,"1.1.e_00",C186),"")</f>
        <v/>
      </c>
      <c r="L186" s="300" t="str">
        <f>IF(Tabla7[[#This Row],[Nombre de cites (mínim de 20)]]&gt;99,1,IF(Tabla7[[#This Row],[Nombre de cites (mínim de 20)]]&gt;50,2,IF(Tabla7[[#This Row],[Nombre de cites (mínim de 20)]]&gt;0,3,"")))</f>
        <v/>
      </c>
    </row>
    <row r="187" spans="1:12" ht="13.5" customHeight="1" x14ac:dyDescent="0.25">
      <c r="A187" s="289">
        <v>169</v>
      </c>
      <c r="B187" s="13"/>
      <c r="C187" s="19"/>
      <c r="D187" s="20"/>
      <c r="E187" s="13"/>
      <c r="F187" s="13"/>
      <c r="G187" s="13"/>
      <c r="H187" s="290" t="str">
        <f>IF(B187&gt;0,CONCATENATE("CITES_",A187,"_",'Valoració '!$D$7)," ")</f>
        <v xml:space="preserve"> </v>
      </c>
      <c r="I187" s="300">
        <f t="shared" si="6"/>
        <v>0</v>
      </c>
      <c r="J187" s="300">
        <f t="shared" si="7"/>
        <v>0</v>
      </c>
      <c r="K187" s="237" t="str">
        <f>IF(D187&lt;&gt;"",CONCATENATE('Valoració '!$D$7,"1.1.e_00",C187),"")</f>
        <v/>
      </c>
      <c r="L187" s="300" t="str">
        <f>IF(Tabla7[[#This Row],[Nombre de cites (mínim de 20)]]&gt;99,1,IF(Tabla7[[#This Row],[Nombre de cites (mínim de 20)]]&gt;50,2,IF(Tabla7[[#This Row],[Nombre de cites (mínim de 20)]]&gt;0,3,"")))</f>
        <v/>
      </c>
    </row>
    <row r="188" spans="1:12" ht="13.5" customHeight="1" x14ac:dyDescent="0.25">
      <c r="A188" s="289">
        <v>170</v>
      </c>
      <c r="B188" s="13"/>
      <c r="C188" s="19"/>
      <c r="D188" s="20"/>
      <c r="E188" s="13"/>
      <c r="F188" s="13"/>
      <c r="G188" s="13"/>
      <c r="H188" s="290" t="str">
        <f>IF(B188&gt;0,CONCATENATE("CITES_",A188,"_",'Valoració '!$D$7)," ")</f>
        <v xml:space="preserve"> </v>
      </c>
      <c r="I188" s="300">
        <f t="shared" si="6"/>
        <v>0</v>
      </c>
      <c r="J188" s="300">
        <f t="shared" si="7"/>
        <v>0</v>
      </c>
      <c r="K188" s="237" t="str">
        <f>IF(D188&lt;&gt;"",CONCATENATE('Valoració '!$D$7,"1.1.e_00",C188),"")</f>
        <v/>
      </c>
      <c r="L188" s="300" t="str">
        <f>IF(Tabla7[[#This Row],[Nombre de cites (mínim de 20)]]&gt;99,1,IF(Tabla7[[#This Row],[Nombre de cites (mínim de 20)]]&gt;50,2,IF(Tabla7[[#This Row],[Nombre de cites (mínim de 20)]]&gt;0,3,"")))</f>
        <v/>
      </c>
    </row>
    <row r="189" spans="1:12" ht="13.5" customHeight="1" x14ac:dyDescent="0.25">
      <c r="A189" s="289">
        <v>171</v>
      </c>
      <c r="B189" s="13"/>
      <c r="C189" s="19"/>
      <c r="D189" s="20"/>
      <c r="E189" s="13"/>
      <c r="F189" s="13"/>
      <c r="G189" s="13"/>
      <c r="H189" s="290" t="str">
        <f>IF(B189&gt;0,CONCATENATE("CITES_",A189,"_",'Valoració '!$D$7)," ")</f>
        <v xml:space="preserve"> </v>
      </c>
      <c r="I189" s="300">
        <f t="shared" si="6"/>
        <v>0</v>
      </c>
      <c r="J189" s="300">
        <f t="shared" si="7"/>
        <v>0</v>
      </c>
      <c r="K189" s="237" t="str">
        <f>IF(D189&lt;&gt;"",CONCATENATE('Valoració '!$D$7,"1.1.e_00",C189),"")</f>
        <v/>
      </c>
      <c r="L189" s="300" t="str">
        <f>IF(Tabla7[[#This Row],[Nombre de cites (mínim de 20)]]&gt;99,1,IF(Tabla7[[#This Row],[Nombre de cites (mínim de 20)]]&gt;50,2,IF(Tabla7[[#This Row],[Nombre de cites (mínim de 20)]]&gt;0,3,"")))</f>
        <v/>
      </c>
    </row>
    <row r="190" spans="1:12" ht="13.5" customHeight="1" x14ac:dyDescent="0.25">
      <c r="A190" s="289">
        <v>172</v>
      </c>
      <c r="B190" s="13"/>
      <c r="C190" s="19"/>
      <c r="D190" s="20"/>
      <c r="E190" s="13"/>
      <c r="F190" s="13"/>
      <c r="G190" s="13"/>
      <c r="H190" s="290" t="str">
        <f>IF(B190&gt;0,CONCATENATE("CITES_",A190,"_",'Valoració '!$D$7)," ")</f>
        <v xml:space="preserve"> </v>
      </c>
      <c r="I190" s="300">
        <f t="shared" si="6"/>
        <v>0</v>
      </c>
      <c r="J190" s="300">
        <f t="shared" si="7"/>
        <v>0</v>
      </c>
      <c r="K190" s="237" t="str">
        <f>IF(D190&lt;&gt;"",CONCATENATE('Valoració '!$D$7,"1.1.e_00",C190),"")</f>
        <v/>
      </c>
      <c r="L190" s="300" t="str">
        <f>IF(Tabla7[[#This Row],[Nombre de cites (mínim de 20)]]&gt;99,1,IF(Tabla7[[#This Row],[Nombre de cites (mínim de 20)]]&gt;50,2,IF(Tabla7[[#This Row],[Nombre de cites (mínim de 20)]]&gt;0,3,"")))</f>
        <v/>
      </c>
    </row>
    <row r="191" spans="1:12" ht="13.5" customHeight="1" x14ac:dyDescent="0.25">
      <c r="A191" s="289">
        <v>173</v>
      </c>
      <c r="B191" s="13"/>
      <c r="C191" s="19"/>
      <c r="D191" s="20"/>
      <c r="E191" s="13"/>
      <c r="F191" s="13"/>
      <c r="G191" s="13"/>
      <c r="H191" s="290" t="str">
        <f>IF(B191&gt;0,CONCATENATE("CITES_",A191,"_",'Valoració '!$D$7)," ")</f>
        <v xml:space="preserve"> </v>
      </c>
      <c r="I191" s="300">
        <f t="shared" si="6"/>
        <v>0</v>
      </c>
      <c r="J191" s="300">
        <f t="shared" si="7"/>
        <v>0</v>
      </c>
      <c r="K191" s="237" t="str">
        <f>IF(D191&lt;&gt;"",CONCATENATE('Valoració '!$D$7,"1.1.e_00",C191),"")</f>
        <v/>
      </c>
      <c r="L191" s="300" t="str">
        <f>IF(Tabla7[[#This Row],[Nombre de cites (mínim de 20)]]&gt;99,1,IF(Tabla7[[#This Row],[Nombre de cites (mínim de 20)]]&gt;50,2,IF(Tabla7[[#This Row],[Nombre de cites (mínim de 20)]]&gt;0,3,"")))</f>
        <v/>
      </c>
    </row>
    <row r="192" spans="1:12" ht="13.5" customHeight="1" x14ac:dyDescent="0.25">
      <c r="A192" s="289">
        <v>174</v>
      </c>
      <c r="B192" s="13"/>
      <c r="C192" s="19"/>
      <c r="D192" s="20"/>
      <c r="E192" s="13"/>
      <c r="F192" s="13"/>
      <c r="G192" s="13"/>
      <c r="H192" s="290" t="str">
        <f>IF(B192&gt;0,CONCATENATE("CITES_",A192,"_",'Valoració '!$D$7)," ")</f>
        <v xml:space="preserve"> </v>
      </c>
      <c r="I192" s="300">
        <f t="shared" si="6"/>
        <v>0</v>
      </c>
      <c r="J192" s="300">
        <f t="shared" si="7"/>
        <v>0</v>
      </c>
      <c r="K192" s="237" t="str">
        <f>IF(D192&lt;&gt;"",CONCATENATE('Valoració '!$D$7,"1.1.e_00",C192),"")</f>
        <v/>
      </c>
      <c r="L192" s="300" t="str">
        <f>IF(Tabla7[[#This Row],[Nombre de cites (mínim de 20)]]&gt;99,1,IF(Tabla7[[#This Row],[Nombre de cites (mínim de 20)]]&gt;50,2,IF(Tabla7[[#This Row],[Nombre de cites (mínim de 20)]]&gt;0,3,"")))</f>
        <v/>
      </c>
    </row>
    <row r="193" spans="1:12" ht="13.5" customHeight="1" x14ac:dyDescent="0.25">
      <c r="A193" s="289">
        <v>175</v>
      </c>
      <c r="B193" s="13"/>
      <c r="C193" s="19"/>
      <c r="D193" s="20"/>
      <c r="E193" s="13"/>
      <c r="F193" s="13"/>
      <c r="G193" s="13"/>
      <c r="H193" s="290" t="str">
        <f>IF(B193&gt;0,CONCATENATE("CITES_",A193,"_",'Valoració '!$D$7)," ")</f>
        <v xml:space="preserve"> </v>
      </c>
      <c r="I193" s="300">
        <f t="shared" si="6"/>
        <v>0</v>
      </c>
      <c r="J193" s="300">
        <f t="shared" si="7"/>
        <v>0</v>
      </c>
      <c r="K193" s="237" t="str">
        <f>IF(D193&lt;&gt;"",CONCATENATE('Valoració '!$D$7,"1.1.e_00",C193),"")</f>
        <v/>
      </c>
      <c r="L193" s="300" t="str">
        <f>IF(Tabla7[[#This Row],[Nombre de cites (mínim de 20)]]&gt;99,1,IF(Tabla7[[#This Row],[Nombre de cites (mínim de 20)]]&gt;50,2,IF(Tabla7[[#This Row],[Nombre de cites (mínim de 20)]]&gt;0,3,"")))</f>
        <v/>
      </c>
    </row>
    <row r="194" spans="1:12" ht="13.5" customHeight="1" x14ac:dyDescent="0.25">
      <c r="A194" s="289">
        <v>176</v>
      </c>
      <c r="B194" s="13"/>
      <c r="C194" s="19"/>
      <c r="D194" s="20"/>
      <c r="E194" s="13"/>
      <c r="F194" s="13"/>
      <c r="G194" s="13"/>
      <c r="H194" s="290" t="str">
        <f>IF(B194&gt;0,CONCATENATE("CITES_",A194,"_",'Valoració '!$D$7)," ")</f>
        <v xml:space="preserve"> </v>
      </c>
      <c r="I194" s="300">
        <f t="shared" si="6"/>
        <v>0</v>
      </c>
      <c r="J194" s="300">
        <f t="shared" si="7"/>
        <v>0</v>
      </c>
      <c r="K194" s="237" t="str">
        <f>IF(D194&lt;&gt;"",CONCATENATE('Valoració '!$D$7,"1.1.e_00",C194),"")</f>
        <v/>
      </c>
      <c r="L194" s="300" t="str">
        <f>IF(Tabla7[[#This Row],[Nombre de cites (mínim de 20)]]&gt;99,1,IF(Tabla7[[#This Row],[Nombre de cites (mínim de 20)]]&gt;50,2,IF(Tabla7[[#This Row],[Nombre de cites (mínim de 20)]]&gt;0,3,"")))</f>
        <v/>
      </c>
    </row>
    <row r="195" spans="1:12" ht="13.5" customHeight="1" x14ac:dyDescent="0.25">
      <c r="A195" s="289">
        <v>177</v>
      </c>
      <c r="B195" s="13"/>
      <c r="C195" s="19"/>
      <c r="D195" s="20"/>
      <c r="E195" s="13"/>
      <c r="F195" s="13"/>
      <c r="G195" s="13"/>
      <c r="H195" s="290" t="str">
        <f>IF(B195&gt;0,CONCATENATE("CITES_",A195,"_",'Valoració '!$D$7)," ")</f>
        <v xml:space="preserve"> </v>
      </c>
      <c r="I195" s="300">
        <f t="shared" si="6"/>
        <v>0</v>
      </c>
      <c r="J195" s="300">
        <f t="shared" si="7"/>
        <v>0</v>
      </c>
      <c r="K195" s="237" t="str">
        <f>IF(D195&lt;&gt;"",CONCATENATE('Valoració '!$D$7,"1.1.e_00",C195),"")</f>
        <v/>
      </c>
      <c r="L195" s="300" t="str">
        <f>IF(Tabla7[[#This Row],[Nombre de cites (mínim de 20)]]&gt;99,1,IF(Tabla7[[#This Row],[Nombre de cites (mínim de 20)]]&gt;50,2,IF(Tabla7[[#This Row],[Nombre de cites (mínim de 20)]]&gt;0,3,"")))</f>
        <v/>
      </c>
    </row>
    <row r="196" spans="1:12" ht="13.5" customHeight="1" x14ac:dyDescent="0.25">
      <c r="A196" s="289">
        <v>178</v>
      </c>
      <c r="B196" s="13"/>
      <c r="C196" s="19"/>
      <c r="D196" s="20"/>
      <c r="E196" s="13"/>
      <c r="F196" s="13"/>
      <c r="G196" s="13"/>
      <c r="H196" s="290" t="str">
        <f>IF(B196&gt;0,CONCATENATE("CITES_",A196,"_",'Valoració '!$D$7)," ")</f>
        <v xml:space="preserve"> </v>
      </c>
      <c r="I196" s="300">
        <f t="shared" si="6"/>
        <v>0</v>
      </c>
      <c r="J196" s="300">
        <f t="shared" si="7"/>
        <v>0</v>
      </c>
      <c r="K196" s="237" t="str">
        <f>IF(D196&lt;&gt;"",CONCATENATE('Valoració '!$D$7,"1.1.e_00",C196),"")</f>
        <v/>
      </c>
      <c r="L196" s="300" t="str">
        <f>IF(Tabla7[[#This Row],[Nombre de cites (mínim de 20)]]&gt;99,1,IF(Tabla7[[#This Row],[Nombre de cites (mínim de 20)]]&gt;50,2,IF(Tabla7[[#This Row],[Nombre de cites (mínim de 20)]]&gt;0,3,"")))</f>
        <v/>
      </c>
    </row>
    <row r="197" spans="1:12" ht="13.5" customHeight="1" x14ac:dyDescent="0.25">
      <c r="A197" s="289">
        <v>179</v>
      </c>
      <c r="B197" s="13"/>
      <c r="C197" s="19"/>
      <c r="D197" s="20"/>
      <c r="E197" s="13"/>
      <c r="F197" s="13"/>
      <c r="G197" s="13"/>
      <c r="H197" s="290" t="str">
        <f>IF(B197&gt;0,CONCATENATE("CITES_",A197,"_",'Valoració '!$D$7)," ")</f>
        <v xml:space="preserve"> </v>
      </c>
      <c r="I197" s="300">
        <f t="shared" si="6"/>
        <v>0</v>
      </c>
      <c r="J197" s="300">
        <f t="shared" si="7"/>
        <v>0</v>
      </c>
      <c r="K197" s="237" t="str">
        <f>IF(D197&lt;&gt;"",CONCATENATE('Valoració '!$D$7,"1.1.e_00",C197),"")</f>
        <v/>
      </c>
      <c r="L197" s="300" t="str">
        <f>IF(Tabla7[[#This Row],[Nombre de cites (mínim de 20)]]&gt;99,1,IF(Tabla7[[#This Row],[Nombre de cites (mínim de 20)]]&gt;50,2,IF(Tabla7[[#This Row],[Nombre de cites (mínim de 20)]]&gt;0,3,"")))</f>
        <v/>
      </c>
    </row>
    <row r="198" spans="1:12" ht="13.5" customHeight="1" x14ac:dyDescent="0.25">
      <c r="A198" s="289">
        <v>180</v>
      </c>
      <c r="B198" s="13"/>
      <c r="C198" s="19"/>
      <c r="D198" s="20"/>
      <c r="E198" s="13"/>
      <c r="F198" s="13"/>
      <c r="G198" s="13"/>
      <c r="H198" s="290" t="str">
        <f>IF(B198&gt;0,CONCATENATE("CITES_",A198,"_",'Valoració '!$D$7)," ")</f>
        <v xml:space="preserve"> </v>
      </c>
      <c r="I198" s="300">
        <f t="shared" si="6"/>
        <v>0</v>
      </c>
      <c r="J198" s="300">
        <f t="shared" si="7"/>
        <v>0</v>
      </c>
      <c r="K198" s="237" t="str">
        <f>IF(D198&lt;&gt;"",CONCATENATE('Valoració '!$D$7,"1.1.e_00",C198),"")</f>
        <v/>
      </c>
      <c r="L198" s="300" t="str">
        <f>IF(Tabla7[[#This Row],[Nombre de cites (mínim de 20)]]&gt;99,1,IF(Tabla7[[#This Row],[Nombre de cites (mínim de 20)]]&gt;50,2,IF(Tabla7[[#This Row],[Nombre de cites (mínim de 20)]]&gt;0,3,"")))</f>
        <v/>
      </c>
    </row>
    <row r="199" spans="1:12" ht="13.5" customHeight="1" x14ac:dyDescent="0.25">
      <c r="A199" s="289">
        <v>181</v>
      </c>
      <c r="B199" s="13"/>
      <c r="C199" s="19"/>
      <c r="D199" s="20"/>
      <c r="E199" s="13"/>
      <c r="F199" s="13"/>
      <c r="G199" s="13"/>
      <c r="H199" s="290" t="str">
        <f>IF(B199&gt;0,CONCATENATE("CITES_",A199,"_",'Valoració '!$D$7)," ")</f>
        <v xml:space="preserve"> </v>
      </c>
      <c r="I199" s="300">
        <f t="shared" si="6"/>
        <v>0</v>
      </c>
      <c r="J199" s="300">
        <f t="shared" si="7"/>
        <v>0</v>
      </c>
      <c r="K199" s="237" t="str">
        <f>IF(D199&lt;&gt;"",CONCATENATE('Valoració '!$D$7,"1.1.e_00",C199),"")</f>
        <v/>
      </c>
      <c r="L199" s="300" t="str">
        <f>IF(Tabla7[[#This Row],[Nombre de cites (mínim de 20)]]&gt;99,1,IF(Tabla7[[#This Row],[Nombre de cites (mínim de 20)]]&gt;50,2,IF(Tabla7[[#This Row],[Nombre de cites (mínim de 20)]]&gt;0,3,"")))</f>
        <v/>
      </c>
    </row>
    <row r="200" spans="1:12" ht="13.5" customHeight="1" x14ac:dyDescent="0.25">
      <c r="A200" s="289">
        <v>182</v>
      </c>
      <c r="B200" s="13"/>
      <c r="C200" s="19"/>
      <c r="D200" s="20"/>
      <c r="E200" s="13"/>
      <c r="F200" s="13"/>
      <c r="G200" s="13"/>
      <c r="H200" s="290" t="str">
        <f>IF(B200&gt;0,CONCATENATE("CITES_",A200,"_",'Valoració '!$D$7)," ")</f>
        <v xml:space="preserve"> </v>
      </c>
      <c r="I200" s="300">
        <f t="shared" si="6"/>
        <v>0</v>
      </c>
      <c r="J200" s="300">
        <f t="shared" si="7"/>
        <v>0</v>
      </c>
      <c r="K200" s="237" t="str">
        <f>IF(D200&lt;&gt;"",CONCATENATE('Valoració '!$D$7,"1.1.e_00",C200),"")</f>
        <v/>
      </c>
      <c r="L200" s="300" t="str">
        <f>IF(Tabla7[[#This Row],[Nombre de cites (mínim de 20)]]&gt;99,1,IF(Tabla7[[#This Row],[Nombre de cites (mínim de 20)]]&gt;50,2,IF(Tabla7[[#This Row],[Nombre de cites (mínim de 20)]]&gt;0,3,"")))</f>
        <v/>
      </c>
    </row>
    <row r="201" spans="1:12" ht="13.5" customHeight="1" x14ac:dyDescent="0.25">
      <c r="A201" s="289">
        <v>183</v>
      </c>
      <c r="B201" s="13"/>
      <c r="C201" s="19"/>
      <c r="D201" s="20"/>
      <c r="E201" s="13"/>
      <c r="F201" s="13"/>
      <c r="G201" s="13"/>
      <c r="H201" s="290" t="str">
        <f>IF(B201&gt;0,CONCATENATE("CITES_",A201,"_",'Valoració '!$D$7)," ")</f>
        <v xml:space="preserve"> </v>
      </c>
      <c r="I201" s="300">
        <f t="shared" si="6"/>
        <v>0</v>
      </c>
      <c r="J201" s="300">
        <f t="shared" si="7"/>
        <v>0</v>
      </c>
      <c r="K201" s="237" t="str">
        <f>IF(D201&lt;&gt;"",CONCATENATE('Valoració '!$D$7,"1.1.e_00",C201),"")</f>
        <v/>
      </c>
      <c r="L201" s="300" t="str">
        <f>IF(Tabla7[[#This Row],[Nombre de cites (mínim de 20)]]&gt;99,1,IF(Tabla7[[#This Row],[Nombre de cites (mínim de 20)]]&gt;50,2,IF(Tabla7[[#This Row],[Nombre de cites (mínim de 20)]]&gt;0,3,"")))</f>
        <v/>
      </c>
    </row>
    <row r="202" spans="1:12" ht="13.5" customHeight="1" x14ac:dyDescent="0.25">
      <c r="A202" s="289">
        <v>184</v>
      </c>
      <c r="B202" s="13"/>
      <c r="C202" s="19"/>
      <c r="D202" s="20"/>
      <c r="E202" s="13"/>
      <c r="F202" s="13"/>
      <c r="G202" s="13"/>
      <c r="H202" s="290" t="str">
        <f>IF(B202&gt;0,CONCATENATE("CITES_",A202,"_",'Valoració '!$D$7)," ")</f>
        <v xml:space="preserve"> </v>
      </c>
      <c r="I202" s="300">
        <f t="shared" si="6"/>
        <v>0</v>
      </c>
      <c r="J202" s="300">
        <f t="shared" si="7"/>
        <v>0</v>
      </c>
      <c r="K202" s="237" t="str">
        <f>IF(D202&lt;&gt;"",CONCATENATE('Valoració '!$D$7,"1.1.e_00",C202),"")</f>
        <v/>
      </c>
      <c r="L202" s="300" t="str">
        <f>IF(Tabla7[[#This Row],[Nombre de cites (mínim de 20)]]&gt;99,1,IF(Tabla7[[#This Row],[Nombre de cites (mínim de 20)]]&gt;50,2,IF(Tabla7[[#This Row],[Nombre de cites (mínim de 20)]]&gt;0,3,"")))</f>
        <v/>
      </c>
    </row>
    <row r="203" spans="1:12" ht="13.5" customHeight="1" x14ac:dyDescent="0.25">
      <c r="A203" s="289">
        <v>185</v>
      </c>
      <c r="B203" s="13"/>
      <c r="C203" s="19"/>
      <c r="D203" s="20"/>
      <c r="E203" s="13"/>
      <c r="F203" s="13"/>
      <c r="G203" s="13"/>
      <c r="H203" s="290" t="str">
        <f>IF(B203&gt;0,CONCATENATE("CITES_",A203,"_",'Valoració '!$D$7)," ")</f>
        <v xml:space="preserve"> </v>
      </c>
      <c r="I203" s="300">
        <f t="shared" si="6"/>
        <v>0</v>
      </c>
      <c r="J203" s="300">
        <f t="shared" si="7"/>
        <v>0</v>
      </c>
      <c r="K203" s="237" t="str">
        <f>IF(D203&lt;&gt;"",CONCATENATE('Valoració '!$D$7,"1.1.e_00",C203),"")</f>
        <v/>
      </c>
      <c r="L203" s="300" t="str">
        <f>IF(Tabla7[[#This Row],[Nombre de cites (mínim de 20)]]&gt;99,1,IF(Tabla7[[#This Row],[Nombre de cites (mínim de 20)]]&gt;50,2,IF(Tabla7[[#This Row],[Nombre de cites (mínim de 20)]]&gt;0,3,"")))</f>
        <v/>
      </c>
    </row>
    <row r="204" spans="1:12" ht="13.5" customHeight="1" x14ac:dyDescent="0.25">
      <c r="A204" s="289">
        <v>186</v>
      </c>
      <c r="B204" s="13"/>
      <c r="C204" s="19"/>
      <c r="D204" s="20"/>
      <c r="E204" s="13"/>
      <c r="F204" s="13"/>
      <c r="G204" s="13"/>
      <c r="H204" s="290" t="str">
        <f>IF(B204&gt;0,CONCATENATE("CITES_",A204,"_",'Valoració '!$D$7)," ")</f>
        <v xml:space="preserve"> </v>
      </c>
      <c r="I204" s="300">
        <f t="shared" si="6"/>
        <v>0</v>
      </c>
      <c r="J204" s="300">
        <f t="shared" si="7"/>
        <v>0</v>
      </c>
      <c r="K204" s="237" t="str">
        <f>IF(D204&lt;&gt;"",CONCATENATE('Valoració '!$D$7,"1.1.e_00",C204),"")</f>
        <v/>
      </c>
      <c r="L204" s="300" t="str">
        <f>IF(Tabla7[[#This Row],[Nombre de cites (mínim de 20)]]&gt;99,1,IF(Tabla7[[#This Row],[Nombre de cites (mínim de 20)]]&gt;50,2,IF(Tabla7[[#This Row],[Nombre de cites (mínim de 20)]]&gt;0,3,"")))</f>
        <v/>
      </c>
    </row>
    <row r="205" spans="1:12" ht="13.5" customHeight="1" x14ac:dyDescent="0.25">
      <c r="A205" s="289">
        <v>187</v>
      </c>
      <c r="B205" s="13"/>
      <c r="C205" s="19"/>
      <c r="D205" s="20"/>
      <c r="E205" s="13"/>
      <c r="F205" s="13"/>
      <c r="G205" s="13"/>
      <c r="H205" s="290" t="str">
        <f>IF(B205&gt;0,CONCATENATE("CITES_",A205,"_",'Valoració '!$D$7)," ")</f>
        <v xml:space="preserve"> </v>
      </c>
      <c r="I205" s="300">
        <f t="shared" si="6"/>
        <v>0</v>
      </c>
      <c r="J205" s="300">
        <f t="shared" si="7"/>
        <v>0</v>
      </c>
      <c r="K205" s="237" t="str">
        <f>IF(D205&lt;&gt;"",CONCATENATE('Valoració '!$D$7,"1.1.e_00",C205),"")</f>
        <v/>
      </c>
      <c r="L205" s="300" t="str">
        <f>IF(Tabla7[[#This Row],[Nombre de cites (mínim de 20)]]&gt;99,1,IF(Tabla7[[#This Row],[Nombre de cites (mínim de 20)]]&gt;50,2,IF(Tabla7[[#This Row],[Nombre de cites (mínim de 20)]]&gt;0,3,"")))</f>
        <v/>
      </c>
    </row>
    <row r="206" spans="1:12" ht="13.5" customHeight="1" x14ac:dyDescent="0.25">
      <c r="A206" s="289">
        <v>188</v>
      </c>
      <c r="B206" s="13"/>
      <c r="C206" s="19"/>
      <c r="D206" s="20"/>
      <c r="E206" s="13"/>
      <c r="F206" s="13"/>
      <c r="G206" s="13"/>
      <c r="H206" s="290" t="str">
        <f>IF(B206&gt;0,CONCATENATE("CITES_",A206,"_",'Valoració '!$D$7)," ")</f>
        <v xml:space="preserve"> </v>
      </c>
      <c r="I206" s="300">
        <f t="shared" si="6"/>
        <v>0</v>
      </c>
      <c r="J206" s="300">
        <f t="shared" si="7"/>
        <v>0</v>
      </c>
      <c r="K206" s="237" t="str">
        <f>IF(D206&lt;&gt;"",CONCATENATE('Valoració '!$D$7,"1.1.e_00",C206),"")</f>
        <v/>
      </c>
      <c r="L206" s="300" t="str">
        <f>IF(Tabla7[[#This Row],[Nombre de cites (mínim de 20)]]&gt;99,1,IF(Tabla7[[#This Row],[Nombre de cites (mínim de 20)]]&gt;50,2,IF(Tabla7[[#This Row],[Nombre de cites (mínim de 20)]]&gt;0,3,"")))</f>
        <v/>
      </c>
    </row>
    <row r="207" spans="1:12" ht="13.5" customHeight="1" x14ac:dyDescent="0.25">
      <c r="A207" s="289">
        <v>189</v>
      </c>
      <c r="B207" s="13"/>
      <c r="C207" s="19"/>
      <c r="D207" s="20"/>
      <c r="E207" s="13"/>
      <c r="F207" s="13"/>
      <c r="G207" s="13"/>
      <c r="H207" s="290" t="str">
        <f>IF(B207&gt;0,CONCATENATE("CITES_",A207,"_",'Valoració '!$D$7)," ")</f>
        <v xml:space="preserve"> </v>
      </c>
      <c r="I207" s="300">
        <f t="shared" si="6"/>
        <v>0</v>
      </c>
      <c r="J207" s="300">
        <f t="shared" si="7"/>
        <v>0</v>
      </c>
      <c r="K207" s="237" t="str">
        <f>IF(D207&lt;&gt;"",CONCATENATE('Valoració '!$D$7,"1.1.e_00",C207),"")</f>
        <v/>
      </c>
      <c r="L207" s="300" t="str">
        <f>IF(Tabla7[[#This Row],[Nombre de cites (mínim de 20)]]&gt;99,1,IF(Tabla7[[#This Row],[Nombre de cites (mínim de 20)]]&gt;50,2,IF(Tabla7[[#This Row],[Nombre de cites (mínim de 20)]]&gt;0,3,"")))</f>
        <v/>
      </c>
    </row>
    <row r="208" spans="1:12" ht="13.5" customHeight="1" x14ac:dyDescent="0.25">
      <c r="A208" s="289">
        <v>190</v>
      </c>
      <c r="B208" s="13"/>
      <c r="C208" s="19"/>
      <c r="D208" s="20"/>
      <c r="E208" s="13"/>
      <c r="F208" s="13"/>
      <c r="G208" s="13"/>
      <c r="H208" s="290" t="str">
        <f>IF(B208&gt;0,CONCATENATE("CITES_",A208,"_",'Valoració '!$D$7)," ")</f>
        <v xml:space="preserve"> </v>
      </c>
      <c r="I208" s="300">
        <f t="shared" si="6"/>
        <v>0</v>
      </c>
      <c r="J208" s="300">
        <f t="shared" si="7"/>
        <v>0</v>
      </c>
      <c r="K208" s="237" t="str">
        <f>IF(D208&lt;&gt;"",CONCATENATE('Valoració '!$D$7,"1.1.e_00",C208),"")</f>
        <v/>
      </c>
      <c r="L208" s="300" t="str">
        <f>IF(Tabla7[[#This Row],[Nombre de cites (mínim de 20)]]&gt;99,1,IF(Tabla7[[#This Row],[Nombre de cites (mínim de 20)]]&gt;50,2,IF(Tabla7[[#This Row],[Nombre de cites (mínim de 20)]]&gt;0,3,"")))</f>
        <v/>
      </c>
    </row>
    <row r="209" spans="1:12" ht="13.5" customHeight="1" x14ac:dyDescent="0.25">
      <c r="A209" s="289">
        <v>191</v>
      </c>
      <c r="B209" s="13"/>
      <c r="C209" s="19"/>
      <c r="D209" s="20"/>
      <c r="E209" s="13"/>
      <c r="F209" s="13"/>
      <c r="G209" s="13"/>
      <c r="H209" s="290" t="str">
        <f>IF(B209&gt;0,CONCATENATE("CITES_",A209,"_",'Valoració '!$D$7)," ")</f>
        <v xml:space="preserve"> </v>
      </c>
      <c r="I209" s="300">
        <f t="shared" si="6"/>
        <v>0</v>
      </c>
      <c r="J209" s="300">
        <f t="shared" si="7"/>
        <v>0</v>
      </c>
      <c r="K209" s="237" t="str">
        <f>IF(D209&lt;&gt;"",CONCATENATE('Valoració '!$D$7,"1.1.e_00",C209),"")</f>
        <v/>
      </c>
      <c r="L209" s="300" t="str">
        <f>IF(Tabla7[[#This Row],[Nombre de cites (mínim de 20)]]&gt;99,1,IF(Tabla7[[#This Row],[Nombre de cites (mínim de 20)]]&gt;50,2,IF(Tabla7[[#This Row],[Nombre de cites (mínim de 20)]]&gt;0,3,"")))</f>
        <v/>
      </c>
    </row>
    <row r="210" spans="1:12" ht="13.5" customHeight="1" x14ac:dyDescent="0.25">
      <c r="A210" s="289">
        <v>192</v>
      </c>
      <c r="B210" s="13"/>
      <c r="C210" s="19"/>
      <c r="D210" s="20"/>
      <c r="E210" s="13"/>
      <c r="F210" s="13"/>
      <c r="G210" s="13"/>
      <c r="H210" s="290" t="str">
        <f>IF(B210&gt;0,CONCATENATE("CITES_",A210,"_",'Valoració '!$D$7)," ")</f>
        <v xml:space="preserve"> </v>
      </c>
      <c r="I210" s="300">
        <f t="shared" si="6"/>
        <v>0</v>
      </c>
      <c r="J210" s="300">
        <f t="shared" si="7"/>
        <v>0</v>
      </c>
      <c r="K210" s="237" t="str">
        <f>IF(D210&lt;&gt;"",CONCATENATE('Valoració '!$D$7,"1.1.e_00",C210),"")</f>
        <v/>
      </c>
      <c r="L210" s="300" t="str">
        <f>IF(Tabla7[[#This Row],[Nombre de cites (mínim de 20)]]&gt;99,1,IF(Tabla7[[#This Row],[Nombre de cites (mínim de 20)]]&gt;50,2,IF(Tabla7[[#This Row],[Nombre de cites (mínim de 20)]]&gt;0,3,"")))</f>
        <v/>
      </c>
    </row>
    <row r="211" spans="1:12" ht="13.5" customHeight="1" x14ac:dyDescent="0.25">
      <c r="A211" s="289">
        <v>193</v>
      </c>
      <c r="B211" s="13"/>
      <c r="C211" s="19"/>
      <c r="D211" s="20"/>
      <c r="E211" s="13"/>
      <c r="F211" s="13"/>
      <c r="G211" s="13"/>
      <c r="H211" s="290" t="str">
        <f>IF(B211&gt;0,CONCATENATE("CITES_",A211,"_",'Valoració '!$D$7)," ")</f>
        <v xml:space="preserve"> </v>
      </c>
      <c r="I211" s="300">
        <f t="shared" si="6"/>
        <v>0</v>
      </c>
      <c r="J211" s="300">
        <f t="shared" si="7"/>
        <v>0</v>
      </c>
      <c r="K211" s="237" t="str">
        <f>IF(D211&lt;&gt;"",CONCATENATE('Valoració '!$D$7,"1.1.e_00",C211),"")</f>
        <v/>
      </c>
      <c r="L211" s="300" t="str">
        <f>IF(Tabla7[[#This Row],[Nombre de cites (mínim de 20)]]&gt;99,1,IF(Tabla7[[#This Row],[Nombre de cites (mínim de 20)]]&gt;50,2,IF(Tabla7[[#This Row],[Nombre de cites (mínim de 20)]]&gt;0,3,"")))</f>
        <v/>
      </c>
    </row>
    <row r="212" spans="1:12" ht="13.5" customHeight="1" x14ac:dyDescent="0.25">
      <c r="A212" s="289">
        <v>194</v>
      </c>
      <c r="B212" s="13"/>
      <c r="C212" s="19"/>
      <c r="D212" s="20"/>
      <c r="E212" s="13"/>
      <c r="F212" s="13"/>
      <c r="G212" s="13"/>
      <c r="H212" s="290" t="str">
        <f>IF(B212&gt;0,CONCATENATE("CITES_",A212,"_",'Valoració '!$D$7)," ")</f>
        <v xml:space="preserve"> </v>
      </c>
      <c r="I212" s="300">
        <f t="shared" si="6"/>
        <v>0</v>
      </c>
      <c r="J212" s="300">
        <f t="shared" si="7"/>
        <v>0</v>
      </c>
      <c r="K212" s="237" t="str">
        <f>IF(D212&lt;&gt;"",CONCATENATE('Valoració '!$D$7,"1.1.e_00",C212),"")</f>
        <v/>
      </c>
      <c r="L212" s="300" t="str">
        <f>IF(Tabla7[[#This Row],[Nombre de cites (mínim de 20)]]&gt;99,1,IF(Tabla7[[#This Row],[Nombre de cites (mínim de 20)]]&gt;50,2,IF(Tabla7[[#This Row],[Nombre de cites (mínim de 20)]]&gt;0,3,"")))</f>
        <v/>
      </c>
    </row>
    <row r="213" spans="1:12" ht="13.5" customHeight="1" x14ac:dyDescent="0.25">
      <c r="A213" s="289">
        <v>195</v>
      </c>
      <c r="B213" s="13"/>
      <c r="C213" s="19"/>
      <c r="D213" s="20"/>
      <c r="E213" s="13"/>
      <c r="F213" s="13"/>
      <c r="G213" s="13"/>
      <c r="H213" s="290" t="str">
        <f>IF(B213&gt;0,CONCATENATE("CITES_",A213,"_",'Valoració '!$D$7)," ")</f>
        <v xml:space="preserve"> </v>
      </c>
      <c r="I213" s="300">
        <f t="shared" si="6"/>
        <v>0</v>
      </c>
      <c r="J213" s="300">
        <f t="shared" si="7"/>
        <v>0</v>
      </c>
      <c r="K213" s="237" t="str">
        <f>IF(D213&lt;&gt;"",CONCATENATE('Valoració '!$D$7,"1.1.e_00",C213),"")</f>
        <v/>
      </c>
      <c r="L213" s="300" t="str">
        <f>IF(Tabla7[[#This Row],[Nombre de cites (mínim de 20)]]&gt;99,1,IF(Tabla7[[#This Row],[Nombre de cites (mínim de 20)]]&gt;50,2,IF(Tabla7[[#This Row],[Nombre de cites (mínim de 20)]]&gt;0,3,"")))</f>
        <v/>
      </c>
    </row>
    <row r="214" spans="1:12" ht="13.5" customHeight="1" x14ac:dyDescent="0.25">
      <c r="A214" s="289">
        <v>196</v>
      </c>
      <c r="B214" s="13"/>
      <c r="C214" s="19"/>
      <c r="D214" s="20"/>
      <c r="E214" s="13"/>
      <c r="F214" s="13"/>
      <c r="G214" s="13"/>
      <c r="H214" s="290" t="str">
        <f>IF(B214&gt;0,CONCATENATE("CITES_",A214,"_",'Valoració '!$D$7)," ")</f>
        <v xml:space="preserve"> </v>
      </c>
      <c r="I214" s="300">
        <f t="shared" si="6"/>
        <v>0</v>
      </c>
      <c r="J214" s="300">
        <f t="shared" si="7"/>
        <v>0</v>
      </c>
      <c r="K214" s="237" t="str">
        <f>IF(D214&lt;&gt;"",CONCATENATE('Valoració '!$D$7,"1.1.e_00",C214),"")</f>
        <v/>
      </c>
      <c r="L214" s="300" t="str">
        <f>IF(Tabla7[[#This Row],[Nombre de cites (mínim de 20)]]&gt;99,1,IF(Tabla7[[#This Row],[Nombre de cites (mínim de 20)]]&gt;50,2,IF(Tabla7[[#This Row],[Nombre de cites (mínim de 20)]]&gt;0,3,"")))</f>
        <v/>
      </c>
    </row>
    <row r="215" spans="1:12" ht="13.5" customHeight="1" x14ac:dyDescent="0.25">
      <c r="A215" s="289">
        <v>197</v>
      </c>
      <c r="B215" s="13"/>
      <c r="C215" s="19"/>
      <c r="D215" s="20"/>
      <c r="E215" s="13"/>
      <c r="F215" s="13"/>
      <c r="G215" s="13"/>
      <c r="H215" s="290" t="str">
        <f>IF(B215&gt;0,CONCATENATE("CITES_",A215,"_",'Valoració '!$D$7)," ")</f>
        <v xml:space="preserve"> </v>
      </c>
      <c r="I215" s="300">
        <f t="shared" ref="I215:I221" si="8">IF(C215&lt;&gt;"",1,0)</f>
        <v>0</v>
      </c>
      <c r="J215" s="300">
        <f t="shared" si="7"/>
        <v>0</v>
      </c>
      <c r="K215" s="237" t="str">
        <f>IF(D215&lt;&gt;"",CONCATENATE('Valoració '!$D$7,"1.1.e_00",C215),"")</f>
        <v/>
      </c>
      <c r="L215" s="300" t="str">
        <f>IF(Tabla7[[#This Row],[Nombre de cites (mínim de 20)]]&gt;99,1,IF(Tabla7[[#This Row],[Nombre de cites (mínim de 20)]]&gt;50,2,IF(Tabla7[[#This Row],[Nombre de cites (mínim de 20)]]&gt;0,3,"")))</f>
        <v/>
      </c>
    </row>
    <row r="216" spans="1:12" ht="13.5" customHeight="1" x14ac:dyDescent="0.25">
      <c r="A216" s="289">
        <v>198</v>
      </c>
      <c r="B216" s="13"/>
      <c r="C216" s="19"/>
      <c r="D216" s="20"/>
      <c r="E216" s="13"/>
      <c r="F216" s="13"/>
      <c r="G216" s="13"/>
      <c r="H216" s="290" t="str">
        <f>IF(B216&gt;0,CONCATENATE("CITES_",A216,"_",'Valoració '!$D$7)," ")</f>
        <v xml:space="preserve"> </v>
      </c>
      <c r="I216" s="300">
        <f t="shared" si="8"/>
        <v>0</v>
      </c>
      <c r="J216" s="300">
        <f t="shared" si="7"/>
        <v>0</v>
      </c>
      <c r="K216" s="237" t="str">
        <f>IF(D216&lt;&gt;"",CONCATENATE('Valoració '!$D$7,"1.1.e_00",C216),"")</f>
        <v/>
      </c>
      <c r="L216" s="300" t="str">
        <f>IF(Tabla7[[#This Row],[Nombre de cites (mínim de 20)]]&gt;99,1,IF(Tabla7[[#This Row],[Nombre de cites (mínim de 20)]]&gt;50,2,IF(Tabla7[[#This Row],[Nombre de cites (mínim de 20)]]&gt;0,3,"")))</f>
        <v/>
      </c>
    </row>
    <row r="217" spans="1:12" ht="13.5" customHeight="1" x14ac:dyDescent="0.25">
      <c r="A217" s="289">
        <v>199</v>
      </c>
      <c r="B217" s="13"/>
      <c r="C217" s="19"/>
      <c r="D217" s="20"/>
      <c r="E217" s="13"/>
      <c r="F217" s="13"/>
      <c r="G217" s="13"/>
      <c r="H217" s="290" t="str">
        <f>IF(B217&gt;0,CONCATENATE("CITES_",A217,"_",'Valoració '!$D$7)," ")</f>
        <v xml:space="preserve"> </v>
      </c>
      <c r="I217" s="300">
        <f t="shared" si="8"/>
        <v>0</v>
      </c>
      <c r="J217" s="300">
        <f t="shared" si="7"/>
        <v>0</v>
      </c>
      <c r="K217" s="237" t="str">
        <f>IF(D217&lt;&gt;"",CONCATENATE('Valoració '!$D$7,"1.1.e_00",C217),"")</f>
        <v/>
      </c>
      <c r="L217" s="300" t="str">
        <f>IF(Tabla7[[#This Row],[Nombre de cites (mínim de 20)]]&gt;99,1,IF(Tabla7[[#This Row],[Nombre de cites (mínim de 20)]]&gt;50,2,IF(Tabla7[[#This Row],[Nombre de cites (mínim de 20)]]&gt;0,3,"")))</f>
        <v/>
      </c>
    </row>
    <row r="218" spans="1:12" ht="13.5" customHeight="1" x14ac:dyDescent="0.25">
      <c r="A218" s="289">
        <v>200</v>
      </c>
      <c r="B218" s="13"/>
      <c r="C218" s="19"/>
      <c r="D218" s="20"/>
      <c r="E218" s="13"/>
      <c r="F218" s="13"/>
      <c r="G218" s="13"/>
      <c r="H218" s="290" t="str">
        <f>IF(B218&gt;0,CONCATENATE("CITES_",A218,"_",'Valoració '!$D$7)," ")</f>
        <v xml:space="preserve"> </v>
      </c>
      <c r="I218" s="300">
        <f t="shared" si="8"/>
        <v>0</v>
      </c>
      <c r="J218" s="300">
        <f t="shared" si="7"/>
        <v>0</v>
      </c>
      <c r="K218" s="237" t="str">
        <f>IF(D218&lt;&gt;"",CONCATENATE('Valoració '!$D$7,"1.1.e_00",C218),"")</f>
        <v/>
      </c>
      <c r="L218" s="300" t="str">
        <f>IF(Tabla7[[#This Row],[Nombre de cites (mínim de 20)]]&gt;99,1,IF(Tabla7[[#This Row],[Nombre de cites (mínim de 20)]]&gt;50,2,IF(Tabla7[[#This Row],[Nombre de cites (mínim de 20)]]&gt;0,3,"")))</f>
        <v/>
      </c>
    </row>
    <row r="219" spans="1:12" ht="13.5" customHeight="1" x14ac:dyDescent="0.25">
      <c r="A219" s="289">
        <v>201</v>
      </c>
      <c r="B219" s="13"/>
      <c r="C219" s="19"/>
      <c r="D219" s="20"/>
      <c r="E219" s="13"/>
      <c r="F219" s="13"/>
      <c r="G219" s="13"/>
      <c r="H219" s="290" t="str">
        <f>IF(B219&gt;0,CONCATENATE("CITES_",A219,"_",'Valoració '!$D$7)," ")</f>
        <v xml:space="preserve"> </v>
      </c>
      <c r="I219" s="300">
        <f t="shared" si="8"/>
        <v>0</v>
      </c>
      <c r="J219" s="300">
        <f t="shared" si="7"/>
        <v>0</v>
      </c>
      <c r="K219" s="237" t="str">
        <f>IF(D219&lt;&gt;"",CONCATENATE('Valoració '!$D$7,"1.1.e_00",C219),"")</f>
        <v/>
      </c>
      <c r="L219" s="300" t="str">
        <f>IF(Tabla7[[#This Row],[Nombre de cites (mínim de 20)]]&gt;99,1,IF(Tabla7[[#This Row],[Nombre de cites (mínim de 20)]]&gt;50,2,IF(Tabla7[[#This Row],[Nombre de cites (mínim de 20)]]&gt;0,3,"")))</f>
        <v/>
      </c>
    </row>
    <row r="220" spans="1:12" ht="13.5" customHeight="1" x14ac:dyDescent="0.25">
      <c r="A220" s="289">
        <v>202</v>
      </c>
      <c r="B220" s="13"/>
      <c r="C220" s="19"/>
      <c r="D220" s="20"/>
      <c r="E220" s="13"/>
      <c r="F220" s="13"/>
      <c r="G220" s="13"/>
      <c r="H220" s="290" t="str">
        <f>IF(B220&gt;0,CONCATENATE("CITES_",A220,"_",'Valoració '!$D$7)," ")</f>
        <v xml:space="preserve"> </v>
      </c>
      <c r="I220" s="300">
        <f t="shared" si="8"/>
        <v>0</v>
      </c>
      <c r="J220" s="300">
        <f t="shared" si="7"/>
        <v>0</v>
      </c>
      <c r="K220" s="237" t="str">
        <f>IF(D220&lt;&gt;"",CONCATENATE('Valoració '!$D$7,"1.1.e_00",C220),"")</f>
        <v/>
      </c>
      <c r="L220" s="300" t="str">
        <f>IF(Tabla7[[#This Row],[Nombre de cites (mínim de 20)]]&gt;99,1,IF(Tabla7[[#This Row],[Nombre de cites (mínim de 20)]]&gt;50,2,IF(Tabla7[[#This Row],[Nombre de cites (mínim de 20)]]&gt;0,3,"")))</f>
        <v/>
      </c>
    </row>
    <row r="221" spans="1:12" ht="13.5" customHeight="1" x14ac:dyDescent="0.25">
      <c r="A221" s="289">
        <v>203</v>
      </c>
      <c r="B221" s="238"/>
      <c r="C221" s="223"/>
      <c r="D221" s="11"/>
      <c r="E221" s="238"/>
      <c r="F221" s="238"/>
      <c r="G221" s="238"/>
      <c r="H221" s="291" t="str">
        <f>IF(B221&gt;0,CONCATENATE("CITES_",A221,"_",'Valoració '!$D$7)," ")</f>
        <v xml:space="preserve"> </v>
      </c>
      <c r="I221" s="303">
        <f t="shared" si="8"/>
        <v>0</v>
      </c>
      <c r="J221" s="303">
        <f t="shared" ref="J221" si="9">IF(F221&lt;&gt;"",IF(F221&lt;50,0.05,IF(AND(F221&gt;49,F221&lt;100),0.25,1)),0)</f>
        <v>0</v>
      </c>
      <c r="K221" s="239" t="str">
        <f>IF(D221&lt;&gt;"",CONCATENATE('Valoració '!$D$7,"1.1.e_00",C221),"")</f>
        <v/>
      </c>
      <c r="L221" s="303" t="str">
        <f>IF(Tabla7[[#This Row],[Nombre de cites (mínim de 20)]]&gt;99,1,IF(Tabla7[[#This Row],[Nombre de cites (mínim de 20)]]&gt;50,2,IF(Tabla7[[#This Row],[Nombre de cites (mínim de 20)]]&gt;0,3,"")))</f>
        <v/>
      </c>
    </row>
    <row r="222" spans="1:12" x14ac:dyDescent="0.25">
      <c r="C222" s="29"/>
      <c r="D222" s="29"/>
    </row>
  </sheetData>
  <sheetProtection algorithmName="SHA-512" hashValue="fP1HRrauBtCvNahabHUDTm8uRaiGxGJCEAaXxPVysj0eNNJKOjvl7A2cD0WqSiVONzbUKGTrfVeMKwHORonICQ==" saltValue="62ASqHHAWBZvuAcp1dx7xA==" spinCount="100000" sheet="1" objects="1" scenarios="1"/>
  <mergeCells count="1">
    <mergeCell ref="A17:I17"/>
  </mergeCells>
  <dataValidations count="1">
    <dataValidation type="list" allowBlank="1" showInputMessage="1" showErrorMessage="1" sqref="C19:C221" xr:uid="{00000000-0002-0000-0A00-000000000000}">
      <formula1>"Journal Citation Reports(JCR),Social Sciences Citation Index(SSCI),SCOPUS,CARHUS+A,capítol de llibre de recerca SPI 1r quartil,"</formula1>
    </dataValidation>
  </dataValidations>
  <hyperlinks>
    <hyperlink ref="A4" r:id="rId1" xr:uid="{00000000-0004-0000-0A00-000000000000}"/>
  </hyperlinks>
  <pageMargins left="0.7" right="0.7" top="0.75" bottom="0.75" header="0.3" footer="0.3"/>
  <pageSetup paperSize="9" orientation="portrait" horizontalDpi="4294967293" verticalDpi="0"/>
  <tableParts count="1">
    <tablePart r:id="rId2"/>
  </tableParts>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ull9"/>
  <dimension ref="A1:T57"/>
  <sheetViews>
    <sheetView workbookViewId="0">
      <pane ySplit="7" topLeftCell="A8" activePane="bottomLeft" state="frozen"/>
      <selection pane="bottomLeft" activeCell="K4" sqref="K4"/>
    </sheetView>
  </sheetViews>
  <sheetFormatPr baseColWidth="10" defaultColWidth="11.42578125" defaultRowHeight="15" x14ac:dyDescent="0.25"/>
  <cols>
    <col min="1" max="1" width="9.140625" style="134" customWidth="1"/>
    <col min="2" max="2" width="29.7109375" style="134" customWidth="1"/>
    <col min="3" max="3" width="24.28515625" style="134" customWidth="1"/>
    <col min="4" max="4" width="32.140625" style="134" customWidth="1"/>
    <col min="5" max="5" width="30.7109375" style="134" customWidth="1"/>
    <col min="6" max="6" width="25.7109375" style="134" customWidth="1"/>
    <col min="7" max="10" width="11.42578125" style="134"/>
    <col min="11" max="11" width="18.42578125" style="134" customWidth="1"/>
    <col min="12" max="16384" width="11.42578125" style="134"/>
  </cols>
  <sheetData>
    <row r="1" spans="1:20" x14ac:dyDescent="0.25">
      <c r="A1" s="141" t="s">
        <v>29</v>
      </c>
      <c r="R1" s="142"/>
    </row>
    <row r="2" spans="1:20" x14ac:dyDescent="0.25">
      <c r="A2" s="143" t="s">
        <v>48</v>
      </c>
      <c r="R2" s="142"/>
    </row>
    <row r="3" spans="1:20" x14ac:dyDescent="0.25">
      <c r="A3" s="141"/>
      <c r="F3" s="152"/>
      <c r="R3" s="142"/>
    </row>
    <row r="4" spans="1:20" ht="26.25" customHeight="1" x14ac:dyDescent="0.3">
      <c r="A4" s="135" t="s">
        <v>97</v>
      </c>
      <c r="B4" s="144" t="s">
        <v>71</v>
      </c>
      <c r="C4" s="145"/>
      <c r="D4" s="146">
        <f>SUM(G8:G57)+SUM(H8:H57)+IF(SUM(I8:I57)&gt;0.5,0.5,SUM(I8:I57))+IF(SUM(J8:J57)&gt;0.5,0.5,SUM(J8:J57))</f>
        <v>0</v>
      </c>
      <c r="F4" s="152"/>
      <c r="R4" s="142"/>
      <c r="T4" s="135" t="s">
        <v>97</v>
      </c>
    </row>
    <row r="5" spans="1:20" x14ac:dyDescent="0.25">
      <c r="A5" s="141"/>
      <c r="R5" s="142"/>
    </row>
    <row r="6" spans="1:20" ht="15.75" x14ac:dyDescent="0.25">
      <c r="A6" s="395" t="s">
        <v>161</v>
      </c>
      <c r="B6" s="396"/>
      <c r="C6" s="396"/>
      <c r="D6" s="396"/>
      <c r="E6" s="396"/>
      <c r="F6" s="396"/>
      <c r="G6" s="396"/>
      <c r="H6" s="396"/>
      <c r="I6" s="396"/>
      <c r="J6" s="396"/>
      <c r="K6" s="397"/>
      <c r="L6" s="153"/>
      <c r="M6" s="153"/>
      <c r="N6" s="153"/>
      <c r="O6" s="153"/>
      <c r="P6" s="153"/>
      <c r="Q6" s="153"/>
    </row>
    <row r="7" spans="1:20" x14ac:dyDescent="0.25">
      <c r="A7" s="205" t="s">
        <v>46</v>
      </c>
      <c r="B7" s="206" t="s">
        <v>66</v>
      </c>
      <c r="C7" s="206" t="s">
        <v>67</v>
      </c>
      <c r="D7" s="206" t="s">
        <v>68</v>
      </c>
      <c r="E7" s="206" t="s">
        <v>69</v>
      </c>
      <c r="F7" s="206" t="s">
        <v>70</v>
      </c>
      <c r="G7" s="207" t="s">
        <v>72</v>
      </c>
      <c r="H7" s="207" t="s">
        <v>73</v>
      </c>
      <c r="I7" s="207" t="s">
        <v>74</v>
      </c>
      <c r="J7" s="207" t="s">
        <v>75</v>
      </c>
      <c r="K7" s="208" t="s">
        <v>44</v>
      </c>
    </row>
    <row r="8" spans="1:20" s="193" customFormat="1" x14ac:dyDescent="0.25">
      <c r="A8" s="204">
        <v>1</v>
      </c>
      <c r="B8" s="190"/>
      <c r="C8" s="190"/>
      <c r="D8" s="190"/>
      <c r="E8" s="190"/>
      <c r="F8" s="190"/>
      <c r="G8" s="148">
        <f>IF(AND(C8="Internacional",F8="Responsable"),0.25*D8,0)</f>
        <v>0</v>
      </c>
      <c r="H8" s="148">
        <f>IF(AND(C8="Nacional",F8="Responsable"),0.2*D8,0)</f>
        <v>0</v>
      </c>
      <c r="I8" s="148">
        <f>IF(AND(C8="Nacional",F8="Participant"),0.1*D8,0)</f>
        <v>0</v>
      </c>
      <c r="J8" s="148">
        <f>IF(AND(C8="Internacional",F8="Participant"),0.1*D8,0)</f>
        <v>0</v>
      </c>
      <c r="K8" s="230" t="str">
        <f>IF(B8&lt;&gt;0,(CONCATENATE("11f_",'Valoració '!$D$10,"00",A8))," ")</f>
        <v xml:space="preserve"> </v>
      </c>
    </row>
    <row r="9" spans="1:20" x14ac:dyDescent="0.25">
      <c r="A9" s="204">
        <v>2</v>
      </c>
      <c r="B9" s="139"/>
      <c r="C9" s="139"/>
      <c r="D9" s="139"/>
      <c r="E9" s="139"/>
      <c r="F9" s="139"/>
      <c r="G9" s="148">
        <f>IF(AND(C9="Internacional",F9="Responsable"),0.25*D9,0)</f>
        <v>0</v>
      </c>
      <c r="H9" s="148">
        <f>IF(AND(C9="Nacional",F9="Responsable"),0.2*D9,0)</f>
        <v>0</v>
      </c>
      <c r="I9" s="148">
        <f>IF(AND(C9="Nacional",F9="Participant"),0.1*D9,0)</f>
        <v>0</v>
      </c>
      <c r="J9" s="148">
        <f>IF(AND(C9="Internacional",F9="Participant"),0.1*D9,0)</f>
        <v>0</v>
      </c>
      <c r="K9" s="230" t="str">
        <f>IF(B9&lt;&gt;0,(CONCATENATE("11f_",'Valoració '!$D$10,"00",A9))," ")</f>
        <v xml:space="preserve"> </v>
      </c>
    </row>
    <row r="10" spans="1:20" x14ac:dyDescent="0.25">
      <c r="A10" s="204">
        <v>3</v>
      </c>
      <c r="B10" s="139"/>
      <c r="C10" s="139"/>
      <c r="D10" s="139"/>
      <c r="E10" s="139"/>
      <c r="F10" s="139"/>
      <c r="G10" s="148">
        <f>IF(AND(C10="Internacional",F10="Responsable"),0.25*D10,0)</f>
        <v>0</v>
      </c>
      <c r="H10" s="148">
        <f>IF(AND(C10="Nacional",F10="Responsable"),0.2*D10,0)</f>
        <v>0</v>
      </c>
      <c r="I10" s="148">
        <f>IF(AND(C10="Nacional",F10="Participant"),0.1*D10,0)</f>
        <v>0</v>
      </c>
      <c r="J10" s="148">
        <f>IF(AND(C10="Internacional",F10="Participant"),0.1*D10,0)</f>
        <v>0</v>
      </c>
      <c r="K10" s="230" t="str">
        <f>IF(B10&lt;&gt;0,(CONCATENATE("11f_",'Valoració '!$D$10,"00",A10))," ")</f>
        <v xml:space="preserve"> </v>
      </c>
    </row>
    <row r="11" spans="1:20" x14ac:dyDescent="0.25">
      <c r="A11" s="204">
        <v>4</v>
      </c>
      <c r="B11" s="139"/>
      <c r="C11" s="139"/>
      <c r="D11" s="139"/>
      <c r="E11" s="139"/>
      <c r="F11" s="139"/>
      <c r="G11" s="148">
        <f>IF(AND(C11="Internacional",F11="Responsable"),0.25*D11,0)</f>
        <v>0</v>
      </c>
      <c r="H11" s="148">
        <f>IF(AND(C11="Nacional",F11="Responsable"),0.2*D11,0)</f>
        <v>0</v>
      </c>
      <c r="I11" s="148">
        <f>IF(AND(C11="Nacional",F11="Participant"),0.1*D11,0)</f>
        <v>0</v>
      </c>
      <c r="J11" s="148">
        <f>IF(AND(C11="Internacional",F11="Participant"),0.1*D11,0)</f>
        <v>0</v>
      </c>
      <c r="K11" s="230" t="str">
        <f>IF(B11&lt;&gt;0,(CONCATENATE("11f_",'Valoració '!$D$10,"00",A11))," ")</f>
        <v xml:space="preserve"> </v>
      </c>
    </row>
    <row r="12" spans="1:20" x14ac:dyDescent="0.25">
      <c r="A12" s="204">
        <v>5</v>
      </c>
      <c r="B12" s="139"/>
      <c r="C12" s="139"/>
      <c r="D12" s="139"/>
      <c r="E12" s="139"/>
      <c r="F12" s="139"/>
      <c r="G12" s="148">
        <f t="shared" ref="G12:G57" si="0">IF(AND(C12="Internacional",F12="Responsable"),0.25*D12,0)</f>
        <v>0</v>
      </c>
      <c r="H12" s="148">
        <f t="shared" ref="H12:H57" si="1">IF(AND(C12="Nacional",F12="Responsable"),0.2*D12,0)</f>
        <v>0</v>
      </c>
      <c r="I12" s="148">
        <f t="shared" ref="I12:I57" si="2">IF(AND(C12="Nacional",F12="Participant"),0.1*D12,0)</f>
        <v>0</v>
      </c>
      <c r="J12" s="148">
        <f t="shared" ref="J12:J57" si="3">IF(AND(C12="Internacional",F12="Participant"),0.1*D12,0)</f>
        <v>0</v>
      </c>
      <c r="K12" s="230" t="str">
        <f>IF(B12&lt;&gt;0,(CONCATENATE("11f_",'Valoració '!$D$10,"00",A12))," ")</f>
        <v xml:space="preserve"> </v>
      </c>
    </row>
    <row r="13" spans="1:20" x14ac:dyDescent="0.25">
      <c r="A13" s="204">
        <v>6</v>
      </c>
      <c r="B13" s="139"/>
      <c r="C13" s="139"/>
      <c r="D13" s="139"/>
      <c r="E13" s="139"/>
      <c r="F13" s="139"/>
      <c r="G13" s="148">
        <f t="shared" si="0"/>
        <v>0</v>
      </c>
      <c r="H13" s="148">
        <f t="shared" si="1"/>
        <v>0</v>
      </c>
      <c r="I13" s="148">
        <f t="shared" si="2"/>
        <v>0</v>
      </c>
      <c r="J13" s="148">
        <f t="shared" si="3"/>
        <v>0</v>
      </c>
      <c r="K13" s="230" t="str">
        <f>IF(B13&lt;&gt;0,(CONCATENATE("11f_",'Valoració '!$D$10,"00",A13))," ")</f>
        <v xml:space="preserve"> </v>
      </c>
    </row>
    <row r="14" spans="1:20" x14ac:dyDescent="0.25">
      <c r="A14" s="204">
        <v>7</v>
      </c>
      <c r="B14" s="139"/>
      <c r="C14" s="139"/>
      <c r="D14" s="139"/>
      <c r="E14" s="139"/>
      <c r="F14" s="139"/>
      <c r="G14" s="148">
        <f t="shared" si="0"/>
        <v>0</v>
      </c>
      <c r="H14" s="148">
        <f t="shared" si="1"/>
        <v>0</v>
      </c>
      <c r="I14" s="148">
        <f t="shared" si="2"/>
        <v>0</v>
      </c>
      <c r="J14" s="148">
        <f t="shared" si="3"/>
        <v>0</v>
      </c>
      <c r="K14" s="230" t="str">
        <f>IF(B14&lt;&gt;0,(CONCATENATE("11f_",'Valoració '!$D$10,"00",A14))," ")</f>
        <v xml:space="preserve"> </v>
      </c>
    </row>
    <row r="15" spans="1:20" x14ac:dyDescent="0.25">
      <c r="A15" s="204">
        <v>8</v>
      </c>
      <c r="B15" s="139"/>
      <c r="C15" s="139"/>
      <c r="D15" s="139"/>
      <c r="E15" s="139"/>
      <c r="F15" s="139"/>
      <c r="G15" s="148">
        <f t="shared" si="0"/>
        <v>0</v>
      </c>
      <c r="H15" s="148">
        <f t="shared" si="1"/>
        <v>0</v>
      </c>
      <c r="I15" s="148">
        <f t="shared" si="2"/>
        <v>0</v>
      </c>
      <c r="J15" s="148">
        <f t="shared" si="3"/>
        <v>0</v>
      </c>
      <c r="K15" s="230" t="str">
        <f>IF(B15&lt;&gt;0,(CONCATENATE("11f_",'Valoració '!$D$10,"00",A15))," ")</f>
        <v xml:space="preserve"> </v>
      </c>
    </row>
    <row r="16" spans="1:20" x14ac:dyDescent="0.25">
      <c r="A16" s="204">
        <v>9</v>
      </c>
      <c r="B16" s="139"/>
      <c r="C16" s="139"/>
      <c r="D16" s="139"/>
      <c r="E16" s="139"/>
      <c r="F16" s="139"/>
      <c r="G16" s="148">
        <f t="shared" si="0"/>
        <v>0</v>
      </c>
      <c r="H16" s="148">
        <f t="shared" si="1"/>
        <v>0</v>
      </c>
      <c r="I16" s="148">
        <f t="shared" si="2"/>
        <v>0</v>
      </c>
      <c r="J16" s="148">
        <f t="shared" si="3"/>
        <v>0</v>
      </c>
      <c r="K16" s="230" t="str">
        <f>IF(B16&lt;&gt;0,(CONCATENATE("11f_",'Valoració '!$D$10,"00",A16))," ")</f>
        <v xml:space="preserve"> </v>
      </c>
    </row>
    <row r="17" spans="1:11" x14ac:dyDescent="0.25">
      <c r="A17" s="204">
        <v>10</v>
      </c>
      <c r="B17" s="139"/>
      <c r="C17" s="139"/>
      <c r="D17" s="139"/>
      <c r="E17" s="139"/>
      <c r="F17" s="139"/>
      <c r="G17" s="148">
        <f t="shared" si="0"/>
        <v>0</v>
      </c>
      <c r="H17" s="148">
        <f t="shared" si="1"/>
        <v>0</v>
      </c>
      <c r="I17" s="148">
        <f t="shared" si="2"/>
        <v>0</v>
      </c>
      <c r="J17" s="148">
        <f t="shared" si="3"/>
        <v>0</v>
      </c>
      <c r="K17" s="230" t="str">
        <f>IF(B17&lt;&gt;0,(CONCATENATE("11f_",'Valoració '!$D$10,"00",A17))," ")</f>
        <v xml:space="preserve"> </v>
      </c>
    </row>
    <row r="18" spans="1:11" x14ac:dyDescent="0.25">
      <c r="A18" s="204">
        <v>11</v>
      </c>
      <c r="B18" s="139"/>
      <c r="C18" s="139"/>
      <c r="D18" s="139"/>
      <c r="E18" s="139"/>
      <c r="F18" s="139"/>
      <c r="G18" s="148">
        <f t="shared" si="0"/>
        <v>0</v>
      </c>
      <c r="H18" s="148">
        <f t="shared" si="1"/>
        <v>0</v>
      </c>
      <c r="I18" s="148">
        <f t="shared" si="2"/>
        <v>0</v>
      </c>
      <c r="J18" s="148">
        <f t="shared" si="3"/>
        <v>0</v>
      </c>
      <c r="K18" s="230" t="str">
        <f>IF(B18&lt;&gt;0,(CONCATENATE("11f_",'Valoració '!$D$10,"00",A18))," ")</f>
        <v xml:space="preserve"> </v>
      </c>
    </row>
    <row r="19" spans="1:11" x14ac:dyDescent="0.25">
      <c r="A19" s="204">
        <v>12</v>
      </c>
      <c r="B19" s="139"/>
      <c r="C19" s="139"/>
      <c r="D19" s="139"/>
      <c r="E19" s="139"/>
      <c r="F19" s="139"/>
      <c r="G19" s="148">
        <f t="shared" si="0"/>
        <v>0</v>
      </c>
      <c r="H19" s="148">
        <f t="shared" si="1"/>
        <v>0</v>
      </c>
      <c r="I19" s="148">
        <f t="shared" si="2"/>
        <v>0</v>
      </c>
      <c r="J19" s="148">
        <f t="shared" si="3"/>
        <v>0</v>
      </c>
      <c r="K19" s="230" t="str">
        <f>IF(B19&lt;&gt;0,(CONCATENATE("11f_",'Valoració '!$D$10,"00",A19))," ")</f>
        <v xml:space="preserve"> </v>
      </c>
    </row>
    <row r="20" spans="1:11" x14ac:dyDescent="0.25">
      <c r="A20" s="204">
        <v>13</v>
      </c>
      <c r="B20" s="139"/>
      <c r="C20" s="139"/>
      <c r="D20" s="139"/>
      <c r="E20" s="139"/>
      <c r="F20" s="139"/>
      <c r="G20" s="148">
        <f t="shared" si="0"/>
        <v>0</v>
      </c>
      <c r="H20" s="148">
        <f t="shared" si="1"/>
        <v>0</v>
      </c>
      <c r="I20" s="148">
        <f t="shared" si="2"/>
        <v>0</v>
      </c>
      <c r="J20" s="148">
        <f t="shared" si="3"/>
        <v>0</v>
      </c>
      <c r="K20" s="230" t="str">
        <f>IF(B20&lt;&gt;0,(CONCATENATE("11f_",'Valoració '!$D$10,"00",A20))," ")</f>
        <v xml:space="preserve"> </v>
      </c>
    </row>
    <row r="21" spans="1:11" x14ac:dyDescent="0.25">
      <c r="A21" s="204">
        <v>14</v>
      </c>
      <c r="B21" s="139"/>
      <c r="C21" s="139"/>
      <c r="D21" s="139"/>
      <c r="E21" s="139"/>
      <c r="F21" s="139"/>
      <c r="G21" s="148">
        <f t="shared" si="0"/>
        <v>0</v>
      </c>
      <c r="H21" s="148">
        <f t="shared" si="1"/>
        <v>0</v>
      </c>
      <c r="I21" s="148">
        <f t="shared" si="2"/>
        <v>0</v>
      </c>
      <c r="J21" s="148">
        <f t="shared" si="3"/>
        <v>0</v>
      </c>
      <c r="K21" s="230" t="str">
        <f>IF(B21&lt;&gt;0,(CONCATENATE("11f_",'Valoració '!$D$10,"00",A21))," ")</f>
        <v xml:space="preserve"> </v>
      </c>
    </row>
    <row r="22" spans="1:11" x14ac:dyDescent="0.25">
      <c r="A22" s="204">
        <v>15</v>
      </c>
      <c r="B22" s="139"/>
      <c r="C22" s="139"/>
      <c r="D22" s="139"/>
      <c r="E22" s="139"/>
      <c r="F22" s="139"/>
      <c r="G22" s="148">
        <f t="shared" si="0"/>
        <v>0</v>
      </c>
      <c r="H22" s="148">
        <f t="shared" si="1"/>
        <v>0</v>
      </c>
      <c r="I22" s="148">
        <f t="shared" si="2"/>
        <v>0</v>
      </c>
      <c r="J22" s="148">
        <f t="shared" si="3"/>
        <v>0</v>
      </c>
      <c r="K22" s="230" t="str">
        <f>IF(B22&lt;&gt;0,(CONCATENATE("11f_",'Valoració '!$D$10,"00",A22))," ")</f>
        <v xml:space="preserve"> </v>
      </c>
    </row>
    <row r="23" spans="1:11" x14ac:dyDescent="0.25">
      <c r="A23" s="204">
        <v>16</v>
      </c>
      <c r="B23" s="139"/>
      <c r="C23" s="139"/>
      <c r="D23" s="139"/>
      <c r="E23" s="139"/>
      <c r="F23" s="139"/>
      <c r="G23" s="148">
        <f t="shared" si="0"/>
        <v>0</v>
      </c>
      <c r="H23" s="148">
        <f t="shared" si="1"/>
        <v>0</v>
      </c>
      <c r="I23" s="148">
        <f t="shared" si="2"/>
        <v>0</v>
      </c>
      <c r="J23" s="148">
        <f t="shared" si="3"/>
        <v>0</v>
      </c>
      <c r="K23" s="230" t="str">
        <f>IF(B23&lt;&gt;0,(CONCATENATE("11f_",'Valoració '!$D$10,"00",A23))," ")</f>
        <v xml:space="preserve"> </v>
      </c>
    </row>
    <row r="24" spans="1:11" x14ac:dyDescent="0.25">
      <c r="A24" s="204">
        <v>17</v>
      </c>
      <c r="B24" s="139"/>
      <c r="C24" s="139"/>
      <c r="D24" s="139"/>
      <c r="E24" s="139"/>
      <c r="F24" s="139"/>
      <c r="G24" s="148">
        <f t="shared" si="0"/>
        <v>0</v>
      </c>
      <c r="H24" s="148">
        <f t="shared" si="1"/>
        <v>0</v>
      </c>
      <c r="I24" s="148">
        <f t="shared" si="2"/>
        <v>0</v>
      </c>
      <c r="J24" s="148">
        <f t="shared" si="3"/>
        <v>0</v>
      </c>
      <c r="K24" s="230" t="str">
        <f>IF(B24&lt;&gt;0,(CONCATENATE("11f_",'Valoració '!$D$10,"00",A24))," ")</f>
        <v xml:space="preserve"> </v>
      </c>
    </row>
    <row r="25" spans="1:11" x14ac:dyDescent="0.25">
      <c r="A25" s="204">
        <v>18</v>
      </c>
      <c r="B25" s="139"/>
      <c r="C25" s="139"/>
      <c r="D25" s="139"/>
      <c r="E25" s="139"/>
      <c r="F25" s="139"/>
      <c r="G25" s="148">
        <f t="shared" si="0"/>
        <v>0</v>
      </c>
      <c r="H25" s="148">
        <f t="shared" si="1"/>
        <v>0</v>
      </c>
      <c r="I25" s="148">
        <f t="shared" si="2"/>
        <v>0</v>
      </c>
      <c r="J25" s="148">
        <f t="shared" si="3"/>
        <v>0</v>
      </c>
      <c r="K25" s="230" t="str">
        <f>IF(B25&lt;&gt;0,(CONCATENATE("11f_",'Valoració '!$D$10,"00",A25))," ")</f>
        <v xml:space="preserve"> </v>
      </c>
    </row>
    <row r="26" spans="1:11" x14ac:dyDescent="0.25">
      <c r="A26" s="204">
        <v>19</v>
      </c>
      <c r="B26" s="139"/>
      <c r="C26" s="139"/>
      <c r="D26" s="139"/>
      <c r="E26" s="139"/>
      <c r="F26" s="139"/>
      <c r="G26" s="148">
        <f t="shared" si="0"/>
        <v>0</v>
      </c>
      <c r="H26" s="148">
        <f t="shared" si="1"/>
        <v>0</v>
      </c>
      <c r="I26" s="148">
        <f t="shared" si="2"/>
        <v>0</v>
      </c>
      <c r="J26" s="148">
        <f t="shared" si="3"/>
        <v>0</v>
      </c>
      <c r="K26" s="230" t="str">
        <f>IF(B26&lt;&gt;0,(CONCATENATE("11f_",'Valoració '!$D$10,"00",A26))," ")</f>
        <v xml:space="preserve"> </v>
      </c>
    </row>
    <row r="27" spans="1:11" x14ac:dyDescent="0.25">
      <c r="A27" s="204">
        <v>20</v>
      </c>
      <c r="B27" s="139"/>
      <c r="C27" s="139"/>
      <c r="D27" s="139"/>
      <c r="E27" s="139"/>
      <c r="F27" s="139"/>
      <c r="G27" s="148">
        <f t="shared" si="0"/>
        <v>0</v>
      </c>
      <c r="H27" s="148">
        <f t="shared" si="1"/>
        <v>0</v>
      </c>
      <c r="I27" s="148">
        <f t="shared" si="2"/>
        <v>0</v>
      </c>
      <c r="J27" s="148">
        <f t="shared" si="3"/>
        <v>0</v>
      </c>
      <c r="K27" s="230" t="str">
        <f>IF(B27&lt;&gt;0,(CONCATENATE("11f_",'Valoració '!$D$10,"00",A27))," ")</f>
        <v xml:space="preserve"> </v>
      </c>
    </row>
    <row r="28" spans="1:11" x14ac:dyDescent="0.25">
      <c r="A28" s="204">
        <v>21</v>
      </c>
      <c r="B28" s="139"/>
      <c r="C28" s="139"/>
      <c r="D28" s="139"/>
      <c r="E28" s="139"/>
      <c r="F28" s="139"/>
      <c r="G28" s="148">
        <f t="shared" si="0"/>
        <v>0</v>
      </c>
      <c r="H28" s="148">
        <f t="shared" si="1"/>
        <v>0</v>
      </c>
      <c r="I28" s="148">
        <f t="shared" si="2"/>
        <v>0</v>
      </c>
      <c r="J28" s="148">
        <f t="shared" si="3"/>
        <v>0</v>
      </c>
      <c r="K28" s="230" t="str">
        <f>IF(B28&lt;&gt;0,(CONCATENATE("11f_",'Valoració '!$D$10,"00",A28))," ")</f>
        <v xml:space="preserve"> </v>
      </c>
    </row>
    <row r="29" spans="1:11" x14ac:dyDescent="0.25">
      <c r="A29" s="204">
        <v>22</v>
      </c>
      <c r="B29" s="139"/>
      <c r="C29" s="139"/>
      <c r="D29" s="139"/>
      <c r="E29" s="139"/>
      <c r="F29" s="139"/>
      <c r="G29" s="148">
        <f t="shared" si="0"/>
        <v>0</v>
      </c>
      <c r="H29" s="148">
        <f t="shared" si="1"/>
        <v>0</v>
      </c>
      <c r="I29" s="148">
        <f t="shared" si="2"/>
        <v>0</v>
      </c>
      <c r="J29" s="148">
        <f t="shared" si="3"/>
        <v>0</v>
      </c>
      <c r="K29" s="230" t="str">
        <f>IF(B29&lt;&gt;0,(CONCATENATE("11f_",'Valoració '!$D$10,"00",A29))," ")</f>
        <v xml:space="preserve"> </v>
      </c>
    </row>
    <row r="30" spans="1:11" x14ac:dyDescent="0.25">
      <c r="A30" s="204">
        <v>23</v>
      </c>
      <c r="B30" s="139"/>
      <c r="C30" s="139"/>
      <c r="D30" s="139"/>
      <c r="E30" s="139"/>
      <c r="F30" s="139"/>
      <c r="G30" s="148">
        <f t="shared" si="0"/>
        <v>0</v>
      </c>
      <c r="H30" s="148">
        <f t="shared" si="1"/>
        <v>0</v>
      </c>
      <c r="I30" s="148">
        <f t="shared" si="2"/>
        <v>0</v>
      </c>
      <c r="J30" s="148">
        <f t="shared" si="3"/>
        <v>0</v>
      </c>
      <c r="K30" s="230" t="str">
        <f>IF(B30&lt;&gt;0,(CONCATENATE("11f_",'Valoració '!$D$10,"00",A30))," ")</f>
        <v xml:space="preserve"> </v>
      </c>
    </row>
    <row r="31" spans="1:11" x14ac:dyDescent="0.25">
      <c r="A31" s="204">
        <v>24</v>
      </c>
      <c r="B31" s="139"/>
      <c r="C31" s="139"/>
      <c r="D31" s="139"/>
      <c r="E31" s="139"/>
      <c r="F31" s="139"/>
      <c r="G31" s="148">
        <f t="shared" si="0"/>
        <v>0</v>
      </c>
      <c r="H31" s="148">
        <f t="shared" si="1"/>
        <v>0</v>
      </c>
      <c r="I31" s="148">
        <f t="shared" si="2"/>
        <v>0</v>
      </c>
      <c r="J31" s="148">
        <f t="shared" si="3"/>
        <v>0</v>
      </c>
      <c r="K31" s="230" t="str">
        <f>IF(B31&lt;&gt;0,(CONCATENATE("11f_",'Valoració '!$D$10,"00",A31))," ")</f>
        <v xml:space="preserve"> </v>
      </c>
    </row>
    <row r="32" spans="1:11" x14ac:dyDescent="0.25">
      <c r="A32" s="204">
        <v>25</v>
      </c>
      <c r="B32" s="139"/>
      <c r="C32" s="139"/>
      <c r="D32" s="139"/>
      <c r="E32" s="139"/>
      <c r="F32" s="139"/>
      <c r="G32" s="148">
        <f t="shared" si="0"/>
        <v>0</v>
      </c>
      <c r="H32" s="148">
        <f t="shared" si="1"/>
        <v>0</v>
      </c>
      <c r="I32" s="148">
        <f t="shared" si="2"/>
        <v>0</v>
      </c>
      <c r="J32" s="148">
        <f t="shared" si="3"/>
        <v>0</v>
      </c>
      <c r="K32" s="230" t="str">
        <f>IF(B32&lt;&gt;0,(CONCATENATE("11f_",'Valoració '!$D$10,"00",A32))," ")</f>
        <v xml:space="preserve"> </v>
      </c>
    </row>
    <row r="33" spans="1:11" x14ac:dyDescent="0.25">
      <c r="A33" s="204">
        <v>26</v>
      </c>
      <c r="B33" s="139"/>
      <c r="C33" s="139"/>
      <c r="D33" s="139"/>
      <c r="E33" s="139"/>
      <c r="F33" s="139"/>
      <c r="G33" s="148">
        <f t="shared" si="0"/>
        <v>0</v>
      </c>
      <c r="H33" s="148">
        <f t="shared" si="1"/>
        <v>0</v>
      </c>
      <c r="I33" s="148">
        <f t="shared" si="2"/>
        <v>0</v>
      </c>
      <c r="J33" s="148">
        <f t="shared" si="3"/>
        <v>0</v>
      </c>
      <c r="K33" s="230" t="str">
        <f>IF(B33&lt;&gt;0,(CONCATENATE("11f_",'Valoració '!$D$10,"00",A33))," ")</f>
        <v xml:space="preserve"> </v>
      </c>
    </row>
    <row r="34" spans="1:11" x14ac:dyDescent="0.25">
      <c r="A34" s="204">
        <v>27</v>
      </c>
      <c r="B34" s="139"/>
      <c r="C34" s="139"/>
      <c r="D34" s="139"/>
      <c r="E34" s="139"/>
      <c r="F34" s="139"/>
      <c r="G34" s="148">
        <f t="shared" si="0"/>
        <v>0</v>
      </c>
      <c r="H34" s="148">
        <f t="shared" si="1"/>
        <v>0</v>
      </c>
      <c r="I34" s="148">
        <f t="shared" si="2"/>
        <v>0</v>
      </c>
      <c r="J34" s="148">
        <f t="shared" si="3"/>
        <v>0</v>
      </c>
      <c r="K34" s="230" t="str">
        <f>IF(B34&lt;&gt;0,(CONCATENATE("11f_",'Valoració '!$D$10,"00",A34))," ")</f>
        <v xml:space="preserve"> </v>
      </c>
    </row>
    <row r="35" spans="1:11" x14ac:dyDescent="0.25">
      <c r="A35" s="204">
        <v>28</v>
      </c>
      <c r="B35" s="139"/>
      <c r="C35" s="139"/>
      <c r="D35" s="139"/>
      <c r="E35" s="139"/>
      <c r="F35" s="139"/>
      <c r="G35" s="148">
        <f t="shared" si="0"/>
        <v>0</v>
      </c>
      <c r="H35" s="148">
        <f t="shared" si="1"/>
        <v>0</v>
      </c>
      <c r="I35" s="148">
        <f t="shared" si="2"/>
        <v>0</v>
      </c>
      <c r="J35" s="148">
        <f t="shared" si="3"/>
        <v>0</v>
      </c>
      <c r="K35" s="230" t="str">
        <f>IF(B35&lt;&gt;0,(CONCATENATE("11f_",'Valoració '!$D$10,"00",A35))," ")</f>
        <v xml:space="preserve"> </v>
      </c>
    </row>
    <row r="36" spans="1:11" x14ac:dyDescent="0.25">
      <c r="A36" s="204">
        <v>29</v>
      </c>
      <c r="B36" s="139"/>
      <c r="C36" s="139"/>
      <c r="D36" s="139"/>
      <c r="E36" s="139"/>
      <c r="F36" s="139"/>
      <c r="G36" s="148">
        <f t="shared" si="0"/>
        <v>0</v>
      </c>
      <c r="H36" s="148">
        <f t="shared" si="1"/>
        <v>0</v>
      </c>
      <c r="I36" s="148">
        <f t="shared" si="2"/>
        <v>0</v>
      </c>
      <c r="J36" s="148">
        <f t="shared" si="3"/>
        <v>0</v>
      </c>
      <c r="K36" s="230" t="str">
        <f>IF(B36&lt;&gt;0,(CONCATENATE("11f_",'Valoració '!$D$10,"00",A36))," ")</f>
        <v xml:space="preserve"> </v>
      </c>
    </row>
    <row r="37" spans="1:11" x14ac:dyDescent="0.25">
      <c r="A37" s="204">
        <v>30</v>
      </c>
      <c r="B37" s="139"/>
      <c r="C37" s="139"/>
      <c r="D37" s="139"/>
      <c r="E37" s="139"/>
      <c r="F37" s="139"/>
      <c r="G37" s="148">
        <f t="shared" si="0"/>
        <v>0</v>
      </c>
      <c r="H37" s="148">
        <f t="shared" si="1"/>
        <v>0</v>
      </c>
      <c r="I37" s="148">
        <f t="shared" si="2"/>
        <v>0</v>
      </c>
      <c r="J37" s="148">
        <f t="shared" si="3"/>
        <v>0</v>
      </c>
      <c r="K37" s="230" t="str">
        <f>IF(B37&lt;&gt;0,(CONCATENATE("11f_",'Valoració '!$D$10,"00",A37))," ")</f>
        <v xml:space="preserve"> </v>
      </c>
    </row>
    <row r="38" spans="1:11" x14ac:dyDescent="0.25">
      <c r="A38" s="204">
        <v>31</v>
      </c>
      <c r="B38" s="139"/>
      <c r="C38" s="139"/>
      <c r="D38" s="139"/>
      <c r="E38" s="139"/>
      <c r="F38" s="139"/>
      <c r="G38" s="148">
        <f t="shared" si="0"/>
        <v>0</v>
      </c>
      <c r="H38" s="148">
        <f t="shared" si="1"/>
        <v>0</v>
      </c>
      <c r="I38" s="148">
        <f t="shared" si="2"/>
        <v>0</v>
      </c>
      <c r="J38" s="148">
        <f t="shared" si="3"/>
        <v>0</v>
      </c>
      <c r="K38" s="230" t="str">
        <f>IF(B38&lt;&gt;0,(CONCATENATE("11f_",'Valoració '!$D$10,"00",A38))," ")</f>
        <v xml:space="preserve"> </v>
      </c>
    </row>
    <row r="39" spans="1:11" x14ac:dyDescent="0.25">
      <c r="A39" s="204">
        <v>32</v>
      </c>
      <c r="B39" s="139"/>
      <c r="C39" s="139"/>
      <c r="D39" s="139"/>
      <c r="E39" s="139"/>
      <c r="F39" s="139"/>
      <c r="G39" s="148">
        <f t="shared" si="0"/>
        <v>0</v>
      </c>
      <c r="H39" s="148">
        <f t="shared" si="1"/>
        <v>0</v>
      </c>
      <c r="I39" s="148">
        <f t="shared" si="2"/>
        <v>0</v>
      </c>
      <c r="J39" s="148">
        <f t="shared" si="3"/>
        <v>0</v>
      </c>
      <c r="K39" s="230" t="str">
        <f>IF(B39&lt;&gt;0,(CONCATENATE("11f_",'Valoració '!$D$10,"00",A39))," ")</f>
        <v xml:space="preserve"> </v>
      </c>
    </row>
    <row r="40" spans="1:11" x14ac:dyDescent="0.25">
      <c r="A40" s="204">
        <v>33</v>
      </c>
      <c r="B40" s="139"/>
      <c r="C40" s="139"/>
      <c r="D40" s="139"/>
      <c r="E40" s="139"/>
      <c r="F40" s="139"/>
      <c r="G40" s="148">
        <f t="shared" si="0"/>
        <v>0</v>
      </c>
      <c r="H40" s="148">
        <f t="shared" si="1"/>
        <v>0</v>
      </c>
      <c r="I40" s="148">
        <f t="shared" si="2"/>
        <v>0</v>
      </c>
      <c r="J40" s="148">
        <f t="shared" si="3"/>
        <v>0</v>
      </c>
      <c r="K40" s="230" t="str">
        <f>IF(B40&lt;&gt;0,(CONCATENATE("11f_",'Valoració '!$D$10,"00",A40))," ")</f>
        <v xml:space="preserve"> </v>
      </c>
    </row>
    <row r="41" spans="1:11" x14ac:dyDescent="0.25">
      <c r="A41" s="204">
        <v>34</v>
      </c>
      <c r="B41" s="139"/>
      <c r="C41" s="139"/>
      <c r="D41" s="139"/>
      <c r="E41" s="139"/>
      <c r="F41" s="139"/>
      <c r="G41" s="148">
        <f t="shared" si="0"/>
        <v>0</v>
      </c>
      <c r="H41" s="148">
        <f t="shared" si="1"/>
        <v>0</v>
      </c>
      <c r="I41" s="148">
        <f t="shared" si="2"/>
        <v>0</v>
      </c>
      <c r="J41" s="148">
        <f t="shared" si="3"/>
        <v>0</v>
      </c>
      <c r="K41" s="230" t="str">
        <f>IF(B41&lt;&gt;0,(CONCATENATE("11f_",'Valoració '!$D$10,"00",A41))," ")</f>
        <v xml:space="preserve"> </v>
      </c>
    </row>
    <row r="42" spans="1:11" x14ac:dyDescent="0.25">
      <c r="A42" s="204">
        <v>35</v>
      </c>
      <c r="B42" s="139"/>
      <c r="C42" s="139"/>
      <c r="D42" s="139"/>
      <c r="E42" s="139"/>
      <c r="F42" s="139"/>
      <c r="G42" s="148">
        <f t="shared" si="0"/>
        <v>0</v>
      </c>
      <c r="H42" s="148">
        <f t="shared" si="1"/>
        <v>0</v>
      </c>
      <c r="I42" s="148">
        <f t="shared" si="2"/>
        <v>0</v>
      </c>
      <c r="J42" s="148">
        <f t="shared" si="3"/>
        <v>0</v>
      </c>
      <c r="K42" s="230" t="str">
        <f>IF(B42&lt;&gt;0,(CONCATENATE("11f_",'Valoració '!$D$10,"00",A42))," ")</f>
        <v xml:space="preserve"> </v>
      </c>
    </row>
    <row r="43" spans="1:11" x14ac:dyDescent="0.25">
      <c r="A43" s="204">
        <v>36</v>
      </c>
      <c r="B43" s="139"/>
      <c r="C43" s="139"/>
      <c r="D43" s="139"/>
      <c r="E43" s="139"/>
      <c r="F43" s="139"/>
      <c r="G43" s="148">
        <f t="shared" si="0"/>
        <v>0</v>
      </c>
      <c r="H43" s="148">
        <f t="shared" si="1"/>
        <v>0</v>
      </c>
      <c r="I43" s="148">
        <f t="shared" si="2"/>
        <v>0</v>
      </c>
      <c r="J43" s="148">
        <f t="shared" si="3"/>
        <v>0</v>
      </c>
      <c r="K43" s="230" t="str">
        <f>IF(B43&lt;&gt;0,(CONCATENATE("11f_",'Valoració '!$D$10,"00",A43))," ")</f>
        <v xml:space="preserve"> </v>
      </c>
    </row>
    <row r="44" spans="1:11" x14ac:dyDescent="0.25">
      <c r="A44" s="204">
        <v>37</v>
      </c>
      <c r="B44" s="139"/>
      <c r="C44" s="139"/>
      <c r="D44" s="139"/>
      <c r="E44" s="139"/>
      <c r="F44" s="139"/>
      <c r="G44" s="148">
        <f t="shared" si="0"/>
        <v>0</v>
      </c>
      <c r="H44" s="148">
        <f t="shared" si="1"/>
        <v>0</v>
      </c>
      <c r="I44" s="148">
        <f t="shared" si="2"/>
        <v>0</v>
      </c>
      <c r="J44" s="148">
        <f t="shared" si="3"/>
        <v>0</v>
      </c>
      <c r="K44" s="230" t="str">
        <f>IF(B44&lt;&gt;0,(CONCATENATE("11f_",'Valoració '!$D$10,"00",A44))," ")</f>
        <v xml:space="preserve"> </v>
      </c>
    </row>
    <row r="45" spans="1:11" x14ac:dyDescent="0.25">
      <c r="A45" s="204">
        <v>38</v>
      </c>
      <c r="B45" s="139"/>
      <c r="C45" s="139"/>
      <c r="D45" s="139"/>
      <c r="E45" s="139"/>
      <c r="F45" s="139"/>
      <c r="G45" s="148">
        <f t="shared" si="0"/>
        <v>0</v>
      </c>
      <c r="H45" s="148">
        <f t="shared" si="1"/>
        <v>0</v>
      </c>
      <c r="I45" s="148">
        <f t="shared" si="2"/>
        <v>0</v>
      </c>
      <c r="J45" s="148">
        <f t="shared" si="3"/>
        <v>0</v>
      </c>
      <c r="K45" s="230" t="str">
        <f>IF(B45&lt;&gt;0,(CONCATENATE("11f_",'Valoració '!$D$10,"00",A45))," ")</f>
        <v xml:space="preserve"> </v>
      </c>
    </row>
    <row r="46" spans="1:11" x14ac:dyDescent="0.25">
      <c r="A46" s="204">
        <v>39</v>
      </c>
      <c r="B46" s="139"/>
      <c r="C46" s="139"/>
      <c r="D46" s="139"/>
      <c r="E46" s="139"/>
      <c r="F46" s="139"/>
      <c r="G46" s="148">
        <f t="shared" si="0"/>
        <v>0</v>
      </c>
      <c r="H46" s="148">
        <f t="shared" si="1"/>
        <v>0</v>
      </c>
      <c r="I46" s="148">
        <f t="shared" si="2"/>
        <v>0</v>
      </c>
      <c r="J46" s="148">
        <f t="shared" si="3"/>
        <v>0</v>
      </c>
      <c r="K46" s="230" t="str">
        <f>IF(B46&lt;&gt;0,(CONCATENATE("11f_",'Valoració '!$D$10,"00",A46))," ")</f>
        <v xml:space="preserve"> </v>
      </c>
    </row>
    <row r="47" spans="1:11" x14ac:dyDescent="0.25">
      <c r="A47" s="204">
        <v>40</v>
      </c>
      <c r="B47" s="139"/>
      <c r="C47" s="139"/>
      <c r="D47" s="139"/>
      <c r="E47" s="139"/>
      <c r="F47" s="139"/>
      <c r="G47" s="148">
        <f t="shared" si="0"/>
        <v>0</v>
      </c>
      <c r="H47" s="148">
        <f t="shared" si="1"/>
        <v>0</v>
      </c>
      <c r="I47" s="148">
        <f t="shared" si="2"/>
        <v>0</v>
      </c>
      <c r="J47" s="148">
        <f t="shared" si="3"/>
        <v>0</v>
      </c>
      <c r="K47" s="230" t="str">
        <f>IF(B47&lt;&gt;0,(CONCATENATE("11f_",'Valoració '!$D$10,"00",A47))," ")</f>
        <v xml:space="preserve"> </v>
      </c>
    </row>
    <row r="48" spans="1:11" x14ac:dyDescent="0.25">
      <c r="A48" s="204">
        <v>41</v>
      </c>
      <c r="B48" s="139"/>
      <c r="C48" s="139"/>
      <c r="D48" s="139"/>
      <c r="E48" s="139"/>
      <c r="F48" s="139"/>
      <c r="G48" s="148">
        <f t="shared" si="0"/>
        <v>0</v>
      </c>
      <c r="H48" s="148">
        <f t="shared" si="1"/>
        <v>0</v>
      </c>
      <c r="I48" s="148">
        <f t="shared" si="2"/>
        <v>0</v>
      </c>
      <c r="J48" s="148">
        <f t="shared" si="3"/>
        <v>0</v>
      </c>
      <c r="K48" s="230" t="str">
        <f>IF(B48&lt;&gt;0,(CONCATENATE("11f_",'Valoració '!$D$10,"00",A48))," ")</f>
        <v xml:space="preserve"> </v>
      </c>
    </row>
    <row r="49" spans="1:11" x14ac:dyDescent="0.25">
      <c r="A49" s="204">
        <v>42</v>
      </c>
      <c r="B49" s="139"/>
      <c r="C49" s="139"/>
      <c r="D49" s="139"/>
      <c r="E49" s="139"/>
      <c r="F49" s="139"/>
      <c r="G49" s="148">
        <f t="shared" si="0"/>
        <v>0</v>
      </c>
      <c r="H49" s="148">
        <f t="shared" si="1"/>
        <v>0</v>
      </c>
      <c r="I49" s="148">
        <f t="shared" si="2"/>
        <v>0</v>
      </c>
      <c r="J49" s="148">
        <f t="shared" si="3"/>
        <v>0</v>
      </c>
      <c r="K49" s="230" t="str">
        <f>IF(B49&lt;&gt;0,(CONCATENATE("11f_",'Valoració '!$D$10,"00",A49))," ")</f>
        <v xml:space="preserve"> </v>
      </c>
    </row>
    <row r="50" spans="1:11" x14ac:dyDescent="0.25">
      <c r="A50" s="204">
        <v>43</v>
      </c>
      <c r="B50" s="139"/>
      <c r="C50" s="139"/>
      <c r="D50" s="139"/>
      <c r="E50" s="139"/>
      <c r="F50" s="139"/>
      <c r="G50" s="148">
        <f t="shared" si="0"/>
        <v>0</v>
      </c>
      <c r="H50" s="148">
        <f t="shared" si="1"/>
        <v>0</v>
      </c>
      <c r="I50" s="148">
        <f t="shared" si="2"/>
        <v>0</v>
      </c>
      <c r="J50" s="148">
        <f t="shared" si="3"/>
        <v>0</v>
      </c>
      <c r="K50" s="230" t="str">
        <f>IF(B50&lt;&gt;0,(CONCATENATE("11f_",'Valoració '!$D$10,"00",A50))," ")</f>
        <v xml:space="preserve"> </v>
      </c>
    </row>
    <row r="51" spans="1:11" x14ac:dyDescent="0.25">
      <c r="A51" s="204">
        <v>44</v>
      </c>
      <c r="B51" s="139"/>
      <c r="C51" s="139"/>
      <c r="D51" s="139"/>
      <c r="E51" s="139"/>
      <c r="F51" s="139"/>
      <c r="G51" s="148">
        <f t="shared" si="0"/>
        <v>0</v>
      </c>
      <c r="H51" s="148">
        <f t="shared" si="1"/>
        <v>0</v>
      </c>
      <c r="I51" s="148">
        <f t="shared" si="2"/>
        <v>0</v>
      </c>
      <c r="J51" s="148">
        <f t="shared" si="3"/>
        <v>0</v>
      </c>
      <c r="K51" s="230" t="str">
        <f>IF(B51&lt;&gt;0,(CONCATENATE("11f_",'Valoració '!$D$10,"00",A51))," ")</f>
        <v xml:space="preserve"> </v>
      </c>
    </row>
    <row r="52" spans="1:11" x14ac:dyDescent="0.25">
      <c r="A52" s="204">
        <v>45</v>
      </c>
      <c r="B52" s="139"/>
      <c r="C52" s="139"/>
      <c r="D52" s="139"/>
      <c r="E52" s="139"/>
      <c r="F52" s="139"/>
      <c r="G52" s="148">
        <f t="shared" si="0"/>
        <v>0</v>
      </c>
      <c r="H52" s="148">
        <f t="shared" si="1"/>
        <v>0</v>
      </c>
      <c r="I52" s="148">
        <f t="shared" si="2"/>
        <v>0</v>
      </c>
      <c r="J52" s="148">
        <f t="shared" si="3"/>
        <v>0</v>
      </c>
      <c r="K52" s="230" t="str">
        <f>IF(B52&lt;&gt;0,(CONCATENATE("11f_",'Valoració '!$D$10,"00",A52))," ")</f>
        <v xml:space="preserve"> </v>
      </c>
    </row>
    <row r="53" spans="1:11" x14ac:dyDescent="0.25">
      <c r="A53" s="204">
        <v>46</v>
      </c>
      <c r="B53" s="139"/>
      <c r="C53" s="139"/>
      <c r="D53" s="139"/>
      <c r="E53" s="139"/>
      <c r="F53" s="139"/>
      <c r="G53" s="148">
        <f t="shared" si="0"/>
        <v>0</v>
      </c>
      <c r="H53" s="148">
        <f t="shared" si="1"/>
        <v>0</v>
      </c>
      <c r="I53" s="148">
        <f t="shared" si="2"/>
        <v>0</v>
      </c>
      <c r="J53" s="148">
        <f t="shared" si="3"/>
        <v>0</v>
      </c>
      <c r="K53" s="230" t="str">
        <f>IF(B53&lt;&gt;0,(CONCATENATE("11f_",'Valoració '!$D$10,"00",A53))," ")</f>
        <v xml:space="preserve"> </v>
      </c>
    </row>
    <row r="54" spans="1:11" x14ac:dyDescent="0.25">
      <c r="A54" s="204">
        <v>47</v>
      </c>
      <c r="B54" s="139"/>
      <c r="C54" s="139"/>
      <c r="D54" s="139"/>
      <c r="E54" s="139"/>
      <c r="F54" s="139"/>
      <c r="G54" s="148">
        <f t="shared" si="0"/>
        <v>0</v>
      </c>
      <c r="H54" s="148">
        <f t="shared" si="1"/>
        <v>0</v>
      </c>
      <c r="I54" s="148">
        <f t="shared" si="2"/>
        <v>0</v>
      </c>
      <c r="J54" s="148">
        <f t="shared" si="3"/>
        <v>0</v>
      </c>
      <c r="K54" s="230" t="str">
        <f>IF(B54&lt;&gt;0,(CONCATENATE("11f_",'Valoració '!$D$10,"00",A54))," ")</f>
        <v xml:space="preserve"> </v>
      </c>
    </row>
    <row r="55" spans="1:11" x14ac:dyDescent="0.25">
      <c r="A55" s="204">
        <v>48</v>
      </c>
      <c r="B55" s="139"/>
      <c r="C55" s="139"/>
      <c r="D55" s="139"/>
      <c r="E55" s="139"/>
      <c r="F55" s="139"/>
      <c r="G55" s="148">
        <f t="shared" si="0"/>
        <v>0</v>
      </c>
      <c r="H55" s="148">
        <f t="shared" si="1"/>
        <v>0</v>
      </c>
      <c r="I55" s="148">
        <f t="shared" si="2"/>
        <v>0</v>
      </c>
      <c r="J55" s="148">
        <f t="shared" si="3"/>
        <v>0</v>
      </c>
      <c r="K55" s="230" t="str">
        <f>IF(B55&lt;&gt;0,(CONCATENATE("11f_",'Valoració '!$D$10,"00",A55))," ")</f>
        <v xml:space="preserve"> </v>
      </c>
    </row>
    <row r="56" spans="1:11" x14ac:dyDescent="0.25">
      <c r="A56" s="204">
        <v>49</v>
      </c>
      <c r="B56" s="139"/>
      <c r="C56" s="139"/>
      <c r="D56" s="139"/>
      <c r="E56" s="139"/>
      <c r="F56" s="139"/>
      <c r="G56" s="148">
        <f t="shared" si="0"/>
        <v>0</v>
      </c>
      <c r="H56" s="148">
        <f t="shared" si="1"/>
        <v>0</v>
      </c>
      <c r="I56" s="148">
        <f t="shared" si="2"/>
        <v>0</v>
      </c>
      <c r="J56" s="148">
        <f t="shared" si="3"/>
        <v>0</v>
      </c>
      <c r="K56" s="230" t="str">
        <f>IF(B56&lt;&gt;0,(CONCATENATE("11f_",'Valoració '!$D$10,"00",A56))," ")</f>
        <v xml:space="preserve"> </v>
      </c>
    </row>
    <row r="57" spans="1:11" x14ac:dyDescent="0.25">
      <c r="A57" s="209">
        <v>50</v>
      </c>
      <c r="B57" s="210"/>
      <c r="C57" s="210"/>
      <c r="D57" s="210"/>
      <c r="E57" s="210"/>
      <c r="F57" s="210"/>
      <c r="G57" s="211">
        <f t="shared" si="0"/>
        <v>0</v>
      </c>
      <c r="H57" s="211">
        <f t="shared" si="1"/>
        <v>0</v>
      </c>
      <c r="I57" s="211">
        <f t="shared" si="2"/>
        <v>0</v>
      </c>
      <c r="J57" s="211">
        <f t="shared" si="3"/>
        <v>0</v>
      </c>
      <c r="K57" s="233" t="str">
        <f>IF(B57&lt;&gt;0,(CONCATENATE("11f_",'Valoració '!$D$10,"00",A57))," ")</f>
        <v xml:space="preserve"> </v>
      </c>
    </row>
  </sheetData>
  <sheetProtection algorithmName="SHA-512" hashValue="XnqhtDbXoZkAzb7nFuLoEdrasYSioMSP9rqU3WcAVkdH29fYL4i3QuQoqisx7cH4eXac8wKz6Q7Bs9LRTX4ztA==" saltValue="AdAo7dnMvHIjsW4mDVf+jQ==" spinCount="100000" sheet="1" objects="1" scenarios="1"/>
  <mergeCells count="1">
    <mergeCell ref="A6:K6"/>
  </mergeCells>
  <dataValidations count="2">
    <dataValidation type="list" allowBlank="1" showInputMessage="1" showErrorMessage="1" sqref="C8:C57" xr:uid="{00000000-0002-0000-0B00-000000000000}">
      <formula1>"Nacional, Internacional"</formula1>
    </dataValidation>
    <dataValidation type="list" allowBlank="1" showInputMessage="1" showErrorMessage="1" sqref="F8:F57" xr:uid="{00000000-0002-0000-0B00-000001000000}">
      <formula1>"Responsable, Participant"</formula1>
    </dataValidation>
  </dataValidations>
  <hyperlinks>
    <hyperlink ref="T4" r:id="rId1" xr:uid="{00000000-0004-0000-0B00-000000000000}"/>
    <hyperlink ref="A4" r:id="rId2" xr:uid="{00000000-0004-0000-0B00-000001000000}"/>
  </hyperlinks>
  <pageMargins left="0.7" right="0.7" top="0.75" bottom="0.75" header="0.3" footer="0.3"/>
  <tableParts count="1">
    <tablePart r:id="rId3"/>
  </tableParts>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4"/>
  <dimension ref="A1:E109"/>
  <sheetViews>
    <sheetView workbookViewId="0">
      <selection activeCell="F4" sqref="F4"/>
    </sheetView>
  </sheetViews>
  <sheetFormatPr baseColWidth="10" defaultColWidth="9.140625" defaultRowHeight="15" x14ac:dyDescent="0.25"/>
  <cols>
    <col min="1" max="1" width="9.140625" style="134"/>
    <col min="2" max="2" width="84.5703125" style="134" customWidth="1"/>
    <col min="3" max="3" width="42.5703125" style="134" customWidth="1"/>
    <col min="4" max="5" width="20.140625" style="134" customWidth="1"/>
    <col min="6" max="16384" width="9.140625" style="134"/>
  </cols>
  <sheetData>
    <row r="1" spans="1:5" x14ac:dyDescent="0.25">
      <c r="A1" s="133" t="s">
        <v>109</v>
      </c>
    </row>
    <row r="2" spans="1:5" x14ac:dyDescent="0.25">
      <c r="A2" s="134" t="s">
        <v>92</v>
      </c>
    </row>
    <row r="4" spans="1:5" x14ac:dyDescent="0.25">
      <c r="A4" s="135" t="s">
        <v>97</v>
      </c>
    </row>
    <row r="6" spans="1:5" x14ac:dyDescent="0.25">
      <c r="A6" s="395" t="s">
        <v>162</v>
      </c>
      <c r="B6" s="396"/>
      <c r="C6" s="396"/>
      <c r="D6" s="397"/>
    </row>
    <row r="7" spans="1:5" ht="34.5" customHeight="1" x14ac:dyDescent="0.25">
      <c r="A7" s="220" t="s">
        <v>46</v>
      </c>
      <c r="B7" s="221" t="s">
        <v>110</v>
      </c>
      <c r="C7" s="221" t="s">
        <v>93</v>
      </c>
      <c r="D7" s="221" t="s">
        <v>111</v>
      </c>
      <c r="E7" s="208" t="s">
        <v>44</v>
      </c>
    </row>
    <row r="8" spans="1:5" x14ac:dyDescent="0.25">
      <c r="A8" s="204">
        <v>1</v>
      </c>
      <c r="B8" s="138"/>
      <c r="C8" s="138"/>
      <c r="D8" s="186"/>
      <c r="E8" s="219" t="str">
        <f>IF(B8&lt;&gt;0,(CONCATENATE("11g_",'Valoració '!$D$7,"00",A8))," ")</f>
        <v xml:space="preserve"> </v>
      </c>
    </row>
    <row r="9" spans="1:5" x14ac:dyDescent="0.25">
      <c r="A9" s="204">
        <v>2</v>
      </c>
      <c r="B9" s="138"/>
      <c r="C9" s="138"/>
      <c r="D9" s="138"/>
      <c r="E9" s="219" t="str">
        <f>IF(B9&lt;&gt;0,(CONCATENATE("11g_",'Valoració '!$D$7,"00",A9))," ")</f>
        <v xml:space="preserve"> </v>
      </c>
    </row>
    <row r="10" spans="1:5" x14ac:dyDescent="0.25">
      <c r="A10" s="204">
        <v>3</v>
      </c>
      <c r="B10" s="138"/>
      <c r="C10" s="138"/>
      <c r="D10" s="138"/>
      <c r="E10" s="219" t="str">
        <f>IF(B10&lt;&gt;0,(CONCATENATE("11g_",'Valoració '!$D$7,"00",A10))," ")</f>
        <v xml:space="preserve"> </v>
      </c>
    </row>
    <row r="11" spans="1:5" x14ac:dyDescent="0.25">
      <c r="A11" s="204">
        <v>4</v>
      </c>
      <c r="B11" s="138"/>
      <c r="C11" s="138"/>
      <c r="D11" s="138"/>
      <c r="E11" s="219" t="str">
        <f>IF(B11&lt;&gt;0,(CONCATENATE("11g_",'Valoració '!$D$7,"00",A11))," ")</f>
        <v xml:space="preserve"> </v>
      </c>
    </row>
    <row r="12" spans="1:5" x14ac:dyDescent="0.25">
      <c r="A12" s="204">
        <v>5</v>
      </c>
      <c r="B12" s="138"/>
      <c r="C12" s="138"/>
      <c r="D12" s="138"/>
      <c r="E12" s="219" t="str">
        <f>IF(B12&lt;&gt;0,(CONCATENATE("11g_",'Valoració '!$D$7,"00",A12))," ")</f>
        <v xml:space="preserve"> </v>
      </c>
    </row>
    <row r="13" spans="1:5" x14ac:dyDescent="0.25">
      <c r="A13" s="204">
        <v>6</v>
      </c>
      <c r="B13" s="138"/>
      <c r="C13" s="138"/>
      <c r="D13" s="138"/>
      <c r="E13" s="219" t="str">
        <f>IF(B13&lt;&gt;0,(CONCATENATE("11g_",'Valoració '!$D$7,"00",A13))," ")</f>
        <v xml:space="preserve"> </v>
      </c>
    </row>
    <row r="14" spans="1:5" x14ac:dyDescent="0.25">
      <c r="A14" s="204">
        <v>7</v>
      </c>
      <c r="B14" s="139"/>
      <c r="C14" s="139"/>
      <c r="D14" s="139"/>
      <c r="E14" s="219" t="str">
        <f>IF(B14&lt;&gt;0,(CONCATENATE("11g_",'Valoració '!$D$7,"00",A14))," ")</f>
        <v xml:space="preserve"> </v>
      </c>
    </row>
    <row r="15" spans="1:5" x14ac:dyDescent="0.25">
      <c r="A15" s="204">
        <v>8</v>
      </c>
      <c r="B15" s="139"/>
      <c r="C15" s="139"/>
      <c r="D15" s="139"/>
      <c r="E15" s="219" t="str">
        <f>IF(B15&lt;&gt;0,(CONCATENATE("11g_",'Valoració '!$D$7,"00",A15))," ")</f>
        <v xml:space="preserve"> </v>
      </c>
    </row>
    <row r="16" spans="1:5" x14ac:dyDescent="0.25">
      <c r="A16" s="204">
        <v>9</v>
      </c>
      <c r="B16" s="139"/>
      <c r="C16" s="139"/>
      <c r="D16" s="139"/>
      <c r="E16" s="219" t="str">
        <f>IF(B16&lt;&gt;0,(CONCATENATE("11g_",'Valoració '!$D$7,"00",A16))," ")</f>
        <v xml:space="preserve"> </v>
      </c>
    </row>
    <row r="17" spans="1:5" x14ac:dyDescent="0.25">
      <c r="A17" s="204">
        <v>10</v>
      </c>
      <c r="B17" s="139"/>
      <c r="C17" s="139"/>
      <c r="D17" s="139"/>
      <c r="E17" s="219" t="str">
        <f>IF(B17&lt;&gt;0,(CONCATENATE("11g_",'Valoració '!$D$7,"00",A17))," ")</f>
        <v xml:space="preserve"> </v>
      </c>
    </row>
    <row r="18" spans="1:5" x14ac:dyDescent="0.25">
      <c r="A18" s="204">
        <v>11</v>
      </c>
      <c r="B18" s="139"/>
      <c r="C18" s="139"/>
      <c r="D18" s="139"/>
      <c r="E18" s="219" t="str">
        <f>IF(B18&lt;&gt;0,(CONCATENATE("11g_",'Valoració '!$D$7,"00",A18))," ")</f>
        <v xml:space="preserve"> </v>
      </c>
    </row>
    <row r="19" spans="1:5" x14ac:dyDescent="0.25">
      <c r="A19" s="204">
        <v>12</v>
      </c>
      <c r="B19" s="139"/>
      <c r="C19" s="139"/>
      <c r="D19" s="139"/>
      <c r="E19" s="219" t="str">
        <f>IF(B19&lt;&gt;0,(CONCATENATE("11g_",'Valoració '!$D$7,"00",A19))," ")</f>
        <v xml:space="preserve"> </v>
      </c>
    </row>
    <row r="20" spans="1:5" x14ac:dyDescent="0.25">
      <c r="A20" s="204">
        <v>13</v>
      </c>
      <c r="B20" s="139"/>
      <c r="C20" s="139"/>
      <c r="D20" s="139"/>
      <c r="E20" s="219" t="str">
        <f>IF(B20&lt;&gt;0,(CONCATENATE("11g_",'Valoració '!$D$7,"00",A20))," ")</f>
        <v xml:space="preserve"> </v>
      </c>
    </row>
    <row r="21" spans="1:5" x14ac:dyDescent="0.25">
      <c r="A21" s="204">
        <v>14</v>
      </c>
      <c r="B21" s="139"/>
      <c r="C21" s="139"/>
      <c r="D21" s="139"/>
      <c r="E21" s="219" t="str">
        <f>IF(B21&lt;&gt;0,(CONCATENATE("11g_",'Valoració '!$D$7,"00",A21))," ")</f>
        <v xml:space="preserve"> </v>
      </c>
    </row>
    <row r="22" spans="1:5" x14ac:dyDescent="0.25">
      <c r="A22" s="204">
        <v>15</v>
      </c>
      <c r="B22" s="139"/>
      <c r="C22" s="139"/>
      <c r="D22" s="139"/>
      <c r="E22" s="219" t="str">
        <f>IF(B22&lt;&gt;0,(CONCATENATE("11g_",'Valoració '!$D$7,"00",A22))," ")</f>
        <v xml:space="preserve"> </v>
      </c>
    </row>
    <row r="23" spans="1:5" x14ac:dyDescent="0.25">
      <c r="A23" s="204">
        <v>16</v>
      </c>
      <c r="B23" s="139"/>
      <c r="C23" s="139"/>
      <c r="D23" s="139"/>
      <c r="E23" s="219" t="str">
        <f>IF(B23&lt;&gt;0,(CONCATENATE("11g_",'Valoració '!$D$7,"00",A23))," ")</f>
        <v xml:space="preserve"> </v>
      </c>
    </row>
    <row r="24" spans="1:5" x14ac:dyDescent="0.25">
      <c r="A24" s="204">
        <v>17</v>
      </c>
      <c r="B24" s="139"/>
      <c r="C24" s="139"/>
      <c r="D24" s="139"/>
      <c r="E24" s="219" t="str">
        <f>IF(B24&lt;&gt;0,(CONCATENATE("11g_",'Valoració '!$D$7,"00",A24))," ")</f>
        <v xml:space="preserve"> </v>
      </c>
    </row>
    <row r="25" spans="1:5" x14ac:dyDescent="0.25">
      <c r="A25" s="204">
        <v>18</v>
      </c>
      <c r="B25" s="139"/>
      <c r="C25" s="139"/>
      <c r="D25" s="139"/>
      <c r="E25" s="219" t="str">
        <f>IF(B25&lt;&gt;0,(CONCATENATE("11g_",'Valoració '!$D$7,"00",A25))," ")</f>
        <v xml:space="preserve"> </v>
      </c>
    </row>
    <row r="26" spans="1:5" x14ac:dyDescent="0.25">
      <c r="A26" s="204">
        <v>19</v>
      </c>
      <c r="B26" s="139"/>
      <c r="C26" s="139"/>
      <c r="D26" s="139"/>
      <c r="E26" s="219" t="str">
        <f>IF(B26&lt;&gt;0,(CONCATENATE("11g_",'Valoració '!$D$7,"00",A26))," ")</f>
        <v xml:space="preserve"> </v>
      </c>
    </row>
    <row r="27" spans="1:5" x14ac:dyDescent="0.25">
      <c r="A27" s="204">
        <v>20</v>
      </c>
      <c r="B27" s="139"/>
      <c r="C27" s="139"/>
      <c r="D27" s="139"/>
      <c r="E27" s="219" t="str">
        <f>IF(B27&lt;&gt;0,(CONCATENATE("11g_",'Valoració '!$D$7,"00",A27))," ")</f>
        <v xml:space="preserve"> </v>
      </c>
    </row>
    <row r="28" spans="1:5" x14ac:dyDescent="0.25">
      <c r="A28" s="204">
        <v>21</v>
      </c>
      <c r="B28" s="139"/>
      <c r="C28" s="139"/>
      <c r="D28" s="139"/>
      <c r="E28" s="219" t="str">
        <f>IF(B28&lt;&gt;0,(CONCATENATE("11g_",'Valoració '!$D$7,"00",A28))," ")</f>
        <v xml:space="preserve"> </v>
      </c>
    </row>
    <row r="29" spans="1:5" x14ac:dyDescent="0.25">
      <c r="A29" s="204">
        <v>22</v>
      </c>
      <c r="B29" s="139"/>
      <c r="C29" s="139"/>
      <c r="D29" s="139"/>
      <c r="E29" s="219" t="str">
        <f>IF(B29&lt;&gt;0,(CONCATENATE("11g_",'Valoració '!$D$7,"00",A29))," ")</f>
        <v xml:space="preserve"> </v>
      </c>
    </row>
    <row r="30" spans="1:5" x14ac:dyDescent="0.25">
      <c r="A30" s="204">
        <v>23</v>
      </c>
      <c r="B30" s="139"/>
      <c r="C30" s="139"/>
      <c r="D30" s="139"/>
      <c r="E30" s="219" t="str">
        <f>IF(B30&lt;&gt;0,(CONCATENATE("11g_",'Valoració '!$D$7,"00",A30))," ")</f>
        <v xml:space="preserve"> </v>
      </c>
    </row>
    <row r="31" spans="1:5" x14ac:dyDescent="0.25">
      <c r="A31" s="204">
        <v>24</v>
      </c>
      <c r="B31" s="139"/>
      <c r="C31" s="139"/>
      <c r="D31" s="139"/>
      <c r="E31" s="219" t="str">
        <f>IF(B31&lt;&gt;0,(CONCATENATE("11g_",'Valoració '!$D$7,"00",A31))," ")</f>
        <v xml:space="preserve"> </v>
      </c>
    </row>
    <row r="32" spans="1:5" x14ac:dyDescent="0.25">
      <c r="A32" s="204">
        <v>25</v>
      </c>
      <c r="B32" s="139"/>
      <c r="C32" s="139"/>
      <c r="D32" s="139"/>
      <c r="E32" s="219" t="str">
        <f>IF(B32&lt;&gt;0,(CONCATENATE("11g_",'Valoració '!$D$7,"00",A32))," ")</f>
        <v xml:space="preserve"> </v>
      </c>
    </row>
    <row r="33" spans="1:5" x14ac:dyDescent="0.25">
      <c r="A33" s="204">
        <v>26</v>
      </c>
      <c r="B33" s="139"/>
      <c r="C33" s="139"/>
      <c r="D33" s="139"/>
      <c r="E33" s="219" t="str">
        <f>IF(B33&lt;&gt;0,(CONCATENATE("11g_",'Valoració '!$D$7,"00",A33))," ")</f>
        <v xml:space="preserve"> </v>
      </c>
    </row>
    <row r="34" spans="1:5" x14ac:dyDescent="0.25">
      <c r="A34" s="204">
        <v>27</v>
      </c>
      <c r="B34" s="139"/>
      <c r="C34" s="139"/>
      <c r="D34" s="139"/>
      <c r="E34" s="219" t="str">
        <f>IF(B34&lt;&gt;0,(CONCATENATE("11g_",'Valoració '!$D$7,"00",A34))," ")</f>
        <v xml:space="preserve"> </v>
      </c>
    </row>
    <row r="35" spans="1:5" x14ac:dyDescent="0.25">
      <c r="A35" s="204">
        <v>28</v>
      </c>
      <c r="B35" s="139"/>
      <c r="C35" s="139"/>
      <c r="D35" s="139"/>
      <c r="E35" s="219" t="str">
        <f>IF(B35&lt;&gt;0,(CONCATENATE("11g_",'Valoració '!$D$7,"00",A35))," ")</f>
        <v xml:space="preserve"> </v>
      </c>
    </row>
    <row r="36" spans="1:5" x14ac:dyDescent="0.25">
      <c r="A36" s="204">
        <v>29</v>
      </c>
      <c r="B36" s="139"/>
      <c r="C36" s="139"/>
      <c r="D36" s="139"/>
      <c r="E36" s="219" t="str">
        <f>IF(B36&lt;&gt;0,(CONCATENATE("11g_",'Valoració '!$D$7,"00",A36))," ")</f>
        <v xml:space="preserve"> </v>
      </c>
    </row>
    <row r="37" spans="1:5" x14ac:dyDescent="0.25">
      <c r="A37" s="204">
        <v>30</v>
      </c>
      <c r="B37" s="139"/>
      <c r="C37" s="139"/>
      <c r="D37" s="139"/>
      <c r="E37" s="219" t="str">
        <f>IF(B37&lt;&gt;0,(CONCATENATE("11g_",'Valoració '!$D$7,"00",A37))," ")</f>
        <v xml:space="preserve"> </v>
      </c>
    </row>
    <row r="38" spans="1:5" x14ac:dyDescent="0.25">
      <c r="A38" s="204">
        <v>31</v>
      </c>
      <c r="B38" s="139"/>
      <c r="C38" s="139"/>
      <c r="D38" s="139"/>
      <c r="E38" s="219" t="str">
        <f>IF(B38&lt;&gt;0,(CONCATENATE("11g_",'Valoració '!$D$7,"00",A38))," ")</f>
        <v xml:space="preserve"> </v>
      </c>
    </row>
    <row r="39" spans="1:5" x14ac:dyDescent="0.25">
      <c r="A39" s="204">
        <v>32</v>
      </c>
      <c r="B39" s="139"/>
      <c r="C39" s="139"/>
      <c r="D39" s="139"/>
      <c r="E39" s="219" t="str">
        <f>IF(B39&lt;&gt;0,(CONCATENATE("11g_",'Valoració '!$D$7,"00",A39))," ")</f>
        <v xml:space="preserve"> </v>
      </c>
    </row>
    <row r="40" spans="1:5" x14ac:dyDescent="0.25">
      <c r="A40" s="204">
        <v>33</v>
      </c>
      <c r="B40" s="139"/>
      <c r="C40" s="139"/>
      <c r="D40" s="139"/>
      <c r="E40" s="219" t="str">
        <f>IF(B40&lt;&gt;0,(CONCATENATE("11g_",'Valoració '!$D$7,"00",A40))," ")</f>
        <v xml:space="preserve"> </v>
      </c>
    </row>
    <row r="41" spans="1:5" x14ac:dyDescent="0.25">
      <c r="A41" s="204">
        <v>34</v>
      </c>
      <c r="B41" s="139"/>
      <c r="C41" s="139"/>
      <c r="D41" s="139"/>
      <c r="E41" s="219" t="str">
        <f>IF(B41&lt;&gt;0,(CONCATENATE("11g_",'Valoració '!$D$7,"00",A41))," ")</f>
        <v xml:space="preserve"> </v>
      </c>
    </row>
    <row r="42" spans="1:5" x14ac:dyDescent="0.25">
      <c r="A42" s="204">
        <v>35</v>
      </c>
      <c r="B42" s="139"/>
      <c r="C42" s="139"/>
      <c r="D42" s="139"/>
      <c r="E42" s="219" t="str">
        <f>IF(B42&lt;&gt;0,(CONCATENATE("11g_",'Valoració '!$D$7,"00",A42))," ")</f>
        <v xml:space="preserve"> </v>
      </c>
    </row>
    <row r="43" spans="1:5" x14ac:dyDescent="0.25">
      <c r="A43" s="204">
        <v>36</v>
      </c>
      <c r="B43" s="139"/>
      <c r="C43" s="139"/>
      <c r="D43" s="139"/>
      <c r="E43" s="219" t="str">
        <f>IF(B43&lt;&gt;0,(CONCATENATE("11g_",'Valoració '!$D$7,"00",A43))," ")</f>
        <v xml:space="preserve"> </v>
      </c>
    </row>
    <row r="44" spans="1:5" x14ac:dyDescent="0.25">
      <c r="A44" s="204">
        <v>37</v>
      </c>
      <c r="B44" s="139"/>
      <c r="C44" s="139"/>
      <c r="D44" s="139"/>
      <c r="E44" s="219" t="str">
        <f>IF(B44&lt;&gt;0,(CONCATENATE("11g_",'Valoració '!$D$7,"00",A44))," ")</f>
        <v xml:space="preserve"> </v>
      </c>
    </row>
    <row r="45" spans="1:5" x14ac:dyDescent="0.25">
      <c r="A45" s="204">
        <v>38</v>
      </c>
      <c r="B45" s="139"/>
      <c r="C45" s="139"/>
      <c r="D45" s="139"/>
      <c r="E45" s="219" t="str">
        <f>IF(B45&lt;&gt;0,(CONCATENATE("11g_",'Valoració '!$D$7,"00",A45))," ")</f>
        <v xml:space="preserve"> </v>
      </c>
    </row>
    <row r="46" spans="1:5" x14ac:dyDescent="0.25">
      <c r="A46" s="204">
        <v>39</v>
      </c>
      <c r="B46" s="139"/>
      <c r="C46" s="139"/>
      <c r="D46" s="139"/>
      <c r="E46" s="219" t="str">
        <f>IF(B46&lt;&gt;0,(CONCATENATE("11g_",'Valoració '!$D$7,"00",A46))," ")</f>
        <v xml:space="preserve"> </v>
      </c>
    </row>
    <row r="47" spans="1:5" x14ac:dyDescent="0.25">
      <c r="A47" s="204">
        <v>40</v>
      </c>
      <c r="B47" s="139"/>
      <c r="C47" s="139"/>
      <c r="D47" s="139"/>
      <c r="E47" s="219" t="str">
        <f>IF(B47&lt;&gt;0,(CONCATENATE("11g_",'Valoració '!$D$7,"00",A47))," ")</f>
        <v xml:space="preserve"> </v>
      </c>
    </row>
    <row r="48" spans="1:5" x14ac:dyDescent="0.25">
      <c r="A48" s="204">
        <v>41</v>
      </c>
      <c r="B48" s="139"/>
      <c r="C48" s="139"/>
      <c r="D48" s="139"/>
      <c r="E48" s="219" t="str">
        <f>IF(B48&lt;&gt;0,(CONCATENATE("11g_",'Valoració '!$D$7,"00",A48))," ")</f>
        <v xml:space="preserve"> </v>
      </c>
    </row>
    <row r="49" spans="1:5" x14ac:dyDescent="0.25">
      <c r="A49" s="204">
        <v>42</v>
      </c>
      <c r="B49" s="139"/>
      <c r="C49" s="139"/>
      <c r="D49" s="139"/>
      <c r="E49" s="219" t="str">
        <f>IF(B49&lt;&gt;0,(CONCATENATE("11g_",'Valoració '!$D$7,"00",A49))," ")</f>
        <v xml:space="preserve"> </v>
      </c>
    </row>
    <row r="50" spans="1:5" x14ac:dyDescent="0.25">
      <c r="A50" s="204">
        <v>43</v>
      </c>
      <c r="B50" s="139"/>
      <c r="C50" s="139"/>
      <c r="D50" s="139"/>
      <c r="E50" s="219" t="str">
        <f>IF(B50&lt;&gt;0,(CONCATENATE("11g_",'Valoració '!$D$7,"00",A50))," ")</f>
        <v xml:space="preserve"> </v>
      </c>
    </row>
    <row r="51" spans="1:5" x14ac:dyDescent="0.25">
      <c r="A51" s="204">
        <v>44</v>
      </c>
      <c r="B51" s="139"/>
      <c r="C51" s="139"/>
      <c r="D51" s="139"/>
      <c r="E51" s="219" t="str">
        <f>IF(B51&lt;&gt;0,(CONCATENATE("11g_",'Valoració '!$D$7,"00",A51))," ")</f>
        <v xml:space="preserve"> </v>
      </c>
    </row>
    <row r="52" spans="1:5" x14ac:dyDescent="0.25">
      <c r="A52" s="204">
        <v>45</v>
      </c>
      <c r="B52" s="139"/>
      <c r="C52" s="139"/>
      <c r="D52" s="139"/>
      <c r="E52" s="219" t="str">
        <f>IF(B52&lt;&gt;0,(CONCATENATE("11g_",'Valoració '!$D$7,"00",A52))," ")</f>
        <v xml:space="preserve"> </v>
      </c>
    </row>
    <row r="53" spans="1:5" x14ac:dyDescent="0.25">
      <c r="A53" s="204">
        <v>46</v>
      </c>
      <c r="B53" s="139"/>
      <c r="C53" s="139"/>
      <c r="D53" s="139"/>
      <c r="E53" s="219" t="str">
        <f>IF(B53&lt;&gt;0,(CONCATENATE("11g_",'Valoració '!$D$7,"00",A53))," ")</f>
        <v xml:space="preserve"> </v>
      </c>
    </row>
    <row r="54" spans="1:5" x14ac:dyDescent="0.25">
      <c r="A54" s="204">
        <v>47</v>
      </c>
      <c r="B54" s="139"/>
      <c r="C54" s="139"/>
      <c r="D54" s="139"/>
      <c r="E54" s="219" t="str">
        <f>IF(B54&lt;&gt;0,(CONCATENATE("11g_",'Valoració '!$D$7,"00",A54))," ")</f>
        <v xml:space="preserve"> </v>
      </c>
    </row>
    <row r="55" spans="1:5" x14ac:dyDescent="0.25">
      <c r="A55" s="204">
        <v>48</v>
      </c>
      <c r="B55" s="139"/>
      <c r="C55" s="139"/>
      <c r="D55" s="139"/>
      <c r="E55" s="219" t="str">
        <f>IF(B55&lt;&gt;0,(CONCATENATE("11g_",'Valoració '!$D$7,"00",A55))," ")</f>
        <v xml:space="preserve"> </v>
      </c>
    </row>
    <row r="56" spans="1:5" x14ac:dyDescent="0.25">
      <c r="A56" s="204">
        <v>49</v>
      </c>
      <c r="B56" s="139"/>
      <c r="C56" s="139"/>
      <c r="D56" s="139"/>
      <c r="E56" s="219" t="str">
        <f>IF(B56&lt;&gt;0,(CONCATENATE("11g_",'Valoració '!$D$7,"00",A56))," ")</f>
        <v xml:space="preserve"> </v>
      </c>
    </row>
    <row r="57" spans="1:5" x14ac:dyDescent="0.25">
      <c r="A57" s="204">
        <v>50</v>
      </c>
      <c r="B57" s="139"/>
      <c r="C57" s="139"/>
      <c r="D57" s="139"/>
      <c r="E57" s="219" t="str">
        <f>IF(B57&lt;&gt;0,(CONCATENATE("11g_",'Valoració '!$D$7,"00",A57))," ")</f>
        <v xml:space="preserve"> </v>
      </c>
    </row>
    <row r="58" spans="1:5" x14ac:dyDescent="0.25">
      <c r="A58" s="204">
        <v>51</v>
      </c>
      <c r="B58" s="139"/>
      <c r="C58" s="139"/>
      <c r="D58" s="139"/>
      <c r="E58" s="219" t="str">
        <f>IF(B58&lt;&gt;0,(CONCATENATE("11g_",'Valoració '!$D$7,"00",A58))," ")</f>
        <v xml:space="preserve"> </v>
      </c>
    </row>
    <row r="59" spans="1:5" x14ac:dyDescent="0.25">
      <c r="A59" s="204">
        <v>52</v>
      </c>
      <c r="B59" s="139"/>
      <c r="C59" s="139"/>
      <c r="D59" s="139"/>
      <c r="E59" s="219" t="str">
        <f>IF(B59&lt;&gt;0,(CONCATENATE("11g_",'Valoració '!$D$7,"00",A59))," ")</f>
        <v xml:space="preserve"> </v>
      </c>
    </row>
    <row r="60" spans="1:5" x14ac:dyDescent="0.25">
      <c r="A60" s="204">
        <v>53</v>
      </c>
      <c r="B60" s="139"/>
      <c r="C60" s="139"/>
      <c r="D60" s="139"/>
      <c r="E60" s="219" t="str">
        <f>IF(B60&lt;&gt;0,(CONCATENATE("11g_",'Valoració '!$D$7,"00",A60))," ")</f>
        <v xml:space="preserve"> </v>
      </c>
    </row>
    <row r="61" spans="1:5" x14ac:dyDescent="0.25">
      <c r="A61" s="204">
        <v>54</v>
      </c>
      <c r="B61" s="139"/>
      <c r="C61" s="139"/>
      <c r="D61" s="139"/>
      <c r="E61" s="219" t="str">
        <f>IF(B61&lt;&gt;0,(CONCATENATE("11g_",'Valoració '!$D$7,"00",A61))," ")</f>
        <v xml:space="preserve"> </v>
      </c>
    </row>
    <row r="62" spans="1:5" x14ac:dyDescent="0.25">
      <c r="A62" s="204">
        <v>55</v>
      </c>
      <c r="B62" s="139"/>
      <c r="C62" s="139"/>
      <c r="D62" s="139"/>
      <c r="E62" s="219" t="str">
        <f>IF(B62&lt;&gt;0,(CONCATENATE("11g_",'Valoració '!$D$7,"00",A62))," ")</f>
        <v xml:space="preserve"> </v>
      </c>
    </row>
    <row r="63" spans="1:5" x14ac:dyDescent="0.25">
      <c r="A63" s="204">
        <v>56</v>
      </c>
      <c r="B63" s="139"/>
      <c r="C63" s="139"/>
      <c r="D63" s="139"/>
      <c r="E63" s="219" t="str">
        <f>IF(B63&lt;&gt;0,(CONCATENATE("11g_",'Valoració '!$D$7,"00",A63))," ")</f>
        <v xml:space="preserve"> </v>
      </c>
    </row>
    <row r="64" spans="1:5" x14ac:dyDescent="0.25">
      <c r="A64" s="204">
        <v>57</v>
      </c>
      <c r="B64" s="139"/>
      <c r="C64" s="139"/>
      <c r="D64" s="139"/>
      <c r="E64" s="219" t="str">
        <f>IF(B64&lt;&gt;0,(CONCATENATE("11g_",'Valoració '!$D$7,"00",A64))," ")</f>
        <v xml:space="preserve"> </v>
      </c>
    </row>
    <row r="65" spans="1:5" x14ac:dyDescent="0.25">
      <c r="A65" s="204">
        <v>58</v>
      </c>
      <c r="B65" s="139"/>
      <c r="C65" s="139"/>
      <c r="D65" s="139"/>
      <c r="E65" s="219" t="str">
        <f>IF(B65&lt;&gt;0,(CONCATENATE("11g_",'Valoració '!$D$7,"00",A65))," ")</f>
        <v xml:space="preserve"> </v>
      </c>
    </row>
    <row r="66" spans="1:5" x14ac:dyDescent="0.25">
      <c r="A66" s="204">
        <v>59</v>
      </c>
      <c r="B66" s="139"/>
      <c r="C66" s="139"/>
      <c r="D66" s="139"/>
      <c r="E66" s="219" t="str">
        <f>IF(B66&lt;&gt;0,(CONCATENATE("11g_",'Valoració '!$D$7,"00",A66))," ")</f>
        <v xml:space="preserve"> </v>
      </c>
    </row>
    <row r="67" spans="1:5" x14ac:dyDescent="0.25">
      <c r="A67" s="204">
        <v>60</v>
      </c>
      <c r="B67" s="139"/>
      <c r="C67" s="139"/>
      <c r="D67" s="139"/>
      <c r="E67" s="219" t="str">
        <f>IF(B67&lt;&gt;0,(CONCATENATE("11g_",'Valoració '!$D$7,"00",A67))," ")</f>
        <v xml:space="preserve"> </v>
      </c>
    </row>
    <row r="68" spans="1:5" x14ac:dyDescent="0.25">
      <c r="A68" s="204">
        <v>61</v>
      </c>
      <c r="B68" s="139"/>
      <c r="C68" s="139"/>
      <c r="D68" s="139"/>
      <c r="E68" s="219" t="str">
        <f>IF(B68&lt;&gt;0,(CONCATENATE("11g_",'Valoració '!$D$7,"00",A68))," ")</f>
        <v xml:space="preserve"> </v>
      </c>
    </row>
    <row r="69" spans="1:5" x14ac:dyDescent="0.25">
      <c r="A69" s="204">
        <v>62</v>
      </c>
      <c r="B69" s="139"/>
      <c r="C69" s="139"/>
      <c r="D69" s="139"/>
      <c r="E69" s="219" t="str">
        <f>IF(B69&lt;&gt;0,(CONCATENATE("11g_",'Valoració '!$D$7,"00",A69))," ")</f>
        <v xml:space="preserve"> </v>
      </c>
    </row>
    <row r="70" spans="1:5" x14ac:dyDescent="0.25">
      <c r="A70" s="204">
        <v>63</v>
      </c>
      <c r="B70" s="139"/>
      <c r="C70" s="139"/>
      <c r="D70" s="139"/>
      <c r="E70" s="219" t="str">
        <f>IF(B70&lt;&gt;0,(CONCATENATE("11g_",'Valoració '!$D$7,"00",A70))," ")</f>
        <v xml:space="preserve"> </v>
      </c>
    </row>
    <row r="71" spans="1:5" x14ac:dyDescent="0.25">
      <c r="A71" s="204">
        <v>64</v>
      </c>
      <c r="B71" s="139"/>
      <c r="C71" s="139"/>
      <c r="D71" s="139"/>
      <c r="E71" s="219" t="str">
        <f>IF(B71&lt;&gt;0,(CONCATENATE("11g_",'Valoració '!$D$7,"00",A71))," ")</f>
        <v xml:space="preserve"> </v>
      </c>
    </row>
    <row r="72" spans="1:5" x14ac:dyDescent="0.25">
      <c r="A72" s="204">
        <v>65</v>
      </c>
      <c r="B72" s="139"/>
      <c r="C72" s="139"/>
      <c r="D72" s="139"/>
      <c r="E72" s="219" t="str">
        <f>IF(B72&lt;&gt;0,(CONCATENATE("11g_",'Valoració '!$D$7,"00",A72))," ")</f>
        <v xml:space="preserve"> </v>
      </c>
    </row>
    <row r="73" spans="1:5" x14ac:dyDescent="0.25">
      <c r="A73" s="204">
        <v>66</v>
      </c>
      <c r="B73" s="139"/>
      <c r="C73" s="139"/>
      <c r="D73" s="139"/>
      <c r="E73" s="219" t="str">
        <f>IF(B73&lt;&gt;0,(CONCATENATE("11g_",'Valoració '!$D$7,"00",A73))," ")</f>
        <v xml:space="preserve"> </v>
      </c>
    </row>
    <row r="74" spans="1:5" x14ac:dyDescent="0.25">
      <c r="A74" s="204">
        <v>67</v>
      </c>
      <c r="B74" s="139"/>
      <c r="C74" s="139"/>
      <c r="D74" s="139"/>
      <c r="E74" s="219" t="str">
        <f>IF(B74&lt;&gt;0,(CONCATENATE("11g_",'Valoració '!$D$7,"00",A74))," ")</f>
        <v xml:space="preserve"> </v>
      </c>
    </row>
    <row r="75" spans="1:5" x14ac:dyDescent="0.25">
      <c r="A75" s="204">
        <v>68</v>
      </c>
      <c r="B75" s="139"/>
      <c r="C75" s="139"/>
      <c r="D75" s="139"/>
      <c r="E75" s="219" t="str">
        <f>IF(B75&lt;&gt;0,(CONCATENATE("11g_",'Valoració '!$D$7,"00",A75))," ")</f>
        <v xml:space="preserve"> </v>
      </c>
    </row>
    <row r="76" spans="1:5" x14ac:dyDescent="0.25">
      <c r="A76" s="204">
        <v>69</v>
      </c>
      <c r="B76" s="139"/>
      <c r="C76" s="139"/>
      <c r="D76" s="139"/>
      <c r="E76" s="219" t="str">
        <f>IF(B76&lt;&gt;0,(CONCATENATE("11g_",'Valoració '!$D$7,"00",A76))," ")</f>
        <v xml:space="preserve"> </v>
      </c>
    </row>
    <row r="77" spans="1:5" x14ac:dyDescent="0.25">
      <c r="A77" s="204">
        <v>70</v>
      </c>
      <c r="B77" s="139"/>
      <c r="C77" s="139"/>
      <c r="D77" s="139"/>
      <c r="E77" s="219" t="str">
        <f>IF(B77&lt;&gt;0,(CONCATENATE("11g_",'Valoració '!$D$7,"00",A77))," ")</f>
        <v xml:space="preserve"> </v>
      </c>
    </row>
    <row r="78" spans="1:5" x14ac:dyDescent="0.25">
      <c r="A78" s="204">
        <v>71</v>
      </c>
      <c r="B78" s="139"/>
      <c r="C78" s="139"/>
      <c r="D78" s="139"/>
      <c r="E78" s="219" t="str">
        <f>IF(B78&lt;&gt;0,(CONCATENATE("11g_",'Valoració '!$D$7,"00",A78))," ")</f>
        <v xml:space="preserve"> </v>
      </c>
    </row>
    <row r="79" spans="1:5" x14ac:dyDescent="0.25">
      <c r="A79" s="204">
        <v>72</v>
      </c>
      <c r="B79" s="139"/>
      <c r="C79" s="139"/>
      <c r="D79" s="139"/>
      <c r="E79" s="219" t="str">
        <f>IF(B79&lt;&gt;0,(CONCATENATE("11g_",'Valoració '!$D$7,"00",A79))," ")</f>
        <v xml:space="preserve"> </v>
      </c>
    </row>
    <row r="80" spans="1:5" x14ac:dyDescent="0.25">
      <c r="A80" s="204">
        <v>73</v>
      </c>
      <c r="B80" s="139"/>
      <c r="C80" s="139"/>
      <c r="D80" s="139"/>
      <c r="E80" s="219" t="str">
        <f>IF(B80&lt;&gt;0,(CONCATENATE("11g_",'Valoració '!$D$7,"00",A80))," ")</f>
        <v xml:space="preserve"> </v>
      </c>
    </row>
    <row r="81" spans="1:5" x14ac:dyDescent="0.25">
      <c r="A81" s="204">
        <v>74</v>
      </c>
      <c r="B81" s="139"/>
      <c r="C81" s="139"/>
      <c r="D81" s="139"/>
      <c r="E81" s="219" t="str">
        <f>IF(B81&lt;&gt;0,(CONCATENATE("11g_",'Valoració '!$D$7,"00",A81))," ")</f>
        <v xml:space="preserve"> </v>
      </c>
    </row>
    <row r="82" spans="1:5" x14ac:dyDescent="0.25">
      <c r="A82" s="204">
        <v>75</v>
      </c>
      <c r="B82" s="139"/>
      <c r="C82" s="139"/>
      <c r="D82" s="139"/>
      <c r="E82" s="219" t="str">
        <f>IF(B82&lt;&gt;0,(CONCATENATE("11g_",'Valoració '!$D$7,"00",A82))," ")</f>
        <v xml:space="preserve"> </v>
      </c>
    </row>
    <row r="83" spans="1:5" x14ac:dyDescent="0.25">
      <c r="A83" s="204">
        <v>76</v>
      </c>
      <c r="B83" s="139"/>
      <c r="C83" s="139"/>
      <c r="D83" s="139"/>
      <c r="E83" s="219" t="str">
        <f>IF(B83&lt;&gt;0,(CONCATENATE("11g_",'Valoració '!$D$7,"00",A83))," ")</f>
        <v xml:space="preserve"> </v>
      </c>
    </row>
    <row r="84" spans="1:5" x14ac:dyDescent="0.25">
      <c r="A84" s="204">
        <v>77</v>
      </c>
      <c r="B84" s="139"/>
      <c r="C84" s="139"/>
      <c r="D84" s="139"/>
      <c r="E84" s="219" t="str">
        <f>IF(B84&lt;&gt;0,(CONCATENATE("11g_",'Valoració '!$D$7,"00",A84))," ")</f>
        <v xml:space="preserve"> </v>
      </c>
    </row>
    <row r="85" spans="1:5" x14ac:dyDescent="0.25">
      <c r="A85" s="204">
        <v>78</v>
      </c>
      <c r="B85" s="139"/>
      <c r="C85" s="139"/>
      <c r="D85" s="139"/>
      <c r="E85" s="219" t="str">
        <f>IF(B85&lt;&gt;0,(CONCATENATE("11g_",'Valoració '!$D$7,"00",A85))," ")</f>
        <v xml:space="preserve"> </v>
      </c>
    </row>
    <row r="86" spans="1:5" x14ac:dyDescent="0.25">
      <c r="A86" s="204">
        <v>79</v>
      </c>
      <c r="B86" s="139"/>
      <c r="C86" s="139"/>
      <c r="D86" s="139"/>
      <c r="E86" s="219" t="str">
        <f>IF(B86&lt;&gt;0,(CONCATENATE("11g_",'Valoració '!$D$7,"00",A86))," ")</f>
        <v xml:space="preserve"> </v>
      </c>
    </row>
    <row r="87" spans="1:5" x14ac:dyDescent="0.25">
      <c r="A87" s="204">
        <v>80</v>
      </c>
      <c r="B87" s="139"/>
      <c r="C87" s="139"/>
      <c r="D87" s="139"/>
      <c r="E87" s="219" t="str">
        <f>IF(B87&lt;&gt;0,(CONCATENATE("11g_",'Valoració '!$D$7,"00",A87))," ")</f>
        <v xml:space="preserve"> </v>
      </c>
    </row>
    <row r="88" spans="1:5" x14ac:dyDescent="0.25">
      <c r="A88" s="204">
        <v>81</v>
      </c>
      <c r="B88" s="139"/>
      <c r="C88" s="139"/>
      <c r="D88" s="139"/>
      <c r="E88" s="219" t="str">
        <f>IF(B88&lt;&gt;0,(CONCATENATE("11g_",'Valoració '!$D$7,"00",A88))," ")</f>
        <v xml:space="preserve"> </v>
      </c>
    </row>
    <row r="89" spans="1:5" x14ac:dyDescent="0.25">
      <c r="A89" s="204">
        <v>82</v>
      </c>
      <c r="B89" s="139"/>
      <c r="C89" s="139"/>
      <c r="D89" s="139"/>
      <c r="E89" s="219" t="str">
        <f>IF(B89&lt;&gt;0,(CONCATENATE("11g_",'Valoració '!$D$7,"00",A89))," ")</f>
        <v xml:space="preserve"> </v>
      </c>
    </row>
    <row r="90" spans="1:5" x14ac:dyDescent="0.25">
      <c r="A90" s="204">
        <v>83</v>
      </c>
      <c r="B90" s="139"/>
      <c r="C90" s="139"/>
      <c r="D90" s="139"/>
      <c r="E90" s="219" t="str">
        <f>IF(B90&lt;&gt;0,(CONCATENATE("11g_",'Valoració '!$D$7,"00",A90))," ")</f>
        <v xml:space="preserve"> </v>
      </c>
    </row>
    <row r="91" spans="1:5" x14ac:dyDescent="0.25">
      <c r="A91" s="204">
        <v>84</v>
      </c>
      <c r="B91" s="139"/>
      <c r="C91" s="139"/>
      <c r="D91" s="139"/>
      <c r="E91" s="219" t="str">
        <f>IF(B91&lt;&gt;0,(CONCATENATE("11g_",'Valoració '!$D$7,"00",A91))," ")</f>
        <v xml:space="preserve"> </v>
      </c>
    </row>
    <row r="92" spans="1:5" x14ac:dyDescent="0.25">
      <c r="A92" s="204">
        <v>85</v>
      </c>
      <c r="B92" s="139"/>
      <c r="C92" s="139"/>
      <c r="D92" s="139"/>
      <c r="E92" s="219" t="str">
        <f>IF(B92&lt;&gt;0,(CONCATENATE("11g_",'Valoració '!$D$7,"00",A92))," ")</f>
        <v xml:space="preserve"> </v>
      </c>
    </row>
    <row r="93" spans="1:5" x14ac:dyDescent="0.25">
      <c r="A93" s="204">
        <v>86</v>
      </c>
      <c r="B93" s="139"/>
      <c r="C93" s="139"/>
      <c r="D93" s="139"/>
      <c r="E93" s="219" t="str">
        <f>IF(B93&lt;&gt;0,(CONCATENATE("11g_",'Valoració '!$D$7,"00",A93))," ")</f>
        <v xml:space="preserve"> </v>
      </c>
    </row>
    <row r="94" spans="1:5" x14ac:dyDescent="0.25">
      <c r="A94" s="204">
        <v>87</v>
      </c>
      <c r="B94" s="139"/>
      <c r="C94" s="139"/>
      <c r="D94" s="139"/>
      <c r="E94" s="219" t="str">
        <f>IF(B94&lt;&gt;0,(CONCATENATE("11g_",'Valoració '!$D$7,"00",A94))," ")</f>
        <v xml:space="preserve"> </v>
      </c>
    </row>
    <row r="95" spans="1:5" x14ac:dyDescent="0.25">
      <c r="A95" s="204">
        <v>88</v>
      </c>
      <c r="B95" s="139"/>
      <c r="C95" s="139"/>
      <c r="D95" s="139"/>
      <c r="E95" s="219" t="str">
        <f>IF(B95&lt;&gt;0,(CONCATENATE("11g_",'Valoració '!$D$7,"00",A95))," ")</f>
        <v xml:space="preserve"> </v>
      </c>
    </row>
    <row r="96" spans="1:5" x14ac:dyDescent="0.25">
      <c r="A96" s="204">
        <v>89</v>
      </c>
      <c r="B96" s="139"/>
      <c r="C96" s="139"/>
      <c r="D96" s="139"/>
      <c r="E96" s="219" t="str">
        <f>IF(B96&lt;&gt;0,(CONCATENATE("11g_",'Valoració '!$D$7,"00",A96))," ")</f>
        <v xml:space="preserve"> </v>
      </c>
    </row>
    <row r="97" spans="1:5" x14ac:dyDescent="0.25">
      <c r="A97" s="204">
        <v>90</v>
      </c>
      <c r="B97" s="139"/>
      <c r="C97" s="139"/>
      <c r="D97" s="139"/>
      <c r="E97" s="219" t="str">
        <f>IF(B97&lt;&gt;0,(CONCATENATE("11g_",'Valoració '!$D$7,"00",A97))," ")</f>
        <v xml:space="preserve"> </v>
      </c>
    </row>
    <row r="98" spans="1:5" x14ac:dyDescent="0.25">
      <c r="A98" s="204">
        <v>91</v>
      </c>
      <c r="B98" s="139"/>
      <c r="C98" s="139"/>
      <c r="D98" s="139"/>
      <c r="E98" s="219" t="str">
        <f>IF(B98&lt;&gt;0,(CONCATENATE("11g_",'Valoració '!$D$7,"00",A98))," ")</f>
        <v xml:space="preserve"> </v>
      </c>
    </row>
    <row r="99" spans="1:5" x14ac:dyDescent="0.25">
      <c r="A99" s="204">
        <v>92</v>
      </c>
      <c r="B99" s="139"/>
      <c r="C99" s="139"/>
      <c r="D99" s="139"/>
      <c r="E99" s="219" t="str">
        <f>IF(B99&lt;&gt;0,(CONCATENATE("11g_",'Valoració '!$D$7,"00",A99))," ")</f>
        <v xml:space="preserve"> </v>
      </c>
    </row>
    <row r="100" spans="1:5" x14ac:dyDescent="0.25">
      <c r="A100" s="204">
        <v>93</v>
      </c>
      <c r="B100" s="139"/>
      <c r="C100" s="139"/>
      <c r="D100" s="139"/>
      <c r="E100" s="219" t="str">
        <f>IF(B100&lt;&gt;0,(CONCATENATE("11g_",'Valoració '!$D$7,"00",A100))," ")</f>
        <v xml:space="preserve"> </v>
      </c>
    </row>
    <row r="101" spans="1:5" x14ac:dyDescent="0.25">
      <c r="A101" s="204">
        <v>94</v>
      </c>
      <c r="B101" s="139"/>
      <c r="C101" s="139"/>
      <c r="D101" s="139"/>
      <c r="E101" s="219" t="str">
        <f>IF(B101&lt;&gt;0,(CONCATENATE("11g_",'Valoració '!$D$7,"00",A101))," ")</f>
        <v xml:space="preserve"> </v>
      </c>
    </row>
    <row r="102" spans="1:5" x14ac:dyDescent="0.25">
      <c r="A102" s="204">
        <v>95</v>
      </c>
      <c r="B102" s="139"/>
      <c r="C102" s="139"/>
      <c r="D102" s="139"/>
      <c r="E102" s="219" t="str">
        <f>IF(B102&lt;&gt;0,(CONCATENATE("11g_",'Valoració '!$D$7,"00",A102))," ")</f>
        <v xml:space="preserve"> </v>
      </c>
    </row>
    <row r="103" spans="1:5" x14ac:dyDescent="0.25">
      <c r="A103" s="204">
        <v>96</v>
      </c>
      <c r="B103" s="139"/>
      <c r="C103" s="139"/>
      <c r="D103" s="139"/>
      <c r="E103" s="219" t="str">
        <f>IF(B103&lt;&gt;0,(CONCATENATE("11g_",'Valoració '!$D$7,"00",A103))," ")</f>
        <v xml:space="preserve"> </v>
      </c>
    </row>
    <row r="104" spans="1:5" x14ac:dyDescent="0.25">
      <c r="A104" s="204">
        <v>97</v>
      </c>
      <c r="B104" s="139"/>
      <c r="C104" s="139"/>
      <c r="D104" s="139"/>
      <c r="E104" s="219" t="str">
        <f>IF(B104&lt;&gt;0,(CONCATENATE("11g_",'Valoració '!$D$7,"00",A104))," ")</f>
        <v xml:space="preserve"> </v>
      </c>
    </row>
    <row r="105" spans="1:5" x14ac:dyDescent="0.25">
      <c r="A105" s="204">
        <v>98</v>
      </c>
      <c r="B105" s="139"/>
      <c r="C105" s="139"/>
      <c r="D105" s="139"/>
      <c r="E105" s="219" t="str">
        <f>IF(B105&lt;&gt;0,(CONCATENATE("11g_",'Valoració '!$D$7,"00",A105))," ")</f>
        <v xml:space="preserve"> </v>
      </c>
    </row>
    <row r="106" spans="1:5" x14ac:dyDescent="0.25">
      <c r="A106" s="204">
        <v>99</v>
      </c>
      <c r="B106" s="139"/>
      <c r="C106" s="139"/>
      <c r="D106" s="139"/>
      <c r="E106" s="219" t="str">
        <f>IF(B106&lt;&gt;0,(CONCATENATE("11g_",'Valoració '!$D$7,"00",A106))," ")</f>
        <v xml:space="preserve"> </v>
      </c>
    </row>
    <row r="107" spans="1:5" x14ac:dyDescent="0.25">
      <c r="A107" s="209">
        <v>100</v>
      </c>
      <c r="B107" s="210"/>
      <c r="C107" s="210"/>
      <c r="D107" s="210"/>
      <c r="E107" s="224" t="str">
        <f>IF(B107&lt;&gt;0,(CONCATENATE("11g_",'Valoració '!$D$7,"00",A107))," ")</f>
        <v xml:space="preserve"> </v>
      </c>
    </row>
    <row r="109" spans="1:5" ht="15.75" x14ac:dyDescent="0.25">
      <c r="B109" s="140"/>
      <c r="C109" s="140"/>
    </row>
  </sheetData>
  <sheetProtection algorithmName="SHA-512" hashValue="uwjwtzTzLKCfcPZckpN406zDqF/ecOhm3Wfn5nwWWaS0nQR3beH4rxkpXsad90QGEv2ECGMK5KcHMACCgHEocA==" saltValue="O5rutcENd+T9TCkzaTBCqw==" spinCount="100000" sheet="1" objects="1" scenarios="1"/>
  <mergeCells count="1">
    <mergeCell ref="A6:D6"/>
  </mergeCells>
  <hyperlinks>
    <hyperlink ref="A4" r:id="rId1" xr:uid="{00000000-0004-0000-0C00-000000000000}"/>
  </hyperlinks>
  <pageMargins left="0.7" right="0.7" top="0.75" bottom="0.75" header="0.3" footer="0.3"/>
  <tableParts count="1">
    <tablePart r:id="rId2"/>
  </tableParts>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ull10"/>
  <dimension ref="A1:E108"/>
  <sheetViews>
    <sheetView workbookViewId="0">
      <pane ySplit="6" topLeftCell="A7" activePane="bottomLeft" state="frozen"/>
      <selection pane="bottomLeft" activeCell="E7" sqref="E7:E106"/>
    </sheetView>
  </sheetViews>
  <sheetFormatPr baseColWidth="10" defaultColWidth="9.140625" defaultRowHeight="15" x14ac:dyDescent="0.25"/>
  <cols>
    <col min="1" max="1" width="9.140625" style="134"/>
    <col min="2" max="2" width="84.5703125" style="134" customWidth="1"/>
    <col min="3" max="3" width="42.5703125" style="134" customWidth="1"/>
    <col min="4" max="4" width="19.5703125" style="134" customWidth="1"/>
    <col min="5" max="5" width="25.28515625" style="134" customWidth="1"/>
    <col min="6" max="16384" width="9.140625" style="134"/>
  </cols>
  <sheetData>
    <row r="1" spans="1:5" x14ac:dyDescent="0.25">
      <c r="A1" s="133" t="s">
        <v>95</v>
      </c>
    </row>
    <row r="2" spans="1:5" x14ac:dyDescent="0.25">
      <c r="A2" s="134" t="s">
        <v>92</v>
      </c>
    </row>
    <row r="3" spans="1:5" ht="39.75" customHeight="1" x14ac:dyDescent="0.25"/>
    <row r="4" spans="1:5" x14ac:dyDescent="0.25">
      <c r="A4" s="135" t="s">
        <v>97</v>
      </c>
    </row>
    <row r="5" spans="1:5" x14ac:dyDescent="0.25">
      <c r="A5" s="395" t="s">
        <v>163</v>
      </c>
      <c r="B5" s="396"/>
      <c r="C5" s="396"/>
      <c r="D5" s="397"/>
    </row>
    <row r="6" spans="1:5" x14ac:dyDescent="0.25">
      <c r="A6" s="218" t="s">
        <v>46</v>
      </c>
      <c r="B6" s="137" t="s">
        <v>96</v>
      </c>
      <c r="C6" s="137" t="s">
        <v>93</v>
      </c>
      <c r="D6" s="137" t="s">
        <v>94</v>
      </c>
      <c r="E6" s="240" t="s">
        <v>44</v>
      </c>
    </row>
    <row r="7" spans="1:5" x14ac:dyDescent="0.25">
      <c r="A7" s="204">
        <v>1</v>
      </c>
      <c r="B7" s="138"/>
      <c r="C7" s="138"/>
      <c r="D7" s="138"/>
      <c r="E7" s="304" t="str">
        <f>IF(B7&lt;&gt;"",CONCATENATE('Valoració '!D7,"1.1.h_00",A7),"")</f>
        <v/>
      </c>
    </row>
    <row r="8" spans="1:5" x14ac:dyDescent="0.25">
      <c r="A8" s="204">
        <v>2</v>
      </c>
      <c r="B8" s="138"/>
      <c r="C8" s="138"/>
      <c r="D8" s="138"/>
      <c r="E8" s="304" t="str">
        <f>IF(B8&lt;&gt;"",CONCATENATE('Valoració '!D8,"1.1.h_00",A8),"")</f>
        <v/>
      </c>
    </row>
    <row r="9" spans="1:5" x14ac:dyDescent="0.25">
      <c r="A9" s="204">
        <v>3</v>
      </c>
      <c r="B9" s="138"/>
      <c r="C9" s="138"/>
      <c r="D9" s="138"/>
      <c r="E9" s="304" t="str">
        <f>IF(B9&lt;&gt;"",CONCATENATE('Valoració '!D9,"1.1.h_00",A9),"")</f>
        <v/>
      </c>
    </row>
    <row r="10" spans="1:5" x14ac:dyDescent="0.25">
      <c r="A10" s="204">
        <v>4</v>
      </c>
      <c r="B10" s="138"/>
      <c r="C10" s="138"/>
      <c r="D10" s="138"/>
      <c r="E10" s="304" t="str">
        <f>IF(B10&lt;&gt;"",CONCATENATE('Valoració '!D10,"1.1.h_00",A10),"")</f>
        <v/>
      </c>
    </row>
    <row r="11" spans="1:5" x14ac:dyDescent="0.25">
      <c r="A11" s="204">
        <v>5</v>
      </c>
      <c r="B11" s="138"/>
      <c r="C11" s="138"/>
      <c r="D11" s="138"/>
      <c r="E11" s="304" t="str">
        <f>IF(B11&lt;&gt;"",CONCATENATE('Valoració '!D11,"1.1.h_00",A11),"")</f>
        <v/>
      </c>
    </row>
    <row r="12" spans="1:5" x14ac:dyDescent="0.25">
      <c r="A12" s="204">
        <v>6</v>
      </c>
      <c r="B12" s="138"/>
      <c r="C12" s="138"/>
      <c r="D12" s="138"/>
      <c r="E12" s="304" t="str">
        <f>IF(B12&lt;&gt;"",CONCATENATE('Valoració '!D12,"1.1.h_00",A12),"")</f>
        <v/>
      </c>
    </row>
    <row r="13" spans="1:5" x14ac:dyDescent="0.25">
      <c r="A13" s="204">
        <v>7</v>
      </c>
      <c r="B13" s="139"/>
      <c r="C13" s="139"/>
      <c r="D13" s="139"/>
      <c r="E13" s="304" t="str">
        <f>IF(B13&lt;&gt;"",CONCATENATE('Valoració '!D13,"1.1.h_00",A13),"")</f>
        <v/>
      </c>
    </row>
    <row r="14" spans="1:5" x14ac:dyDescent="0.25">
      <c r="A14" s="204">
        <v>8</v>
      </c>
      <c r="B14" s="139"/>
      <c r="C14" s="139"/>
      <c r="D14" s="139"/>
      <c r="E14" s="304" t="str">
        <f>IF(B14&lt;&gt;"",CONCATENATE('Valoració '!D14,"1.1.h_00",A14),"")</f>
        <v/>
      </c>
    </row>
    <row r="15" spans="1:5" x14ac:dyDescent="0.25">
      <c r="A15" s="204">
        <v>9</v>
      </c>
      <c r="B15" s="139"/>
      <c r="C15" s="139"/>
      <c r="D15" s="139"/>
      <c r="E15" s="304" t="str">
        <f>IF(B15&lt;&gt;"",CONCATENATE('Valoració '!D15,"1.1.h_00",A15),"")</f>
        <v/>
      </c>
    </row>
    <row r="16" spans="1:5" x14ac:dyDescent="0.25">
      <c r="A16" s="204">
        <v>10</v>
      </c>
      <c r="B16" s="139"/>
      <c r="C16" s="139"/>
      <c r="D16" s="139"/>
      <c r="E16" s="304" t="str">
        <f>IF(B16&lt;&gt;"",CONCATENATE('Valoració '!D16,"1.1.h_00",A16),"")</f>
        <v/>
      </c>
    </row>
    <row r="17" spans="1:5" x14ac:dyDescent="0.25">
      <c r="A17" s="204">
        <v>11</v>
      </c>
      <c r="B17" s="139"/>
      <c r="C17" s="139"/>
      <c r="D17" s="139"/>
      <c r="E17" s="304" t="str">
        <f>IF(B17&lt;&gt;"",CONCATENATE('Valoració '!D17,"1.1.h_00",A17),"")</f>
        <v/>
      </c>
    </row>
    <row r="18" spans="1:5" x14ac:dyDescent="0.25">
      <c r="A18" s="204">
        <v>12</v>
      </c>
      <c r="B18" s="139"/>
      <c r="C18" s="139"/>
      <c r="D18" s="139"/>
      <c r="E18" s="304" t="str">
        <f>IF(B18&lt;&gt;"",CONCATENATE('Valoració '!D18,"1.1.h_00",A18),"")</f>
        <v/>
      </c>
    </row>
    <row r="19" spans="1:5" x14ac:dyDescent="0.25">
      <c r="A19" s="204">
        <v>13</v>
      </c>
      <c r="B19" s="139"/>
      <c r="C19" s="139"/>
      <c r="D19" s="139"/>
      <c r="E19" s="304" t="str">
        <f>IF(B19&lt;&gt;"",CONCATENATE('Valoració '!D19,"1.1.h_00",A19),"")</f>
        <v/>
      </c>
    </row>
    <row r="20" spans="1:5" x14ac:dyDescent="0.25">
      <c r="A20" s="204">
        <v>14</v>
      </c>
      <c r="B20" s="139"/>
      <c r="C20" s="139"/>
      <c r="D20" s="139"/>
      <c r="E20" s="304" t="str">
        <f>IF(B20&lt;&gt;"",CONCATENATE('Valoració '!D20,"1.1.h_00",A20),"")</f>
        <v/>
      </c>
    </row>
    <row r="21" spans="1:5" x14ac:dyDescent="0.25">
      <c r="A21" s="204">
        <v>15</v>
      </c>
      <c r="B21" s="139"/>
      <c r="C21" s="139"/>
      <c r="D21" s="139"/>
      <c r="E21" s="304" t="str">
        <f>IF(B21&lt;&gt;"",CONCATENATE('Valoració '!D21,"1.1.h_00",A21),"")</f>
        <v/>
      </c>
    </row>
    <row r="22" spans="1:5" x14ac:dyDescent="0.25">
      <c r="A22" s="204">
        <v>16</v>
      </c>
      <c r="B22" s="139"/>
      <c r="C22" s="139"/>
      <c r="D22" s="139"/>
      <c r="E22" s="304" t="str">
        <f>IF(B22&lt;&gt;"",CONCATENATE('Valoració '!D22,"1.1.h_00",A22),"")</f>
        <v/>
      </c>
    </row>
    <row r="23" spans="1:5" x14ac:dyDescent="0.25">
      <c r="A23" s="204">
        <v>17</v>
      </c>
      <c r="B23" s="139"/>
      <c r="C23" s="139"/>
      <c r="D23" s="139"/>
      <c r="E23" s="304" t="str">
        <f>IF(B23&lt;&gt;"",CONCATENATE('Valoració '!D23,"1.1.h_00",A23),"")</f>
        <v/>
      </c>
    </row>
    <row r="24" spans="1:5" x14ac:dyDescent="0.25">
      <c r="A24" s="204">
        <v>18</v>
      </c>
      <c r="B24" s="139"/>
      <c r="C24" s="139"/>
      <c r="D24" s="139"/>
      <c r="E24" s="304" t="str">
        <f>IF(B24&lt;&gt;"",CONCATENATE('Valoració '!D24,"1.1.h_00",A24),"")</f>
        <v/>
      </c>
    </row>
    <row r="25" spans="1:5" x14ac:dyDescent="0.25">
      <c r="A25" s="204">
        <v>19</v>
      </c>
      <c r="B25" s="139"/>
      <c r="C25" s="139"/>
      <c r="D25" s="139"/>
      <c r="E25" s="304" t="str">
        <f>IF(B25&lt;&gt;"",CONCATENATE('Valoració '!D25,"1.1.h_00",A25),"")</f>
        <v/>
      </c>
    </row>
    <row r="26" spans="1:5" x14ac:dyDescent="0.25">
      <c r="A26" s="204">
        <v>20</v>
      </c>
      <c r="B26" s="139"/>
      <c r="C26" s="139"/>
      <c r="D26" s="139"/>
      <c r="E26" s="304" t="str">
        <f>IF(B26&lt;&gt;"",CONCATENATE('Valoració '!D26,"1.1.h_00",A26),"")</f>
        <v/>
      </c>
    </row>
    <row r="27" spans="1:5" x14ac:dyDescent="0.25">
      <c r="A27" s="204">
        <v>21</v>
      </c>
      <c r="B27" s="139"/>
      <c r="C27" s="139"/>
      <c r="D27" s="139"/>
      <c r="E27" s="304" t="str">
        <f>IF(B27&lt;&gt;"",CONCATENATE('Valoració '!D27,"1.1.h_00",A27),"")</f>
        <v/>
      </c>
    </row>
    <row r="28" spans="1:5" x14ac:dyDescent="0.25">
      <c r="A28" s="204">
        <v>22</v>
      </c>
      <c r="B28" s="139"/>
      <c r="C28" s="139"/>
      <c r="D28" s="139"/>
      <c r="E28" s="304" t="str">
        <f>IF(B28&lt;&gt;"",CONCATENATE('Valoració '!D28,"1.1.h_00",A28),"")</f>
        <v/>
      </c>
    </row>
    <row r="29" spans="1:5" x14ac:dyDescent="0.25">
      <c r="A29" s="204">
        <v>23</v>
      </c>
      <c r="B29" s="139"/>
      <c r="C29" s="139"/>
      <c r="D29" s="139"/>
      <c r="E29" s="304" t="str">
        <f>IF(B29&lt;&gt;"",CONCATENATE('Valoració '!D29,"1.1.h_00",A29),"")</f>
        <v/>
      </c>
    </row>
    <row r="30" spans="1:5" x14ac:dyDescent="0.25">
      <c r="A30" s="204">
        <v>24</v>
      </c>
      <c r="B30" s="139"/>
      <c r="C30" s="139"/>
      <c r="D30" s="139"/>
      <c r="E30" s="304" t="str">
        <f>IF(B30&lt;&gt;"",CONCATENATE('Valoració '!D30,"1.1.h_00",A30),"")</f>
        <v/>
      </c>
    </row>
    <row r="31" spans="1:5" x14ac:dyDescent="0.25">
      <c r="A31" s="204">
        <v>25</v>
      </c>
      <c r="B31" s="139"/>
      <c r="C31" s="139"/>
      <c r="D31" s="139"/>
      <c r="E31" s="304" t="str">
        <f>IF(B31&lt;&gt;"",CONCATENATE('Valoració '!D31,"1.1.h_00",A31),"")</f>
        <v/>
      </c>
    </row>
    <row r="32" spans="1:5" x14ac:dyDescent="0.25">
      <c r="A32" s="204">
        <v>26</v>
      </c>
      <c r="B32" s="139"/>
      <c r="C32" s="139"/>
      <c r="D32" s="139"/>
      <c r="E32" s="304" t="str">
        <f>IF(B32&lt;&gt;"",CONCATENATE('Valoració '!D32,"1.1.h_00",A32),"")</f>
        <v/>
      </c>
    </row>
    <row r="33" spans="1:5" x14ac:dyDescent="0.25">
      <c r="A33" s="204">
        <v>27</v>
      </c>
      <c r="B33" s="139"/>
      <c r="C33" s="139"/>
      <c r="D33" s="139"/>
      <c r="E33" s="304" t="str">
        <f>IF(B33&lt;&gt;"",CONCATENATE('Valoració '!D33,"1.1.h_00",A33),"")</f>
        <v/>
      </c>
    </row>
    <row r="34" spans="1:5" x14ac:dyDescent="0.25">
      <c r="A34" s="204">
        <v>28</v>
      </c>
      <c r="B34" s="139"/>
      <c r="C34" s="139"/>
      <c r="D34" s="139"/>
      <c r="E34" s="304" t="str">
        <f>IF(B34&lt;&gt;"",CONCATENATE('Valoració '!D34,"1.1.h_00",A34),"")</f>
        <v/>
      </c>
    </row>
    <row r="35" spans="1:5" x14ac:dyDescent="0.25">
      <c r="A35" s="204">
        <v>29</v>
      </c>
      <c r="B35" s="139"/>
      <c r="C35" s="139"/>
      <c r="D35" s="139"/>
      <c r="E35" s="304" t="str">
        <f>IF(B35&lt;&gt;"",CONCATENATE('Valoració '!D35,"1.1.h_00",A35),"")</f>
        <v/>
      </c>
    </row>
    <row r="36" spans="1:5" x14ac:dyDescent="0.25">
      <c r="A36" s="204">
        <v>30</v>
      </c>
      <c r="B36" s="139"/>
      <c r="C36" s="139"/>
      <c r="D36" s="139"/>
      <c r="E36" s="304" t="str">
        <f>IF(B36&lt;&gt;"",CONCATENATE('Valoració '!D36,"1.1.h_00",A36),"")</f>
        <v/>
      </c>
    </row>
    <row r="37" spans="1:5" x14ac:dyDescent="0.25">
      <c r="A37" s="204">
        <v>31</v>
      </c>
      <c r="B37" s="139"/>
      <c r="C37" s="139"/>
      <c r="D37" s="139"/>
      <c r="E37" s="304" t="str">
        <f>IF(B37&lt;&gt;"",CONCATENATE('Valoració '!D37,"1.1.h_00",A37),"")</f>
        <v/>
      </c>
    </row>
    <row r="38" spans="1:5" x14ac:dyDescent="0.25">
      <c r="A38" s="204">
        <v>32</v>
      </c>
      <c r="B38" s="139"/>
      <c r="C38" s="139"/>
      <c r="D38" s="139"/>
      <c r="E38" s="304" t="str">
        <f>IF(B38&lt;&gt;"",CONCATENATE('Valoració '!D38,"1.1.h_00",A38),"")</f>
        <v/>
      </c>
    </row>
    <row r="39" spans="1:5" x14ac:dyDescent="0.25">
      <c r="A39" s="204">
        <v>33</v>
      </c>
      <c r="B39" s="139"/>
      <c r="C39" s="139"/>
      <c r="D39" s="139"/>
      <c r="E39" s="304" t="str">
        <f>IF(B39&lt;&gt;"",CONCATENATE('Valoració '!D39,"1.1.h_00",A39),"")</f>
        <v/>
      </c>
    </row>
    <row r="40" spans="1:5" x14ac:dyDescent="0.25">
      <c r="A40" s="204">
        <v>34</v>
      </c>
      <c r="B40" s="139"/>
      <c r="C40" s="139"/>
      <c r="D40" s="139"/>
      <c r="E40" s="304" t="str">
        <f>IF(B40&lt;&gt;"",CONCATENATE('Valoració '!D40,"1.1.h_00",A40),"")</f>
        <v/>
      </c>
    </row>
    <row r="41" spans="1:5" x14ac:dyDescent="0.25">
      <c r="A41" s="204">
        <v>35</v>
      </c>
      <c r="B41" s="139"/>
      <c r="C41" s="139"/>
      <c r="D41" s="139"/>
      <c r="E41" s="304" t="str">
        <f>IF(B41&lt;&gt;"",CONCATENATE('Valoració '!D41,"1.1.h_00",A41),"")</f>
        <v/>
      </c>
    </row>
    <row r="42" spans="1:5" x14ac:dyDescent="0.25">
      <c r="A42" s="204">
        <v>36</v>
      </c>
      <c r="B42" s="139"/>
      <c r="C42" s="139"/>
      <c r="D42" s="139"/>
      <c r="E42" s="304" t="str">
        <f>IF(B42&lt;&gt;"",CONCATENATE('Valoració '!D42,"1.1.h_00",A42),"")</f>
        <v/>
      </c>
    </row>
    <row r="43" spans="1:5" x14ac:dyDescent="0.25">
      <c r="A43" s="204">
        <v>37</v>
      </c>
      <c r="B43" s="139"/>
      <c r="C43" s="139"/>
      <c r="D43" s="139"/>
      <c r="E43" s="304" t="str">
        <f>IF(B43&lt;&gt;"",CONCATENATE('Valoració '!D43,"1.1.h_00",A43),"")</f>
        <v/>
      </c>
    </row>
    <row r="44" spans="1:5" x14ac:dyDescent="0.25">
      <c r="A44" s="204">
        <v>38</v>
      </c>
      <c r="B44" s="139"/>
      <c r="C44" s="139"/>
      <c r="D44" s="139"/>
      <c r="E44" s="304" t="str">
        <f>IF(B44&lt;&gt;"",CONCATENATE('Valoració '!D44,"1.1.h_00",A44),"")</f>
        <v/>
      </c>
    </row>
    <row r="45" spans="1:5" x14ac:dyDescent="0.25">
      <c r="A45" s="204">
        <v>39</v>
      </c>
      <c r="B45" s="139"/>
      <c r="C45" s="139"/>
      <c r="D45" s="139"/>
      <c r="E45" s="304" t="str">
        <f>IF(B45&lt;&gt;"",CONCATENATE('Valoració '!D45,"1.1.h_00",A45),"")</f>
        <v/>
      </c>
    </row>
    <row r="46" spans="1:5" x14ac:dyDescent="0.25">
      <c r="A46" s="204">
        <v>40</v>
      </c>
      <c r="B46" s="139"/>
      <c r="C46" s="139"/>
      <c r="D46" s="139"/>
      <c r="E46" s="304" t="str">
        <f>IF(B46&lt;&gt;"",CONCATENATE('Valoració '!D46,"1.1.h_00",A46),"")</f>
        <v/>
      </c>
    </row>
    <row r="47" spans="1:5" x14ac:dyDescent="0.25">
      <c r="A47" s="204">
        <v>41</v>
      </c>
      <c r="B47" s="139"/>
      <c r="C47" s="139"/>
      <c r="D47" s="139"/>
      <c r="E47" s="304" t="str">
        <f>IF(B47&lt;&gt;"",CONCATENATE('Valoració '!D47,"1.1.h_00",A47),"")</f>
        <v/>
      </c>
    </row>
    <row r="48" spans="1:5" x14ac:dyDescent="0.25">
      <c r="A48" s="204">
        <v>42</v>
      </c>
      <c r="B48" s="139"/>
      <c r="C48" s="139"/>
      <c r="D48" s="139"/>
      <c r="E48" s="304" t="str">
        <f>IF(B48&lt;&gt;"",CONCATENATE('Valoració '!D48,"1.1.h_00",A48),"")</f>
        <v/>
      </c>
    </row>
    <row r="49" spans="1:5" x14ac:dyDescent="0.25">
      <c r="A49" s="204">
        <v>43</v>
      </c>
      <c r="B49" s="139"/>
      <c r="C49" s="139"/>
      <c r="D49" s="139"/>
      <c r="E49" s="304" t="str">
        <f>IF(B49&lt;&gt;"",CONCATENATE('Valoració '!D49,"1.1.h_00",A49),"")</f>
        <v/>
      </c>
    </row>
    <row r="50" spans="1:5" x14ac:dyDescent="0.25">
      <c r="A50" s="204">
        <v>44</v>
      </c>
      <c r="B50" s="139"/>
      <c r="C50" s="139"/>
      <c r="D50" s="139"/>
      <c r="E50" s="304" t="str">
        <f>IF(B50&lt;&gt;"",CONCATENATE('Valoració '!D50,"1.1.h_00",A50),"")</f>
        <v/>
      </c>
    </row>
    <row r="51" spans="1:5" x14ac:dyDescent="0.25">
      <c r="A51" s="204">
        <v>45</v>
      </c>
      <c r="B51" s="139"/>
      <c r="C51" s="139"/>
      <c r="D51" s="139"/>
      <c r="E51" s="304" t="str">
        <f>IF(B51&lt;&gt;"",CONCATENATE('Valoració '!D51,"1.1.h_00",A51),"")</f>
        <v/>
      </c>
    </row>
    <row r="52" spans="1:5" x14ac:dyDescent="0.25">
      <c r="A52" s="204">
        <v>46</v>
      </c>
      <c r="B52" s="139"/>
      <c r="C52" s="139"/>
      <c r="D52" s="139"/>
      <c r="E52" s="304" t="str">
        <f>IF(B52&lt;&gt;"",CONCATENATE('Valoració '!D52,"1.1.h_00",A52),"")</f>
        <v/>
      </c>
    </row>
    <row r="53" spans="1:5" x14ac:dyDescent="0.25">
      <c r="A53" s="204">
        <v>47</v>
      </c>
      <c r="B53" s="139"/>
      <c r="C53" s="139"/>
      <c r="D53" s="139"/>
      <c r="E53" s="304" t="str">
        <f>IF(B53&lt;&gt;"",CONCATENATE('Valoració '!D53,"1.1.h_00",A53),"")</f>
        <v/>
      </c>
    </row>
    <row r="54" spans="1:5" x14ac:dyDescent="0.25">
      <c r="A54" s="204">
        <v>48</v>
      </c>
      <c r="B54" s="139"/>
      <c r="C54" s="139"/>
      <c r="D54" s="139"/>
      <c r="E54" s="304" t="str">
        <f>IF(B54&lt;&gt;"",CONCATENATE('Valoració '!D54,"1.1.h_00",A54),"")</f>
        <v/>
      </c>
    </row>
    <row r="55" spans="1:5" x14ac:dyDescent="0.25">
      <c r="A55" s="204">
        <v>49</v>
      </c>
      <c r="B55" s="139"/>
      <c r="C55" s="139"/>
      <c r="D55" s="139"/>
      <c r="E55" s="304" t="str">
        <f>IF(B55&lt;&gt;"",CONCATENATE('Valoració '!D55,"1.1.h_00",A55),"")</f>
        <v/>
      </c>
    </row>
    <row r="56" spans="1:5" x14ac:dyDescent="0.25">
      <c r="A56" s="204">
        <v>50</v>
      </c>
      <c r="B56" s="139"/>
      <c r="C56" s="139"/>
      <c r="D56" s="139"/>
      <c r="E56" s="304" t="str">
        <f>IF(B56&lt;&gt;"",CONCATENATE('Valoració '!D56,"1.1.h_00",A56),"")</f>
        <v/>
      </c>
    </row>
    <row r="57" spans="1:5" x14ac:dyDescent="0.25">
      <c r="A57" s="204">
        <v>51</v>
      </c>
      <c r="B57" s="139"/>
      <c r="C57" s="139"/>
      <c r="D57" s="139"/>
      <c r="E57" s="304" t="str">
        <f>IF(B57&lt;&gt;"",CONCATENATE('Valoració '!D57,"1.1.h_00",A57),"")</f>
        <v/>
      </c>
    </row>
    <row r="58" spans="1:5" x14ac:dyDescent="0.25">
      <c r="A58" s="204">
        <v>52</v>
      </c>
      <c r="B58" s="139"/>
      <c r="C58" s="139"/>
      <c r="D58" s="139"/>
      <c r="E58" s="304" t="str">
        <f>IF(B58&lt;&gt;"",CONCATENATE('Valoració '!D58,"1.1.h_00",A58),"")</f>
        <v/>
      </c>
    </row>
    <row r="59" spans="1:5" x14ac:dyDescent="0.25">
      <c r="A59" s="204">
        <v>53</v>
      </c>
      <c r="B59" s="139"/>
      <c r="C59" s="139"/>
      <c r="D59" s="139"/>
      <c r="E59" s="304" t="str">
        <f>IF(B59&lt;&gt;"",CONCATENATE('Valoració '!D59,"1.1.h_00",A59),"")</f>
        <v/>
      </c>
    </row>
    <row r="60" spans="1:5" x14ac:dyDescent="0.25">
      <c r="A60" s="204">
        <v>54</v>
      </c>
      <c r="B60" s="139"/>
      <c r="C60" s="139"/>
      <c r="D60" s="139"/>
      <c r="E60" s="304" t="str">
        <f>IF(B60&lt;&gt;"",CONCATENATE('Valoració '!D60,"1.1.h_00",A60),"")</f>
        <v/>
      </c>
    </row>
    <row r="61" spans="1:5" x14ac:dyDescent="0.25">
      <c r="A61" s="204">
        <v>55</v>
      </c>
      <c r="B61" s="139"/>
      <c r="C61" s="139"/>
      <c r="D61" s="139"/>
      <c r="E61" s="304" t="str">
        <f>IF(B61&lt;&gt;"",CONCATENATE('Valoració '!D61,"1.1.h_00",A61),"")</f>
        <v/>
      </c>
    </row>
    <row r="62" spans="1:5" x14ac:dyDescent="0.25">
      <c r="A62" s="204">
        <v>56</v>
      </c>
      <c r="B62" s="139"/>
      <c r="C62" s="139"/>
      <c r="D62" s="139"/>
      <c r="E62" s="304" t="str">
        <f>IF(B62&lt;&gt;"",CONCATENATE('Valoració '!D62,"1.1.h_00",A62),"")</f>
        <v/>
      </c>
    </row>
    <row r="63" spans="1:5" x14ac:dyDescent="0.25">
      <c r="A63" s="204">
        <v>57</v>
      </c>
      <c r="B63" s="139"/>
      <c r="C63" s="139"/>
      <c r="D63" s="139"/>
      <c r="E63" s="304" t="str">
        <f>IF(B63&lt;&gt;"",CONCATENATE('Valoració '!#REF!,"1.1.h_00",A63),"")</f>
        <v/>
      </c>
    </row>
    <row r="64" spans="1:5" x14ac:dyDescent="0.25">
      <c r="A64" s="204">
        <v>58</v>
      </c>
      <c r="B64" s="139"/>
      <c r="C64" s="139"/>
      <c r="D64" s="139"/>
      <c r="E64" s="304" t="str">
        <f>IF(B64&lt;&gt;"",CONCATENATE('Valoració '!D63,"1.1.h_00",A64),"")</f>
        <v/>
      </c>
    </row>
    <row r="65" spans="1:5" x14ac:dyDescent="0.25">
      <c r="A65" s="204">
        <v>59</v>
      </c>
      <c r="B65" s="139"/>
      <c r="C65" s="139"/>
      <c r="D65" s="139"/>
      <c r="E65" s="304" t="str">
        <f>IF(B65&lt;&gt;"",CONCATENATE('Valoració '!D64,"1.1.h_00",A65),"")</f>
        <v/>
      </c>
    </row>
    <row r="66" spans="1:5" x14ac:dyDescent="0.25">
      <c r="A66" s="204">
        <v>60</v>
      </c>
      <c r="B66" s="139"/>
      <c r="C66" s="139"/>
      <c r="D66" s="139"/>
      <c r="E66" s="304" t="str">
        <f>IF(B66&lt;&gt;"",CONCATENATE('Valoració '!D65,"1.1.h_00",A66),"")</f>
        <v/>
      </c>
    </row>
    <row r="67" spans="1:5" x14ac:dyDescent="0.25">
      <c r="A67" s="204">
        <v>61</v>
      </c>
      <c r="B67" s="139"/>
      <c r="C67" s="139"/>
      <c r="D67" s="139"/>
      <c r="E67" s="304" t="str">
        <f>IF(B67&lt;&gt;"",CONCATENATE('Valoració '!D66,"1.1.h_00",A67),"")</f>
        <v/>
      </c>
    </row>
    <row r="68" spans="1:5" x14ac:dyDescent="0.25">
      <c r="A68" s="204">
        <v>62</v>
      </c>
      <c r="B68" s="139"/>
      <c r="C68" s="139"/>
      <c r="D68" s="139"/>
      <c r="E68" s="304" t="str">
        <f>IF(B68&lt;&gt;"",CONCATENATE('Valoració '!D67,"1.1.h_00",A68),"")</f>
        <v/>
      </c>
    </row>
    <row r="69" spans="1:5" x14ac:dyDescent="0.25">
      <c r="A69" s="204">
        <v>63</v>
      </c>
      <c r="B69" s="139"/>
      <c r="C69" s="139"/>
      <c r="D69" s="139"/>
      <c r="E69" s="304" t="str">
        <f>IF(B69&lt;&gt;"",CONCATENATE('Valoració '!D68,"1.1.h_00",A69),"")</f>
        <v/>
      </c>
    </row>
    <row r="70" spans="1:5" x14ac:dyDescent="0.25">
      <c r="A70" s="204">
        <v>64</v>
      </c>
      <c r="B70" s="139"/>
      <c r="C70" s="139"/>
      <c r="D70" s="139"/>
      <c r="E70" s="304" t="str">
        <f>IF(B70&lt;&gt;"",CONCATENATE('Valoració '!D69,"1.1.h_00",A70),"")</f>
        <v/>
      </c>
    </row>
    <row r="71" spans="1:5" x14ac:dyDescent="0.25">
      <c r="A71" s="204">
        <v>65</v>
      </c>
      <c r="B71" s="139"/>
      <c r="C71" s="139"/>
      <c r="D71" s="139"/>
      <c r="E71" s="304" t="str">
        <f>IF(B71&lt;&gt;"",CONCATENATE('Valoració '!D70,"1.1.h_00",A71),"")</f>
        <v/>
      </c>
    </row>
    <row r="72" spans="1:5" x14ac:dyDescent="0.25">
      <c r="A72" s="204">
        <v>66</v>
      </c>
      <c r="B72" s="139"/>
      <c r="C72" s="139"/>
      <c r="D72" s="139"/>
      <c r="E72" s="304" t="str">
        <f>IF(B72&lt;&gt;"",CONCATENATE('Valoració '!D71,"1.1.h_00",A72),"")</f>
        <v/>
      </c>
    </row>
    <row r="73" spans="1:5" x14ac:dyDescent="0.25">
      <c r="A73" s="204">
        <v>67</v>
      </c>
      <c r="B73" s="139"/>
      <c r="C73" s="139"/>
      <c r="D73" s="139"/>
      <c r="E73" s="304" t="str">
        <f>IF(B73&lt;&gt;"",CONCATENATE('Valoració '!D72,"1.1.h_00",A73),"")</f>
        <v/>
      </c>
    </row>
    <row r="74" spans="1:5" x14ac:dyDescent="0.25">
      <c r="A74" s="204">
        <v>68</v>
      </c>
      <c r="B74" s="139"/>
      <c r="C74" s="139"/>
      <c r="D74" s="139"/>
      <c r="E74" s="304" t="str">
        <f>IF(B74&lt;&gt;"",CONCATENATE('Valoració '!D73,"1.1.h_00",A74),"")</f>
        <v/>
      </c>
    </row>
    <row r="75" spans="1:5" x14ac:dyDescent="0.25">
      <c r="A75" s="204">
        <v>69</v>
      </c>
      <c r="B75" s="139"/>
      <c r="C75" s="139"/>
      <c r="D75" s="139"/>
      <c r="E75" s="304" t="str">
        <f>IF(B75&lt;&gt;"",CONCATENATE('Valoració '!D74,"1.1.h_00",A75),"")</f>
        <v/>
      </c>
    </row>
    <row r="76" spans="1:5" x14ac:dyDescent="0.25">
      <c r="A76" s="204">
        <v>70</v>
      </c>
      <c r="B76" s="139"/>
      <c r="C76" s="139"/>
      <c r="D76" s="139"/>
      <c r="E76" s="304" t="str">
        <f>IF(B76&lt;&gt;"",CONCATENATE('Valoració '!D75,"1.1.h_00",A76),"")</f>
        <v/>
      </c>
    </row>
    <row r="77" spans="1:5" x14ac:dyDescent="0.25">
      <c r="A77" s="204">
        <v>71</v>
      </c>
      <c r="B77" s="139"/>
      <c r="C77" s="139"/>
      <c r="D77" s="139"/>
      <c r="E77" s="304" t="str">
        <f>IF(B77&lt;&gt;"",CONCATENATE('Valoració '!D76,"1.1.h_00",A77),"")</f>
        <v/>
      </c>
    </row>
    <row r="78" spans="1:5" x14ac:dyDescent="0.25">
      <c r="A78" s="204">
        <v>72</v>
      </c>
      <c r="B78" s="139"/>
      <c r="C78" s="139"/>
      <c r="D78" s="139"/>
      <c r="E78" s="304" t="str">
        <f>IF(B78&lt;&gt;"",CONCATENATE('Valoració '!D77,"1.1.h_00",A78),"")</f>
        <v/>
      </c>
    </row>
    <row r="79" spans="1:5" x14ac:dyDescent="0.25">
      <c r="A79" s="204">
        <v>73</v>
      </c>
      <c r="B79" s="139"/>
      <c r="C79" s="139"/>
      <c r="D79" s="139"/>
      <c r="E79" s="304" t="str">
        <f>IF(B79&lt;&gt;"",CONCATENATE('Valoració '!D78,"1.1.h_00",A79),"")</f>
        <v/>
      </c>
    </row>
    <row r="80" spans="1:5" x14ac:dyDescent="0.25">
      <c r="A80" s="204">
        <v>74</v>
      </c>
      <c r="B80" s="139"/>
      <c r="C80" s="139"/>
      <c r="D80" s="139"/>
      <c r="E80" s="304" t="str">
        <f>IF(B80&lt;&gt;"",CONCATENATE('Valoració '!D79,"1.1.h_00",A80),"")</f>
        <v/>
      </c>
    </row>
    <row r="81" spans="1:5" x14ac:dyDescent="0.25">
      <c r="A81" s="204">
        <v>75</v>
      </c>
      <c r="B81" s="139"/>
      <c r="C81" s="139"/>
      <c r="D81" s="139"/>
      <c r="E81" s="304" t="str">
        <f>IF(B81&lt;&gt;"",CONCATENATE('Valoració '!D80,"1.1.h_00",A81),"")</f>
        <v/>
      </c>
    </row>
    <row r="82" spans="1:5" x14ac:dyDescent="0.25">
      <c r="A82" s="204">
        <v>76</v>
      </c>
      <c r="B82" s="139"/>
      <c r="C82" s="139"/>
      <c r="D82" s="139"/>
      <c r="E82" s="304" t="str">
        <f>IF(B82&lt;&gt;"",CONCATENATE('Valoració '!D81,"1.1.h_00",A82),"")</f>
        <v/>
      </c>
    </row>
    <row r="83" spans="1:5" x14ac:dyDescent="0.25">
      <c r="A83" s="204">
        <v>77</v>
      </c>
      <c r="B83" s="139"/>
      <c r="C83" s="139"/>
      <c r="D83" s="139"/>
      <c r="E83" s="304" t="str">
        <f>IF(B83&lt;&gt;"",CONCATENATE('Valoració '!D82,"1.1.h_00",A83),"")</f>
        <v/>
      </c>
    </row>
    <row r="84" spans="1:5" x14ac:dyDescent="0.25">
      <c r="A84" s="204">
        <v>78</v>
      </c>
      <c r="B84" s="139"/>
      <c r="C84" s="139"/>
      <c r="D84" s="139"/>
      <c r="E84" s="304" t="str">
        <f>IF(B84&lt;&gt;"",CONCATENATE('Valoració '!D83,"1.1.h_00",A84),"")</f>
        <v/>
      </c>
    </row>
    <row r="85" spans="1:5" x14ac:dyDescent="0.25">
      <c r="A85" s="204">
        <v>79</v>
      </c>
      <c r="B85" s="139"/>
      <c r="C85" s="139"/>
      <c r="D85" s="139"/>
      <c r="E85" s="304" t="str">
        <f>IF(B85&lt;&gt;"",CONCATENATE('Valoració '!D84,"1.1.h_00",A85),"")</f>
        <v/>
      </c>
    </row>
    <row r="86" spans="1:5" x14ac:dyDescent="0.25">
      <c r="A86" s="204">
        <v>80</v>
      </c>
      <c r="B86" s="139"/>
      <c r="C86" s="139"/>
      <c r="D86" s="139"/>
      <c r="E86" s="304" t="str">
        <f>IF(B86&lt;&gt;"",CONCATENATE('Valoració '!D85,"1.1.h_00",A86),"")</f>
        <v/>
      </c>
    </row>
    <row r="87" spans="1:5" x14ac:dyDescent="0.25">
      <c r="A87" s="204">
        <v>81</v>
      </c>
      <c r="B87" s="139"/>
      <c r="C87" s="139"/>
      <c r="D87" s="139"/>
      <c r="E87" s="304" t="str">
        <f>IF(B87&lt;&gt;"",CONCATENATE('Valoració '!D86,"1.1.h_00",A87),"")</f>
        <v/>
      </c>
    </row>
    <row r="88" spans="1:5" x14ac:dyDescent="0.25">
      <c r="A88" s="204">
        <v>82</v>
      </c>
      <c r="B88" s="139"/>
      <c r="C88" s="139"/>
      <c r="D88" s="139"/>
      <c r="E88" s="304" t="str">
        <f>IF(B88&lt;&gt;"",CONCATENATE('Valoració '!D87,"1.1.h_00",A88),"")</f>
        <v/>
      </c>
    </row>
    <row r="89" spans="1:5" x14ac:dyDescent="0.25">
      <c r="A89" s="204">
        <v>83</v>
      </c>
      <c r="B89" s="139"/>
      <c r="C89" s="139"/>
      <c r="D89" s="139"/>
      <c r="E89" s="304" t="str">
        <f>IF(B89&lt;&gt;"",CONCATENATE('Valoració '!D88,"1.1.h_00",A89),"")</f>
        <v/>
      </c>
    </row>
    <row r="90" spans="1:5" x14ac:dyDescent="0.25">
      <c r="A90" s="204">
        <v>84</v>
      </c>
      <c r="B90" s="139"/>
      <c r="C90" s="139"/>
      <c r="D90" s="139"/>
      <c r="E90" s="304" t="str">
        <f>IF(B90&lt;&gt;"",CONCATENATE('Valoració '!D89,"1.1.h_00",A90),"")</f>
        <v/>
      </c>
    </row>
    <row r="91" spans="1:5" x14ac:dyDescent="0.25">
      <c r="A91" s="204">
        <v>85</v>
      </c>
      <c r="B91" s="139"/>
      <c r="C91" s="139"/>
      <c r="D91" s="139"/>
      <c r="E91" s="304" t="str">
        <f>IF(B91&lt;&gt;"",CONCATENATE('Valoració '!D90,"1.1.h_00",A91),"")</f>
        <v/>
      </c>
    </row>
    <row r="92" spans="1:5" x14ac:dyDescent="0.25">
      <c r="A92" s="204">
        <v>86</v>
      </c>
      <c r="B92" s="139"/>
      <c r="C92" s="139"/>
      <c r="D92" s="139"/>
      <c r="E92" s="304" t="str">
        <f>IF(B92&lt;&gt;"",CONCATENATE('Valoració '!D91,"1.1.h_00",A92),"")</f>
        <v/>
      </c>
    </row>
    <row r="93" spans="1:5" x14ac:dyDescent="0.25">
      <c r="A93" s="204">
        <v>87</v>
      </c>
      <c r="B93" s="139"/>
      <c r="C93" s="139"/>
      <c r="D93" s="139"/>
      <c r="E93" s="304" t="str">
        <f>IF(B93&lt;&gt;"",CONCATENATE('Valoració '!D92,"1.1.h_00",A93),"")</f>
        <v/>
      </c>
    </row>
    <row r="94" spans="1:5" x14ac:dyDescent="0.25">
      <c r="A94" s="204">
        <v>88</v>
      </c>
      <c r="B94" s="139"/>
      <c r="C94" s="139"/>
      <c r="D94" s="139"/>
      <c r="E94" s="304" t="str">
        <f>IF(B94&lt;&gt;"",CONCATENATE('Valoració '!D93,"1.1.h_00",A94),"")</f>
        <v/>
      </c>
    </row>
    <row r="95" spans="1:5" x14ac:dyDescent="0.25">
      <c r="A95" s="204">
        <v>89</v>
      </c>
      <c r="B95" s="139"/>
      <c r="C95" s="139"/>
      <c r="D95" s="139"/>
      <c r="E95" s="304" t="str">
        <f>IF(B95&lt;&gt;"",CONCATENATE('Valoració '!D94,"1.1.h_00",A95),"")</f>
        <v/>
      </c>
    </row>
    <row r="96" spans="1:5" x14ac:dyDescent="0.25">
      <c r="A96" s="204">
        <v>90</v>
      </c>
      <c r="B96" s="139"/>
      <c r="C96" s="139"/>
      <c r="D96" s="139"/>
      <c r="E96" s="304" t="str">
        <f>IF(B96&lt;&gt;"",CONCATENATE('Valoració '!D95,"1.1.h_00",A96),"")</f>
        <v/>
      </c>
    </row>
    <row r="97" spans="1:5" x14ac:dyDescent="0.25">
      <c r="A97" s="204">
        <v>91</v>
      </c>
      <c r="B97" s="139"/>
      <c r="C97" s="139"/>
      <c r="D97" s="139"/>
      <c r="E97" s="304" t="str">
        <f>IF(B97&lt;&gt;"",CONCATENATE('Valoració '!D96,"1.1.h_00",A97),"")</f>
        <v/>
      </c>
    </row>
    <row r="98" spans="1:5" x14ac:dyDescent="0.25">
      <c r="A98" s="204">
        <v>92</v>
      </c>
      <c r="B98" s="139"/>
      <c r="C98" s="139"/>
      <c r="D98" s="139"/>
      <c r="E98" s="304" t="str">
        <f>IF(B98&lt;&gt;"",CONCATENATE('Valoració '!D97,"1.1.h_00",A98),"")</f>
        <v/>
      </c>
    </row>
    <row r="99" spans="1:5" x14ac:dyDescent="0.25">
      <c r="A99" s="204">
        <v>93</v>
      </c>
      <c r="B99" s="139"/>
      <c r="C99" s="139"/>
      <c r="D99" s="139"/>
      <c r="E99" s="304" t="str">
        <f>IF(B99&lt;&gt;"",CONCATENATE('Valoració '!D98,"1.1.h_00",A99),"")</f>
        <v/>
      </c>
    </row>
    <row r="100" spans="1:5" x14ac:dyDescent="0.25">
      <c r="A100" s="204">
        <v>94</v>
      </c>
      <c r="B100" s="139"/>
      <c r="C100" s="139"/>
      <c r="D100" s="139"/>
      <c r="E100" s="304" t="str">
        <f>IF(B100&lt;&gt;"",CONCATENATE('Valoració '!D99,"1.1.h_00",A100),"")</f>
        <v/>
      </c>
    </row>
    <row r="101" spans="1:5" x14ac:dyDescent="0.25">
      <c r="A101" s="204">
        <v>95</v>
      </c>
      <c r="B101" s="139"/>
      <c r="C101" s="139"/>
      <c r="D101" s="139"/>
      <c r="E101" s="304" t="str">
        <f>IF(B101&lt;&gt;"",CONCATENATE('Valoració '!D100,"1.1.h_00",A101),"")</f>
        <v/>
      </c>
    </row>
    <row r="102" spans="1:5" x14ac:dyDescent="0.25">
      <c r="A102" s="204">
        <v>96</v>
      </c>
      <c r="B102" s="139"/>
      <c r="C102" s="139"/>
      <c r="D102" s="139"/>
      <c r="E102" s="304" t="str">
        <f>IF(B102&lt;&gt;"",CONCATENATE('Valoració '!D101,"1.1.h_00",A102),"")</f>
        <v/>
      </c>
    </row>
    <row r="103" spans="1:5" x14ac:dyDescent="0.25">
      <c r="A103" s="204">
        <v>97</v>
      </c>
      <c r="B103" s="139"/>
      <c r="C103" s="139"/>
      <c r="D103" s="139"/>
      <c r="E103" s="304" t="str">
        <f>IF(B103&lt;&gt;"",CONCATENATE('Valoració '!D102,"1.1.h_00",A103),"")</f>
        <v/>
      </c>
    </row>
    <row r="104" spans="1:5" x14ac:dyDescent="0.25">
      <c r="A104" s="204">
        <v>98</v>
      </c>
      <c r="B104" s="139"/>
      <c r="C104" s="139"/>
      <c r="D104" s="139"/>
      <c r="E104" s="304" t="str">
        <f>IF(B104&lt;&gt;"",CONCATENATE('Valoració '!D103,"1.1.h_00",A104),"")</f>
        <v/>
      </c>
    </row>
    <row r="105" spans="1:5" x14ac:dyDescent="0.25">
      <c r="A105" s="204">
        <v>99</v>
      </c>
      <c r="B105" s="139"/>
      <c r="C105" s="139"/>
      <c r="D105" s="139"/>
      <c r="E105" s="304" t="str">
        <f>IF(B105&lt;&gt;"",CONCATENATE('Valoració '!D104,"1.1.h_00",A105),"")</f>
        <v/>
      </c>
    </row>
    <row r="106" spans="1:5" x14ac:dyDescent="0.25">
      <c r="A106" s="204">
        <v>100</v>
      </c>
      <c r="B106" s="139"/>
      <c r="C106" s="139"/>
      <c r="D106" s="139"/>
      <c r="E106" s="304" t="str">
        <f>IF(B106&lt;&gt;"",CONCATENATE('Valoració '!D105,"1.1.h_00",A106),"")</f>
        <v/>
      </c>
    </row>
    <row r="108" spans="1:5" ht="15.75" x14ac:dyDescent="0.25">
      <c r="B108" s="140"/>
      <c r="C108" s="140"/>
    </row>
  </sheetData>
  <sheetProtection algorithmName="SHA-512" hashValue="KuQzkRNlqalgI6Ha4tTyVf7ADdVtoHiAUDvQgaZHkruIBwlhem/ex4c5FZXgV6mlRGgyQW6e7RkhMQlDA8ZKeg==" saltValue="DUR7w2aDp+otzosUpH8RNA==" spinCount="100000" sheet="1" objects="1" scenarios="1"/>
  <mergeCells count="1">
    <mergeCell ref="A5:D5"/>
  </mergeCells>
  <hyperlinks>
    <hyperlink ref="A4" r:id="rId1" xr:uid="{00000000-0004-0000-0D00-000000000000}"/>
  </hyperlinks>
  <pageMargins left="0.7" right="0.7" top="0.75" bottom="0.75" header="0.3" footer="0.3"/>
  <tableParts count="1">
    <tablePart r:id="rId2"/>
  </tableParts>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ull11"/>
  <dimension ref="A1:S107"/>
  <sheetViews>
    <sheetView workbookViewId="0">
      <pane ySplit="7" topLeftCell="A8" activePane="bottomLeft" state="frozen"/>
      <selection pane="bottomLeft" activeCell="B8" sqref="B8"/>
    </sheetView>
  </sheetViews>
  <sheetFormatPr baseColWidth="10" defaultColWidth="9.140625" defaultRowHeight="15" x14ac:dyDescent="0.25"/>
  <cols>
    <col min="1" max="1" width="9.140625" style="134"/>
    <col min="2" max="2" width="40.140625" style="134" customWidth="1"/>
    <col min="3" max="3" width="22.140625" style="134" customWidth="1"/>
    <col min="4" max="4" width="12.7109375" style="134" customWidth="1"/>
    <col min="5" max="5" width="23.42578125" style="134" customWidth="1"/>
    <col min="6" max="6" width="19.140625" style="134" customWidth="1"/>
    <col min="7" max="7" width="36.85546875" style="134" customWidth="1"/>
    <col min="8" max="8" width="24" style="134" customWidth="1"/>
    <col min="9" max="9" width="24.42578125" style="134" customWidth="1"/>
    <col min="10" max="10" width="24.7109375" style="134" customWidth="1"/>
    <col min="11" max="11" width="19.85546875" style="134" customWidth="1"/>
    <col min="12" max="12" width="14.7109375" style="134" customWidth="1"/>
    <col min="13" max="13" width="19.7109375" style="134" bestFit="1" customWidth="1"/>
    <col min="14" max="16384" width="9.140625" style="134"/>
  </cols>
  <sheetData>
    <row r="1" spans="1:19" x14ac:dyDescent="0.25">
      <c r="A1" s="141" t="s">
        <v>77</v>
      </c>
      <c r="S1" s="142"/>
    </row>
    <row r="2" spans="1:19" x14ac:dyDescent="0.25">
      <c r="A2" s="143" t="s">
        <v>48</v>
      </c>
      <c r="S2" s="142"/>
    </row>
    <row r="3" spans="1:19" x14ac:dyDescent="0.25">
      <c r="A3" s="141"/>
      <c r="S3" s="142"/>
    </row>
    <row r="4" spans="1:19" ht="18.75" x14ac:dyDescent="0.3">
      <c r="A4" s="135" t="s">
        <v>97</v>
      </c>
      <c r="B4" s="144" t="s">
        <v>78</v>
      </c>
      <c r="C4" s="145"/>
      <c r="D4" s="146">
        <f>SUM(K8:K107)</f>
        <v>0</v>
      </c>
      <c r="S4" s="142"/>
    </row>
    <row r="5" spans="1:19" x14ac:dyDescent="0.25">
      <c r="A5" s="141"/>
      <c r="S5" s="142"/>
    </row>
    <row r="6" spans="1:19" ht="15.75" x14ac:dyDescent="0.25">
      <c r="A6" s="398" t="s">
        <v>164</v>
      </c>
      <c r="B6" s="398"/>
      <c r="C6" s="398"/>
      <c r="D6" s="398"/>
      <c r="E6" s="398"/>
      <c r="F6" s="398"/>
      <c r="G6" s="398"/>
      <c r="H6" s="398"/>
      <c r="I6" s="398"/>
    </row>
    <row r="7" spans="1:19" x14ac:dyDescent="0.25">
      <c r="A7" s="205" t="s">
        <v>46</v>
      </c>
      <c r="B7" s="206" t="s">
        <v>79</v>
      </c>
      <c r="C7" s="206" t="s">
        <v>80</v>
      </c>
      <c r="D7" s="206" t="s">
        <v>32</v>
      </c>
      <c r="E7" s="206" t="s">
        <v>31</v>
      </c>
      <c r="F7" s="206" t="s">
        <v>36</v>
      </c>
      <c r="G7" s="206" t="s">
        <v>76</v>
      </c>
      <c r="H7" s="206" t="s">
        <v>40</v>
      </c>
      <c r="I7" s="206" t="s">
        <v>41</v>
      </c>
      <c r="J7" s="206" t="s">
        <v>42</v>
      </c>
      <c r="K7" s="207" t="s">
        <v>57</v>
      </c>
      <c r="L7" s="207" t="s">
        <v>98</v>
      </c>
      <c r="M7" s="208" t="s">
        <v>44</v>
      </c>
    </row>
    <row r="8" spans="1:19" x14ac:dyDescent="0.25">
      <c r="A8" s="204">
        <v>1</v>
      </c>
      <c r="B8" s="139"/>
      <c r="C8" s="139"/>
      <c r="D8" s="139"/>
      <c r="E8" s="139"/>
      <c r="F8" s="139"/>
      <c r="G8" s="139"/>
      <c r="H8" s="139"/>
      <c r="I8" s="139"/>
      <c r="J8" s="139"/>
      <c r="K8" s="148">
        <f t="shared" ref="K8:K71" si="0">IF(AND(C8="si",F8="si"),1,IF(AND(C8="si",F8="no"),IF(G8="si",0.5,0),0))+IF(AND(C8="no",F8="si"),0.3,IF(AND(C8="no",F8="no"),IF(G8="si",0.15,0)))</f>
        <v>0</v>
      </c>
      <c r="L8" s="139"/>
      <c r="M8" s="230" t="str">
        <f>IF(L8="","",IF(L8="SI","No cal documentació",IF(K8&gt;0,(CONCATENATE("2ii_",'Valoració '!$D$7,"00",A8))," ")))</f>
        <v/>
      </c>
    </row>
    <row r="9" spans="1:19" x14ac:dyDescent="0.25">
      <c r="A9" s="204">
        <v>2</v>
      </c>
      <c r="B9" s="139"/>
      <c r="C9" s="139"/>
      <c r="D9" s="139"/>
      <c r="E9" s="139"/>
      <c r="F9" s="139"/>
      <c r="G9" s="139"/>
      <c r="H9" s="139"/>
      <c r="I9" s="139"/>
      <c r="J9" s="139"/>
      <c r="K9" s="148">
        <f t="shared" si="0"/>
        <v>0</v>
      </c>
      <c r="L9" s="139"/>
      <c r="M9" s="230" t="str">
        <f>IF(L9="","",IF(L9="SI","No cal documentació",IF(K9&gt;0,(CONCATENATE("2ii_",'Valoració '!$D$7,"00",A9))," ")))</f>
        <v/>
      </c>
    </row>
    <row r="10" spans="1:19" x14ac:dyDescent="0.25">
      <c r="A10" s="204">
        <v>3</v>
      </c>
      <c r="B10" s="139"/>
      <c r="C10" s="139"/>
      <c r="D10" s="139"/>
      <c r="E10" s="139"/>
      <c r="F10" s="139"/>
      <c r="G10" s="139"/>
      <c r="H10" s="139"/>
      <c r="I10" s="139"/>
      <c r="J10" s="139"/>
      <c r="K10" s="148">
        <f t="shared" si="0"/>
        <v>0</v>
      </c>
      <c r="L10" s="139"/>
      <c r="M10" s="230" t="str">
        <f>IF(L10="","",IF(L10="SI","No cal documentació",IF(K10&gt;0,(CONCATENATE("2ii_",'Valoració '!$D$7,"00",A10))," ")))</f>
        <v/>
      </c>
    </row>
    <row r="11" spans="1:19" x14ac:dyDescent="0.25">
      <c r="A11" s="204">
        <v>4</v>
      </c>
      <c r="B11" s="139"/>
      <c r="C11" s="139"/>
      <c r="D11" s="139"/>
      <c r="E11" s="139"/>
      <c r="F11" s="139"/>
      <c r="G11" s="139"/>
      <c r="H11" s="139"/>
      <c r="I11" s="139"/>
      <c r="J11" s="139"/>
      <c r="K11" s="148">
        <f t="shared" si="0"/>
        <v>0</v>
      </c>
      <c r="L11" s="139"/>
      <c r="M11" s="230" t="str">
        <f>IF(L11="","",IF(L11="SI","No cal documentació",IF(K11&gt;0,(CONCATENATE("2ii_",'Valoració '!$D$7,"00",A11))," ")))</f>
        <v/>
      </c>
    </row>
    <row r="12" spans="1:19" x14ac:dyDescent="0.25">
      <c r="A12" s="204">
        <v>5</v>
      </c>
      <c r="B12" s="139"/>
      <c r="C12" s="139"/>
      <c r="D12" s="139"/>
      <c r="E12" s="139"/>
      <c r="F12" s="139"/>
      <c r="G12" s="139"/>
      <c r="H12" s="139"/>
      <c r="I12" s="139"/>
      <c r="J12" s="139"/>
      <c r="K12" s="148">
        <f t="shared" si="0"/>
        <v>0</v>
      </c>
      <c r="L12" s="139"/>
      <c r="M12" s="230" t="str">
        <f>IF(L12="","",IF(L12="SI","No cal documentació",IF(K12&gt;0,(CONCATENATE("2ii_",'Valoració '!$D$7,"00",A12))," ")))</f>
        <v/>
      </c>
    </row>
    <row r="13" spans="1:19" x14ac:dyDescent="0.25">
      <c r="A13" s="204">
        <v>6</v>
      </c>
      <c r="B13" s="139"/>
      <c r="C13" s="139"/>
      <c r="D13" s="139"/>
      <c r="E13" s="139"/>
      <c r="F13" s="139"/>
      <c r="G13" s="139"/>
      <c r="H13" s="139"/>
      <c r="I13" s="139"/>
      <c r="J13" s="139"/>
      <c r="K13" s="148">
        <f t="shared" si="0"/>
        <v>0</v>
      </c>
      <c r="L13" s="139"/>
      <c r="M13" s="230" t="str">
        <f>IF(L13="","",IF(L13="SI","No cal documentació",IF(K13&gt;0,(CONCATENATE("2ii_",'Valoració '!$D$7,"00",A13))," ")))</f>
        <v/>
      </c>
    </row>
    <row r="14" spans="1:19" x14ac:dyDescent="0.25">
      <c r="A14" s="204">
        <v>7</v>
      </c>
      <c r="B14" s="139"/>
      <c r="C14" s="139"/>
      <c r="D14" s="139"/>
      <c r="E14" s="139"/>
      <c r="F14" s="139"/>
      <c r="G14" s="139"/>
      <c r="H14" s="139"/>
      <c r="I14" s="139"/>
      <c r="J14" s="139"/>
      <c r="K14" s="148">
        <f t="shared" si="0"/>
        <v>0</v>
      </c>
      <c r="L14" s="139"/>
      <c r="M14" s="230" t="str">
        <f>IF(L14="","",IF(L14="SI","No cal documentació",IF(K14&gt;0,(CONCATENATE("2ii_",'Valoració '!$D$7,"00",A14))," ")))</f>
        <v/>
      </c>
    </row>
    <row r="15" spans="1:19" x14ac:dyDescent="0.25">
      <c r="A15" s="204">
        <v>8</v>
      </c>
      <c r="B15" s="139"/>
      <c r="C15" s="139"/>
      <c r="D15" s="139"/>
      <c r="E15" s="139"/>
      <c r="F15" s="139"/>
      <c r="G15" s="139"/>
      <c r="H15" s="139"/>
      <c r="I15" s="139"/>
      <c r="J15" s="139"/>
      <c r="K15" s="148">
        <f t="shared" si="0"/>
        <v>0</v>
      </c>
      <c r="L15" s="139"/>
      <c r="M15" s="230" t="str">
        <f>IF(L15="","",IF(L15="SI","No cal documentació",IF(K15&gt;0,(CONCATENATE("2ii_",'Valoració '!$D$7,"00",A15))," ")))</f>
        <v/>
      </c>
    </row>
    <row r="16" spans="1:19" x14ac:dyDescent="0.25">
      <c r="A16" s="204">
        <v>9</v>
      </c>
      <c r="B16" s="139"/>
      <c r="C16" s="139"/>
      <c r="D16" s="139"/>
      <c r="E16" s="139"/>
      <c r="F16" s="139"/>
      <c r="G16" s="139"/>
      <c r="H16" s="139"/>
      <c r="I16" s="139"/>
      <c r="J16" s="139"/>
      <c r="K16" s="148">
        <f t="shared" si="0"/>
        <v>0</v>
      </c>
      <c r="L16" s="139"/>
      <c r="M16" s="230" t="str">
        <f>IF(L16="","",IF(L16="SI","No cal documentació",IF(K16&gt;0,(CONCATENATE("2ii_",'Valoració '!$D$7,"00",A16))," ")))</f>
        <v/>
      </c>
    </row>
    <row r="17" spans="1:13" x14ac:dyDescent="0.25">
      <c r="A17" s="204">
        <v>10</v>
      </c>
      <c r="B17" s="139"/>
      <c r="C17" s="139"/>
      <c r="D17" s="139"/>
      <c r="E17" s="139"/>
      <c r="F17" s="139"/>
      <c r="G17" s="139"/>
      <c r="H17" s="139"/>
      <c r="I17" s="139"/>
      <c r="J17" s="139"/>
      <c r="K17" s="148">
        <f t="shared" si="0"/>
        <v>0</v>
      </c>
      <c r="L17" s="139"/>
      <c r="M17" s="230" t="str">
        <f>IF(L17="","",IF(L17="SI","No cal documentació",IF(K17&gt;0,(CONCATENATE("2ii_",'Valoració '!$D$7,"00",A17))," ")))</f>
        <v/>
      </c>
    </row>
    <row r="18" spans="1:13" x14ac:dyDescent="0.25">
      <c r="A18" s="204">
        <v>11</v>
      </c>
      <c r="B18" s="139"/>
      <c r="C18" s="139"/>
      <c r="D18" s="139"/>
      <c r="E18" s="139"/>
      <c r="F18" s="139"/>
      <c r="G18" s="139"/>
      <c r="H18" s="139"/>
      <c r="I18" s="139"/>
      <c r="J18" s="139"/>
      <c r="K18" s="148">
        <f t="shared" si="0"/>
        <v>0</v>
      </c>
      <c r="L18" s="139"/>
      <c r="M18" s="230" t="str">
        <f>IF(L18="","",IF(L18="SI","No cal documentació",IF(K18&gt;0,(CONCATENATE("2ii_",'Valoració '!$D$7,"00",A18))," ")))</f>
        <v/>
      </c>
    </row>
    <row r="19" spans="1:13" x14ac:dyDescent="0.25">
      <c r="A19" s="204">
        <v>12</v>
      </c>
      <c r="B19" s="139"/>
      <c r="C19" s="139"/>
      <c r="D19" s="139"/>
      <c r="E19" s="139"/>
      <c r="F19" s="139"/>
      <c r="G19" s="139"/>
      <c r="H19" s="139"/>
      <c r="I19" s="139"/>
      <c r="J19" s="139"/>
      <c r="K19" s="148">
        <f t="shared" si="0"/>
        <v>0</v>
      </c>
      <c r="L19" s="139"/>
      <c r="M19" s="230" t="str">
        <f>IF(L19="","",IF(L19="SI","No cal documentació",IF(K19&gt;0,(CONCATENATE("2ii_",'Valoració '!$D$7,"00",A19))," ")))</f>
        <v/>
      </c>
    </row>
    <row r="20" spans="1:13" x14ac:dyDescent="0.25">
      <c r="A20" s="204">
        <v>13</v>
      </c>
      <c r="B20" s="139"/>
      <c r="C20" s="139"/>
      <c r="D20" s="139"/>
      <c r="E20" s="139"/>
      <c r="F20" s="139"/>
      <c r="G20" s="139"/>
      <c r="H20" s="139"/>
      <c r="I20" s="139"/>
      <c r="J20" s="139"/>
      <c r="K20" s="148">
        <f t="shared" si="0"/>
        <v>0</v>
      </c>
      <c r="L20" s="139"/>
      <c r="M20" s="230" t="str">
        <f>IF(L20="","",IF(L20="SI","No cal documentació",IF(K20&gt;0,(CONCATENATE("2ii_",'Valoració '!$D$7,"00",A20))," ")))</f>
        <v/>
      </c>
    </row>
    <row r="21" spans="1:13" x14ac:dyDescent="0.25">
      <c r="A21" s="204">
        <v>14</v>
      </c>
      <c r="B21" s="139"/>
      <c r="C21" s="139"/>
      <c r="D21" s="139"/>
      <c r="E21" s="139"/>
      <c r="F21" s="139"/>
      <c r="G21" s="139"/>
      <c r="H21" s="139"/>
      <c r="I21" s="139"/>
      <c r="J21" s="139"/>
      <c r="K21" s="148">
        <f t="shared" si="0"/>
        <v>0</v>
      </c>
      <c r="L21" s="139"/>
      <c r="M21" s="230" t="str">
        <f>IF(L21="","",IF(L21="SI","No cal documentació",IF(K21&gt;0,(CONCATENATE("2ii_",'Valoració '!$D$7,"00",A21))," ")))</f>
        <v/>
      </c>
    </row>
    <row r="22" spans="1:13" x14ac:dyDescent="0.25">
      <c r="A22" s="204">
        <v>15</v>
      </c>
      <c r="B22" s="139"/>
      <c r="C22" s="139"/>
      <c r="D22" s="139"/>
      <c r="E22" s="139"/>
      <c r="F22" s="139"/>
      <c r="G22" s="139"/>
      <c r="H22" s="139"/>
      <c r="I22" s="139"/>
      <c r="J22" s="139"/>
      <c r="K22" s="148">
        <f t="shared" si="0"/>
        <v>0</v>
      </c>
      <c r="L22" s="139"/>
      <c r="M22" s="230" t="str">
        <f>IF(L22="","",IF(L22="SI","No cal documentació",IF(K22&gt;0,(CONCATENATE("2ii_",'Valoració '!$D$7,"00",A22))," ")))</f>
        <v/>
      </c>
    </row>
    <row r="23" spans="1:13" x14ac:dyDescent="0.25">
      <c r="A23" s="204">
        <v>16</v>
      </c>
      <c r="B23" s="139"/>
      <c r="C23" s="139"/>
      <c r="D23" s="139"/>
      <c r="E23" s="139"/>
      <c r="F23" s="139"/>
      <c r="G23" s="139"/>
      <c r="H23" s="139"/>
      <c r="I23" s="139"/>
      <c r="J23" s="139"/>
      <c r="K23" s="148">
        <f t="shared" si="0"/>
        <v>0</v>
      </c>
      <c r="L23" s="139"/>
      <c r="M23" s="230" t="str">
        <f>IF(L23="","",IF(L23="SI","No cal documentació",IF(K23&gt;0,(CONCATENATE("2ii_",'Valoració '!$D$7,"00",A23))," ")))</f>
        <v/>
      </c>
    </row>
    <row r="24" spans="1:13" x14ac:dyDescent="0.25">
      <c r="A24" s="204">
        <v>17</v>
      </c>
      <c r="B24" s="139"/>
      <c r="C24" s="139"/>
      <c r="D24" s="139"/>
      <c r="E24" s="139"/>
      <c r="F24" s="139"/>
      <c r="G24" s="139"/>
      <c r="H24" s="139"/>
      <c r="I24" s="139"/>
      <c r="J24" s="139"/>
      <c r="K24" s="148">
        <f t="shared" si="0"/>
        <v>0</v>
      </c>
      <c r="L24" s="139"/>
      <c r="M24" s="230" t="str">
        <f>IF(L24="","",IF(L24="SI","No cal documentació",IF(K24&gt;0,(CONCATENATE("2ii_",'Valoració '!$D$7,"00",A24))," ")))</f>
        <v/>
      </c>
    </row>
    <row r="25" spans="1:13" x14ac:dyDescent="0.25">
      <c r="A25" s="204">
        <v>18</v>
      </c>
      <c r="B25" s="139"/>
      <c r="C25" s="139"/>
      <c r="D25" s="139"/>
      <c r="E25" s="139"/>
      <c r="F25" s="139"/>
      <c r="G25" s="139"/>
      <c r="H25" s="139"/>
      <c r="I25" s="139"/>
      <c r="J25" s="139"/>
      <c r="K25" s="148">
        <f t="shared" si="0"/>
        <v>0</v>
      </c>
      <c r="L25" s="139"/>
      <c r="M25" s="230" t="str">
        <f>IF(L25="","",IF(L25="SI","No cal documentació",IF(K25&gt;0,(CONCATENATE("2ii_",'Valoració '!$D$7,"00",A25))," ")))</f>
        <v/>
      </c>
    </row>
    <row r="26" spans="1:13" x14ac:dyDescent="0.25">
      <c r="A26" s="204">
        <v>19</v>
      </c>
      <c r="B26" s="139"/>
      <c r="C26" s="139"/>
      <c r="D26" s="139"/>
      <c r="E26" s="139"/>
      <c r="F26" s="139"/>
      <c r="G26" s="139"/>
      <c r="H26" s="139"/>
      <c r="I26" s="139"/>
      <c r="J26" s="139"/>
      <c r="K26" s="148">
        <f t="shared" si="0"/>
        <v>0</v>
      </c>
      <c r="L26" s="139"/>
      <c r="M26" s="230" t="str">
        <f>IF(L26="","",IF(L26="SI","No cal documentació",IF(K26&gt;0,(CONCATENATE("2ii_",'Valoració '!$D$7,"00",A26))," ")))</f>
        <v/>
      </c>
    </row>
    <row r="27" spans="1:13" x14ac:dyDescent="0.25">
      <c r="A27" s="204">
        <v>20</v>
      </c>
      <c r="B27" s="139"/>
      <c r="C27" s="139"/>
      <c r="D27" s="139"/>
      <c r="E27" s="139"/>
      <c r="F27" s="139"/>
      <c r="G27" s="139"/>
      <c r="H27" s="139"/>
      <c r="I27" s="139"/>
      <c r="J27" s="139"/>
      <c r="K27" s="148">
        <f t="shared" si="0"/>
        <v>0</v>
      </c>
      <c r="L27" s="139"/>
      <c r="M27" s="230" t="str">
        <f>IF(L27="","",IF(L27="SI","No cal documentació",IF(K27&gt;0,(CONCATENATE("2ii_",'Valoració '!$D$7,"00",A27))," ")))</f>
        <v/>
      </c>
    </row>
    <row r="28" spans="1:13" x14ac:dyDescent="0.25">
      <c r="A28" s="204">
        <v>21</v>
      </c>
      <c r="B28" s="139"/>
      <c r="C28" s="139"/>
      <c r="D28" s="139"/>
      <c r="E28" s="139"/>
      <c r="F28" s="139"/>
      <c r="G28" s="139"/>
      <c r="H28" s="139"/>
      <c r="I28" s="139"/>
      <c r="J28" s="139"/>
      <c r="K28" s="148">
        <f t="shared" si="0"/>
        <v>0</v>
      </c>
      <c r="L28" s="139"/>
      <c r="M28" s="230" t="str">
        <f>IF(L28="","",IF(L28="SI","No cal documentació",IF(K28&gt;0,(CONCATENATE("2ii_",'Valoració '!$D$7,"00",A28))," ")))</f>
        <v/>
      </c>
    </row>
    <row r="29" spans="1:13" x14ac:dyDescent="0.25">
      <c r="A29" s="204">
        <v>22</v>
      </c>
      <c r="B29" s="139"/>
      <c r="C29" s="139"/>
      <c r="D29" s="139"/>
      <c r="E29" s="139"/>
      <c r="F29" s="139"/>
      <c r="G29" s="139"/>
      <c r="H29" s="139"/>
      <c r="I29" s="139"/>
      <c r="J29" s="139"/>
      <c r="K29" s="148">
        <f t="shared" si="0"/>
        <v>0</v>
      </c>
      <c r="L29" s="139"/>
      <c r="M29" s="230" t="str">
        <f>IF(L29="","",IF(L29="SI","No cal documentació",IF(K29&gt;0,(CONCATENATE("2ii_",'Valoració '!$D$7,"00",A29))," ")))</f>
        <v/>
      </c>
    </row>
    <row r="30" spans="1:13" x14ac:dyDescent="0.25">
      <c r="A30" s="204">
        <v>23</v>
      </c>
      <c r="B30" s="139"/>
      <c r="C30" s="139"/>
      <c r="D30" s="139"/>
      <c r="E30" s="139"/>
      <c r="F30" s="139"/>
      <c r="G30" s="139"/>
      <c r="H30" s="139"/>
      <c r="I30" s="139"/>
      <c r="J30" s="139"/>
      <c r="K30" s="148">
        <f t="shared" si="0"/>
        <v>0</v>
      </c>
      <c r="L30" s="139"/>
      <c r="M30" s="230" t="str">
        <f>IF(L30="","",IF(L30="SI","No cal documentació",IF(K30&gt;0,(CONCATENATE("2ii_",'Valoració '!$D$7,"00",A30))," ")))</f>
        <v/>
      </c>
    </row>
    <row r="31" spans="1:13" x14ac:dyDescent="0.25">
      <c r="A31" s="204">
        <v>24</v>
      </c>
      <c r="B31" s="139"/>
      <c r="C31" s="139"/>
      <c r="D31" s="139"/>
      <c r="E31" s="139"/>
      <c r="F31" s="139"/>
      <c r="G31" s="139"/>
      <c r="H31" s="139"/>
      <c r="I31" s="139"/>
      <c r="J31" s="139"/>
      <c r="K31" s="148">
        <f t="shared" si="0"/>
        <v>0</v>
      </c>
      <c r="L31" s="139"/>
      <c r="M31" s="230" t="str">
        <f>IF(L31="","",IF(L31="SI","No cal documentació",IF(K31&gt;0,(CONCATENATE("2ii_",'Valoració '!$D$7,"00",A31))," ")))</f>
        <v/>
      </c>
    </row>
    <row r="32" spans="1:13" x14ac:dyDescent="0.25">
      <c r="A32" s="204">
        <v>25</v>
      </c>
      <c r="B32" s="139"/>
      <c r="C32" s="139"/>
      <c r="D32" s="139"/>
      <c r="E32" s="139"/>
      <c r="F32" s="139"/>
      <c r="G32" s="139"/>
      <c r="H32" s="139"/>
      <c r="I32" s="139"/>
      <c r="J32" s="139"/>
      <c r="K32" s="148">
        <f t="shared" si="0"/>
        <v>0</v>
      </c>
      <c r="L32" s="139"/>
      <c r="M32" s="230" t="str">
        <f>IF(L32="","",IF(L32="SI","No cal documentació",IF(K32&gt;0,(CONCATENATE("2ii_",'Valoració '!$D$7,"00",A32))," ")))</f>
        <v/>
      </c>
    </row>
    <row r="33" spans="1:13" x14ac:dyDescent="0.25">
      <c r="A33" s="204">
        <v>26</v>
      </c>
      <c r="B33" s="139"/>
      <c r="C33" s="139"/>
      <c r="D33" s="139"/>
      <c r="E33" s="139"/>
      <c r="F33" s="139"/>
      <c r="G33" s="139"/>
      <c r="H33" s="139"/>
      <c r="I33" s="139"/>
      <c r="J33" s="139"/>
      <c r="K33" s="148">
        <f t="shared" si="0"/>
        <v>0</v>
      </c>
      <c r="L33" s="139"/>
      <c r="M33" s="230" t="str">
        <f>IF(L33="","",IF(L33="SI","No cal documentació",IF(K33&gt;0,(CONCATENATE("2ii_",'Valoració '!$D$7,"00",A33))," ")))</f>
        <v/>
      </c>
    </row>
    <row r="34" spans="1:13" x14ac:dyDescent="0.25">
      <c r="A34" s="204">
        <v>27</v>
      </c>
      <c r="B34" s="139"/>
      <c r="C34" s="139"/>
      <c r="D34" s="139"/>
      <c r="E34" s="139"/>
      <c r="F34" s="139"/>
      <c r="G34" s="139"/>
      <c r="H34" s="139"/>
      <c r="I34" s="139"/>
      <c r="J34" s="139"/>
      <c r="K34" s="148">
        <f t="shared" si="0"/>
        <v>0</v>
      </c>
      <c r="L34" s="139"/>
      <c r="M34" s="230" t="str">
        <f>IF(L34="","",IF(L34="SI","No cal documentació",IF(K34&gt;0,(CONCATENATE("2ii_",'Valoració '!$D$7,"00",A34))," ")))</f>
        <v/>
      </c>
    </row>
    <row r="35" spans="1:13" x14ac:dyDescent="0.25">
      <c r="A35" s="204">
        <v>28</v>
      </c>
      <c r="B35" s="139"/>
      <c r="C35" s="139"/>
      <c r="D35" s="139"/>
      <c r="E35" s="139"/>
      <c r="F35" s="139"/>
      <c r="G35" s="139"/>
      <c r="H35" s="139"/>
      <c r="I35" s="139"/>
      <c r="J35" s="139"/>
      <c r="K35" s="148">
        <f t="shared" si="0"/>
        <v>0</v>
      </c>
      <c r="L35" s="139"/>
      <c r="M35" s="230" t="str">
        <f>IF(L35="","",IF(L35="SI","No cal documentació",IF(K35&gt;0,(CONCATENATE("2ii_",'Valoració '!$D$7,"00",A35))," ")))</f>
        <v/>
      </c>
    </row>
    <row r="36" spans="1:13" x14ac:dyDescent="0.25">
      <c r="A36" s="204">
        <v>29</v>
      </c>
      <c r="B36" s="139"/>
      <c r="C36" s="139"/>
      <c r="D36" s="139"/>
      <c r="E36" s="139"/>
      <c r="F36" s="139"/>
      <c r="G36" s="139"/>
      <c r="H36" s="139"/>
      <c r="I36" s="139"/>
      <c r="J36" s="139"/>
      <c r="K36" s="148">
        <f t="shared" si="0"/>
        <v>0</v>
      </c>
      <c r="L36" s="139"/>
      <c r="M36" s="230" t="str">
        <f>IF(L36="","",IF(L36="SI","No cal documentació",IF(K36&gt;0,(CONCATENATE("2ii_",'Valoració '!$D$7,"00",A36))," ")))</f>
        <v/>
      </c>
    </row>
    <row r="37" spans="1:13" x14ac:dyDescent="0.25">
      <c r="A37" s="204">
        <v>30</v>
      </c>
      <c r="B37" s="139"/>
      <c r="C37" s="139"/>
      <c r="D37" s="139"/>
      <c r="E37" s="139"/>
      <c r="F37" s="139"/>
      <c r="G37" s="139"/>
      <c r="H37" s="139"/>
      <c r="I37" s="139"/>
      <c r="J37" s="139"/>
      <c r="K37" s="148">
        <f t="shared" si="0"/>
        <v>0</v>
      </c>
      <c r="L37" s="139"/>
      <c r="M37" s="230" t="str">
        <f>IF(L37="","",IF(L37="SI","No cal documentació",IF(K37&gt;0,(CONCATENATE("2ii_",'Valoració '!$D$7,"00",A37))," ")))</f>
        <v/>
      </c>
    </row>
    <row r="38" spans="1:13" x14ac:dyDescent="0.25">
      <c r="A38" s="204">
        <v>31</v>
      </c>
      <c r="B38" s="139"/>
      <c r="C38" s="139"/>
      <c r="D38" s="139"/>
      <c r="E38" s="139"/>
      <c r="F38" s="139"/>
      <c r="G38" s="139"/>
      <c r="H38" s="139"/>
      <c r="I38" s="139"/>
      <c r="J38" s="139"/>
      <c r="K38" s="148">
        <f t="shared" si="0"/>
        <v>0</v>
      </c>
      <c r="L38" s="139"/>
      <c r="M38" s="230" t="str">
        <f>IF(L38="","",IF(L38="SI","No cal documentació",IF(K38&gt;0,(CONCATENATE("2ii_",'Valoració '!$D$7,"00",A38))," ")))</f>
        <v/>
      </c>
    </row>
    <row r="39" spans="1:13" x14ac:dyDescent="0.25">
      <c r="A39" s="204">
        <v>32</v>
      </c>
      <c r="B39" s="139"/>
      <c r="C39" s="139"/>
      <c r="D39" s="139"/>
      <c r="E39" s="139"/>
      <c r="F39" s="139"/>
      <c r="G39" s="139"/>
      <c r="H39" s="139"/>
      <c r="I39" s="139"/>
      <c r="J39" s="139"/>
      <c r="K39" s="148">
        <f t="shared" si="0"/>
        <v>0</v>
      </c>
      <c r="L39" s="139"/>
      <c r="M39" s="230" t="str">
        <f>IF(L39="","",IF(L39="SI","No cal documentació",IF(K39&gt;0,(CONCATENATE("2ii_",'Valoració '!$D$7,"00",A39))," ")))</f>
        <v/>
      </c>
    </row>
    <row r="40" spans="1:13" x14ac:dyDescent="0.25">
      <c r="A40" s="204">
        <v>33</v>
      </c>
      <c r="B40" s="139"/>
      <c r="C40" s="139"/>
      <c r="D40" s="139"/>
      <c r="E40" s="139"/>
      <c r="F40" s="139"/>
      <c r="G40" s="139"/>
      <c r="H40" s="139"/>
      <c r="I40" s="139"/>
      <c r="J40" s="139"/>
      <c r="K40" s="148">
        <f t="shared" si="0"/>
        <v>0</v>
      </c>
      <c r="L40" s="139"/>
      <c r="M40" s="230" t="str">
        <f>IF(L40="","",IF(L40="SI","No cal documentació",IF(K40&gt;0,(CONCATENATE("2ii_",'Valoració '!$D$7,"00",A40))," ")))</f>
        <v/>
      </c>
    </row>
    <row r="41" spans="1:13" x14ac:dyDescent="0.25">
      <c r="A41" s="204">
        <v>34</v>
      </c>
      <c r="B41" s="139"/>
      <c r="C41" s="139"/>
      <c r="D41" s="139"/>
      <c r="E41" s="139"/>
      <c r="F41" s="139"/>
      <c r="G41" s="139"/>
      <c r="H41" s="139"/>
      <c r="I41" s="139"/>
      <c r="J41" s="139"/>
      <c r="K41" s="148">
        <f t="shared" si="0"/>
        <v>0</v>
      </c>
      <c r="L41" s="139"/>
      <c r="M41" s="230" t="str">
        <f>IF(L41="","",IF(L41="SI","No cal documentació",IF(K41&gt;0,(CONCATENATE("2ii_",'Valoració '!$D$7,"00",A41))," ")))</f>
        <v/>
      </c>
    </row>
    <row r="42" spans="1:13" x14ac:dyDescent="0.25">
      <c r="A42" s="204">
        <v>35</v>
      </c>
      <c r="B42" s="139"/>
      <c r="C42" s="139"/>
      <c r="D42" s="139"/>
      <c r="E42" s="139"/>
      <c r="F42" s="139"/>
      <c r="G42" s="139"/>
      <c r="H42" s="139"/>
      <c r="I42" s="139"/>
      <c r="J42" s="139"/>
      <c r="K42" s="148">
        <f t="shared" si="0"/>
        <v>0</v>
      </c>
      <c r="L42" s="139"/>
      <c r="M42" s="230" t="str">
        <f>IF(L42="","",IF(L42="SI","No cal documentació",IF(K42&gt;0,(CONCATENATE("2ii_",'Valoració '!$D$7,"00",A42))," ")))</f>
        <v/>
      </c>
    </row>
    <row r="43" spans="1:13" x14ac:dyDescent="0.25">
      <c r="A43" s="204">
        <v>36</v>
      </c>
      <c r="B43" s="139"/>
      <c r="C43" s="139"/>
      <c r="D43" s="139"/>
      <c r="E43" s="139"/>
      <c r="F43" s="139"/>
      <c r="G43" s="139"/>
      <c r="H43" s="139"/>
      <c r="I43" s="139"/>
      <c r="J43" s="139"/>
      <c r="K43" s="148">
        <f t="shared" si="0"/>
        <v>0</v>
      </c>
      <c r="L43" s="139"/>
      <c r="M43" s="230" t="str">
        <f>IF(L43="","",IF(L43="SI","No cal documentació",IF(K43&gt;0,(CONCATENATE("2ii_",'Valoració '!$D$7,"00",A43))," ")))</f>
        <v/>
      </c>
    </row>
    <row r="44" spans="1:13" x14ac:dyDescent="0.25">
      <c r="A44" s="204">
        <v>37</v>
      </c>
      <c r="B44" s="139"/>
      <c r="C44" s="139"/>
      <c r="D44" s="139"/>
      <c r="E44" s="139"/>
      <c r="F44" s="139"/>
      <c r="G44" s="139"/>
      <c r="H44" s="139"/>
      <c r="I44" s="139"/>
      <c r="J44" s="139"/>
      <c r="K44" s="148">
        <f t="shared" si="0"/>
        <v>0</v>
      </c>
      <c r="L44" s="139"/>
      <c r="M44" s="230" t="str">
        <f>IF(L44="","",IF(L44="SI","No cal documentació",IF(K44&gt;0,(CONCATENATE("2ii_",'Valoració '!$D$7,"00",A44))," ")))</f>
        <v/>
      </c>
    </row>
    <row r="45" spans="1:13" x14ac:dyDescent="0.25">
      <c r="A45" s="204">
        <v>38</v>
      </c>
      <c r="B45" s="139"/>
      <c r="C45" s="139"/>
      <c r="D45" s="139"/>
      <c r="E45" s="139"/>
      <c r="F45" s="139"/>
      <c r="G45" s="139"/>
      <c r="H45" s="139"/>
      <c r="I45" s="139"/>
      <c r="J45" s="139"/>
      <c r="K45" s="148">
        <f t="shared" si="0"/>
        <v>0</v>
      </c>
      <c r="L45" s="139"/>
      <c r="M45" s="230" t="str">
        <f>IF(L45="","",IF(L45="SI","No cal documentació",IF(K45&gt;0,(CONCATENATE("2ii_",'Valoració '!$D$7,"00",A45))," ")))</f>
        <v/>
      </c>
    </row>
    <row r="46" spans="1:13" x14ac:dyDescent="0.25">
      <c r="A46" s="204">
        <v>39</v>
      </c>
      <c r="B46" s="139"/>
      <c r="C46" s="139"/>
      <c r="D46" s="139"/>
      <c r="E46" s="139"/>
      <c r="F46" s="139"/>
      <c r="G46" s="139"/>
      <c r="H46" s="139"/>
      <c r="I46" s="139"/>
      <c r="J46" s="139"/>
      <c r="K46" s="148">
        <f t="shared" si="0"/>
        <v>0</v>
      </c>
      <c r="L46" s="139"/>
      <c r="M46" s="230" t="str">
        <f>IF(L46="","",IF(L46="SI","No cal documentació",IF(K46&gt;0,(CONCATENATE("2ii_",'Valoració '!$D$7,"00",A46))," ")))</f>
        <v/>
      </c>
    </row>
    <row r="47" spans="1:13" x14ac:dyDescent="0.25">
      <c r="A47" s="204">
        <v>40</v>
      </c>
      <c r="B47" s="139"/>
      <c r="C47" s="139"/>
      <c r="D47" s="139"/>
      <c r="E47" s="139"/>
      <c r="F47" s="139"/>
      <c r="G47" s="139"/>
      <c r="H47" s="139"/>
      <c r="I47" s="139"/>
      <c r="J47" s="139"/>
      <c r="K47" s="148">
        <f t="shared" si="0"/>
        <v>0</v>
      </c>
      <c r="L47" s="139"/>
      <c r="M47" s="230" t="str">
        <f>IF(L47="","",IF(L47="SI","No cal documentació",IF(K47&gt;0,(CONCATENATE("2ii_",'Valoració '!$D$7,"00",A47))," ")))</f>
        <v/>
      </c>
    </row>
    <row r="48" spans="1:13" x14ac:dyDescent="0.25">
      <c r="A48" s="204">
        <v>41</v>
      </c>
      <c r="B48" s="139"/>
      <c r="C48" s="139"/>
      <c r="D48" s="139"/>
      <c r="E48" s="139"/>
      <c r="F48" s="139"/>
      <c r="G48" s="139"/>
      <c r="H48" s="139"/>
      <c r="I48" s="139"/>
      <c r="J48" s="139"/>
      <c r="K48" s="148">
        <f t="shared" si="0"/>
        <v>0</v>
      </c>
      <c r="L48" s="139"/>
      <c r="M48" s="230" t="str">
        <f>IF(L48="","",IF(L48="SI","No cal documentació",IF(K48&gt;0,(CONCATENATE("2ii_",'Valoració '!$D$7,"00",A48))," ")))</f>
        <v/>
      </c>
    </row>
    <row r="49" spans="1:13" x14ac:dyDescent="0.25">
      <c r="A49" s="204">
        <v>42</v>
      </c>
      <c r="B49" s="139"/>
      <c r="C49" s="139"/>
      <c r="D49" s="139"/>
      <c r="E49" s="139"/>
      <c r="F49" s="139"/>
      <c r="G49" s="139"/>
      <c r="H49" s="139"/>
      <c r="I49" s="139"/>
      <c r="J49" s="139"/>
      <c r="K49" s="148">
        <f t="shared" si="0"/>
        <v>0</v>
      </c>
      <c r="L49" s="139"/>
      <c r="M49" s="230" t="str">
        <f>IF(L49="","",IF(L49="SI","No cal documentació",IF(K49&gt;0,(CONCATENATE("2ii_",'Valoració '!$D$7,"00",A49))," ")))</f>
        <v/>
      </c>
    </row>
    <row r="50" spans="1:13" x14ac:dyDescent="0.25">
      <c r="A50" s="204">
        <v>43</v>
      </c>
      <c r="B50" s="139"/>
      <c r="C50" s="139"/>
      <c r="D50" s="139"/>
      <c r="E50" s="139"/>
      <c r="F50" s="139"/>
      <c r="G50" s="139"/>
      <c r="H50" s="139"/>
      <c r="I50" s="139"/>
      <c r="J50" s="139"/>
      <c r="K50" s="148">
        <f t="shared" si="0"/>
        <v>0</v>
      </c>
      <c r="L50" s="139"/>
      <c r="M50" s="230" t="str">
        <f>IF(L50="","",IF(L50="SI","No cal documentació",IF(K50&gt;0,(CONCATENATE("2ii_",'Valoració '!$D$7,"00",A50))," ")))</f>
        <v/>
      </c>
    </row>
    <row r="51" spans="1:13" x14ac:dyDescent="0.25">
      <c r="A51" s="204">
        <v>44</v>
      </c>
      <c r="B51" s="139"/>
      <c r="C51" s="139"/>
      <c r="D51" s="139"/>
      <c r="E51" s="139"/>
      <c r="F51" s="139"/>
      <c r="G51" s="139"/>
      <c r="H51" s="139"/>
      <c r="I51" s="139"/>
      <c r="J51" s="139"/>
      <c r="K51" s="148">
        <f t="shared" si="0"/>
        <v>0</v>
      </c>
      <c r="L51" s="139"/>
      <c r="M51" s="230" t="str">
        <f>IF(L51="","",IF(L51="SI","No cal documentació",IF(K51&gt;0,(CONCATENATE("2ii_",'Valoració '!$D$7,"00",A51))," ")))</f>
        <v/>
      </c>
    </row>
    <row r="52" spans="1:13" x14ac:dyDescent="0.25">
      <c r="A52" s="204">
        <v>45</v>
      </c>
      <c r="B52" s="139"/>
      <c r="C52" s="139"/>
      <c r="D52" s="139"/>
      <c r="E52" s="139"/>
      <c r="F52" s="139"/>
      <c r="G52" s="139"/>
      <c r="H52" s="139"/>
      <c r="I52" s="139"/>
      <c r="J52" s="139"/>
      <c r="K52" s="148">
        <f t="shared" si="0"/>
        <v>0</v>
      </c>
      <c r="L52" s="139"/>
      <c r="M52" s="230" t="str">
        <f>IF(L52="","",IF(L52="SI","No cal documentació",IF(K52&gt;0,(CONCATENATE("2ii_",'Valoració '!$D$7,"00",A52))," ")))</f>
        <v/>
      </c>
    </row>
    <row r="53" spans="1:13" x14ac:dyDescent="0.25">
      <c r="A53" s="204">
        <v>46</v>
      </c>
      <c r="B53" s="139"/>
      <c r="C53" s="139"/>
      <c r="D53" s="139"/>
      <c r="E53" s="139"/>
      <c r="F53" s="139"/>
      <c r="G53" s="139"/>
      <c r="H53" s="139"/>
      <c r="I53" s="139"/>
      <c r="J53" s="139"/>
      <c r="K53" s="148">
        <f t="shared" si="0"/>
        <v>0</v>
      </c>
      <c r="L53" s="139"/>
      <c r="M53" s="230" t="str">
        <f>IF(L53="","",IF(L53="SI","No cal documentació",IF(K53&gt;0,(CONCATENATE("2ii_",'Valoració '!$D$7,"00",A53))," ")))</f>
        <v/>
      </c>
    </row>
    <row r="54" spans="1:13" x14ac:dyDescent="0.25">
      <c r="A54" s="204">
        <v>47</v>
      </c>
      <c r="B54" s="139"/>
      <c r="C54" s="139"/>
      <c r="D54" s="139"/>
      <c r="E54" s="139"/>
      <c r="F54" s="139"/>
      <c r="G54" s="139"/>
      <c r="H54" s="139"/>
      <c r="I54" s="139"/>
      <c r="J54" s="139"/>
      <c r="K54" s="148">
        <f t="shared" si="0"/>
        <v>0</v>
      </c>
      <c r="L54" s="139"/>
      <c r="M54" s="230" t="str">
        <f>IF(L54="","",IF(L54="SI","No cal documentació",IF(K54&gt;0,(CONCATENATE("2ii_",'Valoració '!$D$7,"00",A54))," ")))</f>
        <v/>
      </c>
    </row>
    <row r="55" spans="1:13" x14ac:dyDescent="0.25">
      <c r="A55" s="204">
        <v>48</v>
      </c>
      <c r="B55" s="139"/>
      <c r="C55" s="139"/>
      <c r="D55" s="139"/>
      <c r="E55" s="139"/>
      <c r="F55" s="139"/>
      <c r="G55" s="139"/>
      <c r="H55" s="139"/>
      <c r="I55" s="139"/>
      <c r="J55" s="139"/>
      <c r="K55" s="148">
        <f t="shared" si="0"/>
        <v>0</v>
      </c>
      <c r="L55" s="139"/>
      <c r="M55" s="230" t="str">
        <f>IF(L55="","",IF(L55="SI","No cal documentació",IF(K55&gt;0,(CONCATENATE("2ii_",'Valoració '!$D$7,"00",A55))," ")))</f>
        <v/>
      </c>
    </row>
    <row r="56" spans="1:13" x14ac:dyDescent="0.25">
      <c r="A56" s="204">
        <v>49</v>
      </c>
      <c r="B56" s="139"/>
      <c r="C56" s="139"/>
      <c r="D56" s="139"/>
      <c r="E56" s="139"/>
      <c r="F56" s="139"/>
      <c r="G56" s="139"/>
      <c r="H56" s="139"/>
      <c r="I56" s="139"/>
      <c r="J56" s="139"/>
      <c r="K56" s="148">
        <f t="shared" si="0"/>
        <v>0</v>
      </c>
      <c r="L56" s="139"/>
      <c r="M56" s="230" t="str">
        <f>IF(L56="","",IF(L56="SI","No cal documentació",IF(K56&gt;0,(CONCATENATE("2ii_",'Valoració '!$D$7,"00",A56))," ")))</f>
        <v/>
      </c>
    </row>
    <row r="57" spans="1:13" x14ac:dyDescent="0.25">
      <c r="A57" s="204">
        <v>50</v>
      </c>
      <c r="B57" s="139"/>
      <c r="C57" s="139"/>
      <c r="D57" s="139"/>
      <c r="E57" s="139"/>
      <c r="F57" s="139"/>
      <c r="G57" s="139"/>
      <c r="H57" s="139"/>
      <c r="I57" s="139"/>
      <c r="J57" s="139"/>
      <c r="K57" s="148">
        <f t="shared" si="0"/>
        <v>0</v>
      </c>
      <c r="L57" s="139"/>
      <c r="M57" s="230" t="str">
        <f>IF(L57="","",IF(L57="SI","No cal documentació",IF(K57&gt;0,(CONCATENATE("2ii_",'Valoració '!$D$7,"00",A57))," ")))</f>
        <v/>
      </c>
    </row>
    <row r="58" spans="1:13" x14ac:dyDescent="0.25">
      <c r="A58" s="204">
        <v>51</v>
      </c>
      <c r="B58" s="139"/>
      <c r="C58" s="139"/>
      <c r="D58" s="139"/>
      <c r="E58" s="139"/>
      <c r="F58" s="139"/>
      <c r="G58" s="139"/>
      <c r="H58" s="139"/>
      <c r="I58" s="139"/>
      <c r="J58" s="139"/>
      <c r="K58" s="148">
        <f t="shared" si="0"/>
        <v>0</v>
      </c>
      <c r="L58" s="139"/>
      <c r="M58" s="230" t="str">
        <f>IF(L58="","",IF(L58="SI","No cal documentació",IF(K58&gt;0,(CONCATENATE("2ii_",'Valoració '!$D$7,"00",A58))," ")))</f>
        <v/>
      </c>
    </row>
    <row r="59" spans="1:13" x14ac:dyDescent="0.25">
      <c r="A59" s="204">
        <v>52</v>
      </c>
      <c r="B59" s="139"/>
      <c r="C59" s="139"/>
      <c r="D59" s="139"/>
      <c r="E59" s="139"/>
      <c r="F59" s="139"/>
      <c r="G59" s="139"/>
      <c r="H59" s="139"/>
      <c r="I59" s="139"/>
      <c r="J59" s="139"/>
      <c r="K59" s="148">
        <f t="shared" si="0"/>
        <v>0</v>
      </c>
      <c r="L59" s="139"/>
      <c r="M59" s="230" t="str">
        <f>IF(L59="","",IF(L59="SI","No cal documentació",IF(K59&gt;0,(CONCATENATE("2ii_",'Valoració '!$D$7,"00",A59))," ")))</f>
        <v/>
      </c>
    </row>
    <row r="60" spans="1:13" x14ac:dyDescent="0.25">
      <c r="A60" s="204">
        <v>53</v>
      </c>
      <c r="B60" s="139"/>
      <c r="C60" s="139"/>
      <c r="D60" s="139"/>
      <c r="E60" s="139"/>
      <c r="F60" s="139"/>
      <c r="G60" s="139"/>
      <c r="H60" s="139"/>
      <c r="I60" s="139"/>
      <c r="J60" s="139"/>
      <c r="K60" s="148">
        <f t="shared" si="0"/>
        <v>0</v>
      </c>
      <c r="L60" s="139"/>
      <c r="M60" s="230" t="str">
        <f>IF(L60="","",IF(L60="SI","No cal documentació",IF(K60&gt;0,(CONCATENATE("2ii_",'Valoració '!$D$7,"00",A60))," ")))</f>
        <v/>
      </c>
    </row>
    <row r="61" spans="1:13" x14ac:dyDescent="0.25">
      <c r="A61" s="204">
        <v>54</v>
      </c>
      <c r="B61" s="139"/>
      <c r="C61" s="139"/>
      <c r="D61" s="139"/>
      <c r="E61" s="139"/>
      <c r="F61" s="139"/>
      <c r="G61" s="139"/>
      <c r="H61" s="139"/>
      <c r="I61" s="139"/>
      <c r="J61" s="139"/>
      <c r="K61" s="148">
        <f t="shared" si="0"/>
        <v>0</v>
      </c>
      <c r="L61" s="139"/>
      <c r="M61" s="230" t="str">
        <f>IF(L61="","",IF(L61="SI","No cal documentació",IF(K61&gt;0,(CONCATENATE("2ii_",'Valoració '!$D$7,"00",A61))," ")))</f>
        <v/>
      </c>
    </row>
    <row r="62" spans="1:13" x14ac:dyDescent="0.25">
      <c r="A62" s="204">
        <v>55</v>
      </c>
      <c r="B62" s="139"/>
      <c r="C62" s="139"/>
      <c r="D62" s="139"/>
      <c r="E62" s="139"/>
      <c r="F62" s="139"/>
      <c r="G62" s="139"/>
      <c r="H62" s="139"/>
      <c r="I62" s="139"/>
      <c r="J62" s="139"/>
      <c r="K62" s="148">
        <f t="shared" si="0"/>
        <v>0</v>
      </c>
      <c r="L62" s="139"/>
      <c r="M62" s="230" t="str">
        <f>IF(L62="","",IF(L62="SI","No cal documentació",IF(K62&gt;0,(CONCATENATE("2ii_",'Valoració '!$D$7,"00",A62))," ")))</f>
        <v/>
      </c>
    </row>
    <row r="63" spans="1:13" x14ac:dyDescent="0.25">
      <c r="A63" s="204">
        <v>56</v>
      </c>
      <c r="B63" s="139"/>
      <c r="C63" s="139"/>
      <c r="D63" s="139"/>
      <c r="E63" s="139"/>
      <c r="F63" s="139"/>
      <c r="G63" s="139"/>
      <c r="H63" s="139"/>
      <c r="I63" s="139"/>
      <c r="J63" s="139"/>
      <c r="K63" s="148">
        <f t="shared" si="0"/>
        <v>0</v>
      </c>
      <c r="L63" s="139"/>
      <c r="M63" s="230" t="str">
        <f>IF(L63="","",IF(L63="SI","No cal documentació",IF(K63&gt;0,(CONCATENATE("2ii_",'Valoració '!$D$7,"00",A63))," ")))</f>
        <v/>
      </c>
    </row>
    <row r="64" spans="1:13" x14ac:dyDescent="0.25">
      <c r="A64" s="204">
        <v>57</v>
      </c>
      <c r="B64" s="139"/>
      <c r="C64" s="139"/>
      <c r="D64" s="139"/>
      <c r="E64" s="139"/>
      <c r="F64" s="139"/>
      <c r="G64" s="139"/>
      <c r="H64" s="139"/>
      <c r="I64" s="139"/>
      <c r="J64" s="139"/>
      <c r="K64" s="148">
        <f t="shared" si="0"/>
        <v>0</v>
      </c>
      <c r="L64" s="139"/>
      <c r="M64" s="230" t="str">
        <f>IF(L64="","",IF(L64="SI","No cal documentació",IF(K64&gt;0,(CONCATENATE("2ii_",'Valoració '!$D$7,"00",A64))," ")))</f>
        <v/>
      </c>
    </row>
    <row r="65" spans="1:13" x14ac:dyDescent="0.25">
      <c r="A65" s="204">
        <v>58</v>
      </c>
      <c r="B65" s="139"/>
      <c r="C65" s="139"/>
      <c r="D65" s="139"/>
      <c r="E65" s="139"/>
      <c r="F65" s="139"/>
      <c r="G65" s="139"/>
      <c r="H65" s="139"/>
      <c r="I65" s="139"/>
      <c r="J65" s="139"/>
      <c r="K65" s="148">
        <f t="shared" si="0"/>
        <v>0</v>
      </c>
      <c r="L65" s="139"/>
      <c r="M65" s="230" t="str">
        <f>IF(L65="","",IF(L65="SI","No cal documentació",IF(K65&gt;0,(CONCATENATE("2ii_",'Valoració '!$D$7,"00",A65))," ")))</f>
        <v/>
      </c>
    </row>
    <row r="66" spans="1:13" x14ac:dyDescent="0.25">
      <c r="A66" s="204">
        <v>59</v>
      </c>
      <c r="B66" s="139"/>
      <c r="C66" s="139"/>
      <c r="D66" s="139"/>
      <c r="E66" s="139"/>
      <c r="F66" s="139"/>
      <c r="G66" s="139"/>
      <c r="H66" s="139"/>
      <c r="I66" s="139"/>
      <c r="J66" s="139"/>
      <c r="K66" s="148">
        <f t="shared" si="0"/>
        <v>0</v>
      </c>
      <c r="L66" s="139"/>
      <c r="M66" s="230" t="str">
        <f>IF(L66="","",IF(L66="SI","No cal documentació",IF(K66&gt;0,(CONCATENATE("2ii_",'Valoració '!$D$7,"00",A66))," ")))</f>
        <v/>
      </c>
    </row>
    <row r="67" spans="1:13" x14ac:dyDescent="0.25">
      <c r="A67" s="204">
        <v>60</v>
      </c>
      <c r="B67" s="139"/>
      <c r="C67" s="139"/>
      <c r="D67" s="139"/>
      <c r="E67" s="139"/>
      <c r="F67" s="139"/>
      <c r="G67" s="139"/>
      <c r="H67" s="139"/>
      <c r="I67" s="139"/>
      <c r="J67" s="139"/>
      <c r="K67" s="148">
        <f t="shared" si="0"/>
        <v>0</v>
      </c>
      <c r="L67" s="139"/>
      <c r="M67" s="230" t="str">
        <f>IF(L67="","",IF(L67="SI","No cal documentació",IF(K67&gt;0,(CONCATENATE("2ii_",'Valoració '!$D$7,"00",A67))," ")))</f>
        <v/>
      </c>
    </row>
    <row r="68" spans="1:13" x14ac:dyDescent="0.25">
      <c r="A68" s="204">
        <v>61</v>
      </c>
      <c r="B68" s="139"/>
      <c r="C68" s="139"/>
      <c r="D68" s="139"/>
      <c r="E68" s="139"/>
      <c r="F68" s="139"/>
      <c r="G68" s="139"/>
      <c r="H68" s="139"/>
      <c r="I68" s="139"/>
      <c r="J68" s="139"/>
      <c r="K68" s="148">
        <f t="shared" si="0"/>
        <v>0</v>
      </c>
      <c r="L68" s="139"/>
      <c r="M68" s="230" t="str">
        <f>IF(L68="","",IF(L68="SI","No cal documentació",IF(K68&gt;0,(CONCATENATE("2ii_",'Valoració '!$D$7,"00",A68))," ")))</f>
        <v/>
      </c>
    </row>
    <row r="69" spans="1:13" x14ac:dyDescent="0.25">
      <c r="A69" s="204">
        <v>62</v>
      </c>
      <c r="B69" s="139"/>
      <c r="C69" s="139"/>
      <c r="D69" s="139"/>
      <c r="E69" s="139"/>
      <c r="F69" s="139"/>
      <c r="G69" s="139"/>
      <c r="H69" s="139"/>
      <c r="I69" s="139"/>
      <c r="J69" s="139"/>
      <c r="K69" s="148">
        <f t="shared" si="0"/>
        <v>0</v>
      </c>
      <c r="L69" s="139"/>
      <c r="M69" s="230" t="str">
        <f>IF(L69="","",IF(L69="SI","No cal documentació",IF(K69&gt;0,(CONCATENATE("2ii_",'Valoració '!$D$7,"00",A69))," ")))</f>
        <v/>
      </c>
    </row>
    <row r="70" spans="1:13" x14ac:dyDescent="0.25">
      <c r="A70" s="204">
        <v>63</v>
      </c>
      <c r="B70" s="139"/>
      <c r="C70" s="139"/>
      <c r="D70" s="139"/>
      <c r="E70" s="139"/>
      <c r="F70" s="139"/>
      <c r="G70" s="139"/>
      <c r="H70" s="139"/>
      <c r="I70" s="139"/>
      <c r="J70" s="139"/>
      <c r="K70" s="148">
        <f t="shared" si="0"/>
        <v>0</v>
      </c>
      <c r="L70" s="139"/>
      <c r="M70" s="230" t="str">
        <f>IF(L70="","",IF(L70="SI","No cal documentació",IF(K70&gt;0,(CONCATENATE("2ii_",'Valoració '!$D$7,"00",A70))," ")))</f>
        <v/>
      </c>
    </row>
    <row r="71" spans="1:13" x14ac:dyDescent="0.25">
      <c r="A71" s="204">
        <v>64</v>
      </c>
      <c r="B71" s="139"/>
      <c r="C71" s="139"/>
      <c r="D71" s="139"/>
      <c r="E71" s="139"/>
      <c r="F71" s="139"/>
      <c r="G71" s="139"/>
      <c r="H71" s="139"/>
      <c r="I71" s="139"/>
      <c r="J71" s="139"/>
      <c r="K71" s="148">
        <f t="shared" si="0"/>
        <v>0</v>
      </c>
      <c r="L71" s="139"/>
      <c r="M71" s="230" t="str">
        <f>IF(L71="","",IF(L71="SI","No cal documentació",IF(K71&gt;0,(CONCATENATE("2ii_",'Valoració '!$D$7,"00",A71))," ")))</f>
        <v/>
      </c>
    </row>
    <row r="72" spans="1:13" x14ac:dyDescent="0.25">
      <c r="A72" s="204">
        <v>65</v>
      </c>
      <c r="B72" s="139"/>
      <c r="C72" s="139"/>
      <c r="D72" s="139"/>
      <c r="E72" s="139"/>
      <c r="F72" s="139"/>
      <c r="G72" s="139"/>
      <c r="H72" s="139"/>
      <c r="I72" s="139"/>
      <c r="J72" s="139"/>
      <c r="K72" s="148">
        <f t="shared" ref="K72:K106" si="1">IF(AND(C72="si",F72="si"),1,IF(AND(C72="si",F72="no"),IF(G72="si",0.5,0),0))+IF(AND(C72="no",F72="si"),0.3,IF(AND(C72="no",F72="no"),IF(G72="si",0.15,0)))</f>
        <v>0</v>
      </c>
      <c r="L72" s="139"/>
      <c r="M72" s="230" t="str">
        <f>IF(L72="","",IF(L72="SI","No cal documentació",IF(K72&gt;0,(CONCATENATE("2ii_",'Valoració '!$D$7,"00",A72))," ")))</f>
        <v/>
      </c>
    </row>
    <row r="73" spans="1:13" x14ac:dyDescent="0.25">
      <c r="A73" s="204">
        <v>66</v>
      </c>
      <c r="B73" s="139"/>
      <c r="C73" s="139"/>
      <c r="D73" s="139"/>
      <c r="E73" s="139"/>
      <c r="F73" s="139"/>
      <c r="G73" s="139"/>
      <c r="H73" s="139"/>
      <c r="I73" s="139"/>
      <c r="J73" s="139"/>
      <c r="K73" s="148">
        <f t="shared" si="1"/>
        <v>0</v>
      </c>
      <c r="L73" s="139"/>
      <c r="M73" s="230" t="str">
        <f>IF(L73="","",IF(L73="SI","No cal documentació",IF(K73&gt;0,(CONCATENATE("2ii_",'Valoració '!$D$7,"00",A73))," ")))</f>
        <v/>
      </c>
    </row>
    <row r="74" spans="1:13" x14ac:dyDescent="0.25">
      <c r="A74" s="204">
        <v>67</v>
      </c>
      <c r="B74" s="139"/>
      <c r="C74" s="139"/>
      <c r="D74" s="139"/>
      <c r="E74" s="139"/>
      <c r="F74" s="139"/>
      <c r="G74" s="139"/>
      <c r="H74" s="139"/>
      <c r="I74" s="139"/>
      <c r="J74" s="139"/>
      <c r="K74" s="148">
        <f t="shared" si="1"/>
        <v>0</v>
      </c>
      <c r="L74" s="139"/>
      <c r="M74" s="230" t="str">
        <f>IF(L74="","",IF(L74="SI","No cal documentació",IF(K74&gt;0,(CONCATENATE("2ii_",'Valoració '!$D$7,"00",A74))," ")))</f>
        <v/>
      </c>
    </row>
    <row r="75" spans="1:13" x14ac:dyDescent="0.25">
      <c r="A75" s="204">
        <v>68</v>
      </c>
      <c r="B75" s="139"/>
      <c r="C75" s="139"/>
      <c r="D75" s="139"/>
      <c r="E75" s="139"/>
      <c r="F75" s="139"/>
      <c r="G75" s="139"/>
      <c r="H75" s="139"/>
      <c r="I75" s="139"/>
      <c r="J75" s="139"/>
      <c r="K75" s="148">
        <f t="shared" si="1"/>
        <v>0</v>
      </c>
      <c r="L75" s="139"/>
      <c r="M75" s="230" t="str">
        <f>IF(L75="","",IF(L75="SI","No cal documentació",IF(K75&gt;0,(CONCATENATE("2ii_",'Valoració '!$D$7,"00",A75))," ")))</f>
        <v/>
      </c>
    </row>
    <row r="76" spans="1:13" x14ac:dyDescent="0.25">
      <c r="A76" s="204">
        <v>69</v>
      </c>
      <c r="B76" s="139"/>
      <c r="C76" s="139"/>
      <c r="D76" s="139"/>
      <c r="E76" s="139"/>
      <c r="F76" s="139"/>
      <c r="G76" s="139"/>
      <c r="H76" s="139"/>
      <c r="I76" s="139"/>
      <c r="J76" s="139"/>
      <c r="K76" s="148">
        <f t="shared" si="1"/>
        <v>0</v>
      </c>
      <c r="L76" s="139"/>
      <c r="M76" s="230" t="str">
        <f>IF(L76="","",IF(L76="SI","No cal documentació",IF(K76&gt;0,(CONCATENATE("2ii_",'Valoració '!$D$7,"00",A76))," ")))</f>
        <v/>
      </c>
    </row>
    <row r="77" spans="1:13" x14ac:dyDescent="0.25">
      <c r="A77" s="204">
        <v>70</v>
      </c>
      <c r="B77" s="139"/>
      <c r="C77" s="139"/>
      <c r="D77" s="139"/>
      <c r="E77" s="139"/>
      <c r="F77" s="139"/>
      <c r="G77" s="139"/>
      <c r="H77" s="139"/>
      <c r="I77" s="139"/>
      <c r="J77" s="139"/>
      <c r="K77" s="148">
        <f t="shared" si="1"/>
        <v>0</v>
      </c>
      <c r="L77" s="139"/>
      <c r="M77" s="230" t="str">
        <f>IF(L77="","",IF(L77="SI","No cal documentació",IF(K77&gt;0,(CONCATENATE("2ii_",'Valoració '!$D$7,"00",A77))," ")))</f>
        <v/>
      </c>
    </row>
    <row r="78" spans="1:13" x14ac:dyDescent="0.25">
      <c r="A78" s="204">
        <v>71</v>
      </c>
      <c r="B78" s="139"/>
      <c r="C78" s="139"/>
      <c r="D78" s="139"/>
      <c r="E78" s="139"/>
      <c r="F78" s="139"/>
      <c r="G78" s="139"/>
      <c r="H78" s="139"/>
      <c r="I78" s="139"/>
      <c r="J78" s="139"/>
      <c r="K78" s="148">
        <f t="shared" si="1"/>
        <v>0</v>
      </c>
      <c r="L78" s="139"/>
      <c r="M78" s="230" t="str">
        <f>IF(L78="","",IF(L78="SI","No cal documentació",IF(K78&gt;0,(CONCATENATE("2ii_",'Valoració '!$D$7,"00",A78))," ")))</f>
        <v/>
      </c>
    </row>
    <row r="79" spans="1:13" x14ac:dyDescent="0.25">
      <c r="A79" s="204">
        <v>72</v>
      </c>
      <c r="B79" s="139"/>
      <c r="C79" s="139"/>
      <c r="D79" s="139"/>
      <c r="E79" s="139"/>
      <c r="F79" s="139"/>
      <c r="G79" s="139"/>
      <c r="H79" s="139"/>
      <c r="I79" s="139"/>
      <c r="J79" s="139"/>
      <c r="K79" s="148">
        <f t="shared" si="1"/>
        <v>0</v>
      </c>
      <c r="L79" s="139"/>
      <c r="M79" s="230" t="str">
        <f>IF(L79="","",IF(L79="SI","No cal documentació",IF(K79&gt;0,(CONCATENATE("2ii_",'Valoració '!$D$7,"00",A79))," ")))</f>
        <v/>
      </c>
    </row>
    <row r="80" spans="1:13" x14ac:dyDescent="0.25">
      <c r="A80" s="204">
        <v>73</v>
      </c>
      <c r="B80" s="139"/>
      <c r="C80" s="139"/>
      <c r="D80" s="139"/>
      <c r="E80" s="139"/>
      <c r="F80" s="139"/>
      <c r="G80" s="139"/>
      <c r="H80" s="139"/>
      <c r="I80" s="139"/>
      <c r="J80" s="139"/>
      <c r="K80" s="148">
        <f t="shared" si="1"/>
        <v>0</v>
      </c>
      <c r="L80" s="139"/>
      <c r="M80" s="230" t="str">
        <f>IF(L80="","",IF(L80="SI","No cal documentació",IF(K80&gt;0,(CONCATENATE("2ii_",'Valoració '!$D$7,"00",A80))," ")))</f>
        <v/>
      </c>
    </row>
    <row r="81" spans="1:13" x14ac:dyDescent="0.25">
      <c r="A81" s="204">
        <v>74</v>
      </c>
      <c r="B81" s="139"/>
      <c r="C81" s="139"/>
      <c r="D81" s="139"/>
      <c r="E81" s="139"/>
      <c r="F81" s="139"/>
      <c r="G81" s="139"/>
      <c r="H81" s="139"/>
      <c r="I81" s="139"/>
      <c r="J81" s="139"/>
      <c r="K81" s="148">
        <f t="shared" si="1"/>
        <v>0</v>
      </c>
      <c r="L81" s="139"/>
      <c r="M81" s="230" t="str">
        <f>IF(L81="","",IF(L81="SI","No cal documentació",IF(K81&gt;0,(CONCATENATE("2ii_",'Valoració '!$D$7,"00",A81))," ")))</f>
        <v/>
      </c>
    </row>
    <row r="82" spans="1:13" x14ac:dyDescent="0.25">
      <c r="A82" s="204">
        <v>75</v>
      </c>
      <c r="B82" s="139"/>
      <c r="C82" s="139"/>
      <c r="D82" s="139"/>
      <c r="E82" s="139"/>
      <c r="F82" s="139"/>
      <c r="G82" s="139"/>
      <c r="H82" s="139"/>
      <c r="I82" s="139"/>
      <c r="J82" s="139"/>
      <c r="K82" s="148">
        <f t="shared" si="1"/>
        <v>0</v>
      </c>
      <c r="L82" s="139"/>
      <c r="M82" s="230" t="str">
        <f>IF(L82="","",IF(L82="SI","No cal documentació",IF(K82&gt;0,(CONCATENATE("2ii_",'Valoració '!$D$7,"00",A82))," ")))</f>
        <v/>
      </c>
    </row>
    <row r="83" spans="1:13" x14ac:dyDescent="0.25">
      <c r="A83" s="204">
        <v>76</v>
      </c>
      <c r="B83" s="139"/>
      <c r="C83" s="139"/>
      <c r="D83" s="139"/>
      <c r="E83" s="139"/>
      <c r="F83" s="139"/>
      <c r="G83" s="139"/>
      <c r="H83" s="139"/>
      <c r="I83" s="139"/>
      <c r="J83" s="139"/>
      <c r="K83" s="148">
        <f t="shared" si="1"/>
        <v>0</v>
      </c>
      <c r="L83" s="139"/>
      <c r="M83" s="230" t="str">
        <f>IF(L83="","",IF(L83="SI","No cal documentació",IF(K83&gt;0,(CONCATENATE("2ii_",'Valoració '!$D$7,"00",A83))," ")))</f>
        <v/>
      </c>
    </row>
    <row r="84" spans="1:13" x14ac:dyDescent="0.25">
      <c r="A84" s="204">
        <v>77</v>
      </c>
      <c r="B84" s="139"/>
      <c r="C84" s="139"/>
      <c r="D84" s="139"/>
      <c r="E84" s="139"/>
      <c r="F84" s="139"/>
      <c r="G84" s="139"/>
      <c r="H84" s="139"/>
      <c r="I84" s="139"/>
      <c r="J84" s="139"/>
      <c r="K84" s="148">
        <f t="shared" si="1"/>
        <v>0</v>
      </c>
      <c r="L84" s="139"/>
      <c r="M84" s="230" t="str">
        <f>IF(L84="","",IF(L84="SI","No cal documentació",IF(K84&gt;0,(CONCATENATE("2ii_",'Valoració '!$D$7,"00",A84))," ")))</f>
        <v/>
      </c>
    </row>
    <row r="85" spans="1:13" x14ac:dyDescent="0.25">
      <c r="A85" s="204">
        <v>78</v>
      </c>
      <c r="B85" s="139"/>
      <c r="C85" s="139"/>
      <c r="D85" s="139"/>
      <c r="E85" s="139"/>
      <c r="F85" s="139"/>
      <c r="G85" s="139"/>
      <c r="H85" s="139"/>
      <c r="I85" s="139"/>
      <c r="J85" s="139"/>
      <c r="K85" s="148">
        <f t="shared" si="1"/>
        <v>0</v>
      </c>
      <c r="L85" s="139"/>
      <c r="M85" s="230" t="str">
        <f>IF(L85="","",IF(L85="SI","No cal documentació",IF(K85&gt;0,(CONCATENATE("2ii_",'Valoració '!$D$7,"00",A85))," ")))</f>
        <v/>
      </c>
    </row>
    <row r="86" spans="1:13" x14ac:dyDescent="0.25">
      <c r="A86" s="204">
        <v>79</v>
      </c>
      <c r="B86" s="139"/>
      <c r="C86" s="139"/>
      <c r="D86" s="139"/>
      <c r="E86" s="139"/>
      <c r="F86" s="139"/>
      <c r="G86" s="139"/>
      <c r="H86" s="139"/>
      <c r="I86" s="139"/>
      <c r="J86" s="139"/>
      <c r="K86" s="148">
        <f t="shared" si="1"/>
        <v>0</v>
      </c>
      <c r="L86" s="139"/>
      <c r="M86" s="230" t="str">
        <f>IF(L86="","",IF(L86="SI","No cal documentació",IF(K86&gt;0,(CONCATENATE("2ii_",'Valoració '!$D$7,"00",A86))," ")))</f>
        <v/>
      </c>
    </row>
    <row r="87" spans="1:13" x14ac:dyDescent="0.25">
      <c r="A87" s="204">
        <v>80</v>
      </c>
      <c r="B87" s="139"/>
      <c r="C87" s="139"/>
      <c r="D87" s="139"/>
      <c r="E87" s="139"/>
      <c r="F87" s="139"/>
      <c r="G87" s="139"/>
      <c r="H87" s="139"/>
      <c r="I87" s="139"/>
      <c r="J87" s="139"/>
      <c r="K87" s="148">
        <f t="shared" si="1"/>
        <v>0</v>
      </c>
      <c r="L87" s="139"/>
      <c r="M87" s="230" t="str">
        <f>IF(L87="","",IF(L87="SI","No cal documentació",IF(K87&gt;0,(CONCATENATE("2ii_",'Valoració '!$D$7,"00",A87))," ")))</f>
        <v/>
      </c>
    </row>
    <row r="88" spans="1:13" x14ac:dyDescent="0.25">
      <c r="A88" s="204">
        <v>81</v>
      </c>
      <c r="B88" s="139"/>
      <c r="C88" s="139"/>
      <c r="D88" s="139"/>
      <c r="E88" s="139"/>
      <c r="F88" s="139"/>
      <c r="G88" s="139"/>
      <c r="H88" s="139"/>
      <c r="I88" s="139"/>
      <c r="J88" s="139"/>
      <c r="K88" s="148">
        <f t="shared" si="1"/>
        <v>0</v>
      </c>
      <c r="L88" s="139"/>
      <c r="M88" s="230" t="str">
        <f>IF(L88="","",IF(L88="SI","No cal documentació",IF(K88&gt;0,(CONCATENATE("2ii_",'Valoració '!$D$7,"00",A88))," ")))</f>
        <v/>
      </c>
    </row>
    <row r="89" spans="1:13" x14ac:dyDescent="0.25">
      <c r="A89" s="204">
        <v>82</v>
      </c>
      <c r="B89" s="139"/>
      <c r="C89" s="139"/>
      <c r="D89" s="139"/>
      <c r="E89" s="139"/>
      <c r="F89" s="139"/>
      <c r="G89" s="139"/>
      <c r="H89" s="139"/>
      <c r="I89" s="139"/>
      <c r="J89" s="139"/>
      <c r="K89" s="148">
        <f t="shared" si="1"/>
        <v>0</v>
      </c>
      <c r="L89" s="139"/>
      <c r="M89" s="230" t="str">
        <f>IF(L89="","",IF(L89="SI","No cal documentació",IF(K89&gt;0,(CONCATENATE("2ii_",'Valoració '!$D$7,"00",A89))," ")))</f>
        <v/>
      </c>
    </row>
    <row r="90" spans="1:13" x14ac:dyDescent="0.25">
      <c r="A90" s="204">
        <v>83</v>
      </c>
      <c r="B90" s="139"/>
      <c r="C90" s="139"/>
      <c r="D90" s="139"/>
      <c r="E90" s="139"/>
      <c r="F90" s="139"/>
      <c r="G90" s="139"/>
      <c r="H90" s="139"/>
      <c r="I90" s="139"/>
      <c r="J90" s="139"/>
      <c r="K90" s="148">
        <f t="shared" si="1"/>
        <v>0</v>
      </c>
      <c r="L90" s="139"/>
      <c r="M90" s="230" t="str">
        <f>IF(L90="","",IF(L90="SI","No cal documentació",IF(K90&gt;0,(CONCATENATE("2ii_",'Valoració '!$D$7,"00",A90))," ")))</f>
        <v/>
      </c>
    </row>
    <row r="91" spans="1:13" x14ac:dyDescent="0.25">
      <c r="A91" s="204">
        <v>84</v>
      </c>
      <c r="B91" s="139"/>
      <c r="C91" s="139"/>
      <c r="D91" s="139"/>
      <c r="E91" s="139"/>
      <c r="F91" s="139"/>
      <c r="G91" s="139"/>
      <c r="H91" s="139"/>
      <c r="I91" s="139"/>
      <c r="J91" s="139"/>
      <c r="K91" s="148">
        <f t="shared" si="1"/>
        <v>0</v>
      </c>
      <c r="L91" s="139"/>
      <c r="M91" s="230" t="str">
        <f>IF(L91="","",IF(L91="SI","No cal documentació",IF(K91&gt;0,(CONCATENATE("2ii_",'Valoració '!$D$7,"00",A91))," ")))</f>
        <v/>
      </c>
    </row>
    <row r="92" spans="1:13" x14ac:dyDescent="0.25">
      <c r="A92" s="204">
        <v>85</v>
      </c>
      <c r="B92" s="139"/>
      <c r="C92" s="139"/>
      <c r="D92" s="139"/>
      <c r="E92" s="139"/>
      <c r="F92" s="139"/>
      <c r="G92" s="139"/>
      <c r="H92" s="139"/>
      <c r="I92" s="139"/>
      <c r="J92" s="139"/>
      <c r="K92" s="148">
        <f t="shared" si="1"/>
        <v>0</v>
      </c>
      <c r="L92" s="139"/>
      <c r="M92" s="230" t="str">
        <f>IF(L92="","",IF(L92="SI","No cal documentació",IF(K92&gt;0,(CONCATENATE("2ii_",'Valoració '!$D$7,"00",A92))," ")))</f>
        <v/>
      </c>
    </row>
    <row r="93" spans="1:13" x14ac:dyDescent="0.25">
      <c r="A93" s="204">
        <v>86</v>
      </c>
      <c r="B93" s="139"/>
      <c r="C93" s="139"/>
      <c r="D93" s="139"/>
      <c r="E93" s="139"/>
      <c r="F93" s="139"/>
      <c r="G93" s="139"/>
      <c r="H93" s="139"/>
      <c r="I93" s="139"/>
      <c r="J93" s="139"/>
      <c r="K93" s="148">
        <f t="shared" si="1"/>
        <v>0</v>
      </c>
      <c r="L93" s="139"/>
      <c r="M93" s="230" t="str">
        <f>IF(L93="","",IF(L93="SI","No cal documentació",IF(K93&gt;0,(CONCATENATE("2ii_",'Valoració '!$D$7,"00",A93))," ")))</f>
        <v/>
      </c>
    </row>
    <row r="94" spans="1:13" x14ac:dyDescent="0.25">
      <c r="A94" s="204">
        <v>87</v>
      </c>
      <c r="B94" s="139"/>
      <c r="C94" s="139"/>
      <c r="D94" s="139"/>
      <c r="E94" s="139"/>
      <c r="F94" s="139"/>
      <c r="G94" s="139"/>
      <c r="H94" s="139"/>
      <c r="I94" s="139"/>
      <c r="J94" s="139"/>
      <c r="K94" s="148">
        <f t="shared" si="1"/>
        <v>0</v>
      </c>
      <c r="L94" s="139"/>
      <c r="M94" s="230" t="str">
        <f>IF(L94="","",IF(L94="SI","No cal documentació",IF(K94&gt;0,(CONCATENATE("2ii_",'Valoració '!$D$7,"00",A94))," ")))</f>
        <v/>
      </c>
    </row>
    <row r="95" spans="1:13" x14ac:dyDescent="0.25">
      <c r="A95" s="204">
        <v>88</v>
      </c>
      <c r="B95" s="139"/>
      <c r="C95" s="139"/>
      <c r="D95" s="139"/>
      <c r="E95" s="139"/>
      <c r="F95" s="139"/>
      <c r="G95" s="139"/>
      <c r="H95" s="139"/>
      <c r="I95" s="139"/>
      <c r="J95" s="139"/>
      <c r="K95" s="148">
        <f t="shared" si="1"/>
        <v>0</v>
      </c>
      <c r="L95" s="139"/>
      <c r="M95" s="230" t="str">
        <f>IF(L95="","",IF(L95="SI","No cal documentació",IF(K95&gt;0,(CONCATENATE("2ii_",'Valoració '!$D$7,"00",A95))," ")))</f>
        <v/>
      </c>
    </row>
    <row r="96" spans="1:13" x14ac:dyDescent="0.25">
      <c r="A96" s="204">
        <v>89</v>
      </c>
      <c r="B96" s="139"/>
      <c r="C96" s="139"/>
      <c r="D96" s="139"/>
      <c r="E96" s="139"/>
      <c r="F96" s="139"/>
      <c r="G96" s="139"/>
      <c r="H96" s="139"/>
      <c r="I96" s="139"/>
      <c r="J96" s="139"/>
      <c r="K96" s="148">
        <f t="shared" si="1"/>
        <v>0</v>
      </c>
      <c r="L96" s="139"/>
      <c r="M96" s="230" t="str">
        <f>IF(L96="","",IF(L96="SI","No cal documentació",IF(K96&gt;0,(CONCATENATE("2ii_",'Valoració '!$D$7,"00",A96))," ")))</f>
        <v/>
      </c>
    </row>
    <row r="97" spans="1:13" x14ac:dyDescent="0.25">
      <c r="A97" s="204">
        <v>90</v>
      </c>
      <c r="B97" s="139"/>
      <c r="C97" s="139"/>
      <c r="D97" s="139"/>
      <c r="E97" s="139"/>
      <c r="F97" s="139"/>
      <c r="G97" s="139"/>
      <c r="H97" s="139"/>
      <c r="I97" s="139"/>
      <c r="J97" s="139"/>
      <c r="K97" s="148">
        <f t="shared" si="1"/>
        <v>0</v>
      </c>
      <c r="L97" s="139"/>
      <c r="M97" s="230" t="str">
        <f>IF(L97="","",IF(L97="SI","No cal documentació",IF(K97&gt;0,(CONCATENATE("2ii_",'Valoració '!$D$7,"00",A97))," ")))</f>
        <v/>
      </c>
    </row>
    <row r="98" spans="1:13" x14ac:dyDescent="0.25">
      <c r="A98" s="204">
        <v>91</v>
      </c>
      <c r="B98" s="139"/>
      <c r="C98" s="139"/>
      <c r="D98" s="139"/>
      <c r="E98" s="139"/>
      <c r="F98" s="139"/>
      <c r="G98" s="139"/>
      <c r="H98" s="139"/>
      <c r="I98" s="139"/>
      <c r="J98" s="139"/>
      <c r="K98" s="148">
        <f t="shared" si="1"/>
        <v>0</v>
      </c>
      <c r="L98" s="139"/>
      <c r="M98" s="230" t="str">
        <f>IF(L98="","",IF(L98="SI","No cal documentació",IF(K98&gt;0,(CONCATENATE("2ii_",'Valoració '!$D$7,"00",A98))," ")))</f>
        <v/>
      </c>
    </row>
    <row r="99" spans="1:13" x14ac:dyDescent="0.25">
      <c r="A99" s="204">
        <v>92</v>
      </c>
      <c r="B99" s="139"/>
      <c r="C99" s="139"/>
      <c r="D99" s="139"/>
      <c r="E99" s="139"/>
      <c r="F99" s="139"/>
      <c r="G99" s="139"/>
      <c r="H99" s="139"/>
      <c r="I99" s="139"/>
      <c r="J99" s="139"/>
      <c r="K99" s="148">
        <f t="shared" si="1"/>
        <v>0</v>
      </c>
      <c r="L99" s="139"/>
      <c r="M99" s="230" t="str">
        <f>IF(L99="","",IF(L99="SI","No cal documentació",IF(K99&gt;0,(CONCATENATE("2ii_",'Valoració '!$D$7,"00",A99))," ")))</f>
        <v/>
      </c>
    </row>
    <row r="100" spans="1:13" x14ac:dyDescent="0.25">
      <c r="A100" s="204">
        <v>93</v>
      </c>
      <c r="B100" s="139"/>
      <c r="C100" s="139"/>
      <c r="D100" s="139"/>
      <c r="E100" s="139"/>
      <c r="F100" s="139"/>
      <c r="G100" s="139"/>
      <c r="H100" s="139"/>
      <c r="I100" s="139"/>
      <c r="J100" s="139"/>
      <c r="K100" s="148">
        <f t="shared" si="1"/>
        <v>0</v>
      </c>
      <c r="L100" s="139"/>
      <c r="M100" s="230" t="str">
        <f>IF(L100="","",IF(L100="SI","No cal documentació",IF(K100&gt;0,(CONCATENATE("2ii_",'Valoració '!$D$7,"00",A100))," ")))</f>
        <v/>
      </c>
    </row>
    <row r="101" spans="1:13" x14ac:dyDescent="0.25">
      <c r="A101" s="204">
        <v>94</v>
      </c>
      <c r="B101" s="139"/>
      <c r="C101" s="139"/>
      <c r="D101" s="139"/>
      <c r="E101" s="139"/>
      <c r="F101" s="139"/>
      <c r="G101" s="139"/>
      <c r="H101" s="139"/>
      <c r="I101" s="139"/>
      <c r="J101" s="139"/>
      <c r="K101" s="148">
        <f t="shared" si="1"/>
        <v>0</v>
      </c>
      <c r="L101" s="139"/>
      <c r="M101" s="230" t="str">
        <f>IF(L101="","",IF(L101="SI","No cal documentació",IF(K101&gt;0,(CONCATENATE("2ii_",'Valoració '!$D$7,"00",A101))," ")))</f>
        <v/>
      </c>
    </row>
    <row r="102" spans="1:13" x14ac:dyDescent="0.25">
      <c r="A102" s="204">
        <v>95</v>
      </c>
      <c r="B102" s="139"/>
      <c r="C102" s="139"/>
      <c r="D102" s="139"/>
      <c r="E102" s="139"/>
      <c r="F102" s="139"/>
      <c r="G102" s="139"/>
      <c r="H102" s="139"/>
      <c r="I102" s="139"/>
      <c r="J102" s="139"/>
      <c r="K102" s="148">
        <f t="shared" si="1"/>
        <v>0</v>
      </c>
      <c r="L102" s="139"/>
      <c r="M102" s="230" t="str">
        <f>IF(L102="","",IF(L102="SI","No cal documentació",IF(K102&gt;0,(CONCATENATE("2ii_",'Valoració '!$D$7,"00",A102))," ")))</f>
        <v/>
      </c>
    </row>
    <row r="103" spans="1:13" x14ac:dyDescent="0.25">
      <c r="A103" s="204">
        <v>96</v>
      </c>
      <c r="B103" s="139"/>
      <c r="C103" s="139"/>
      <c r="D103" s="139"/>
      <c r="E103" s="139"/>
      <c r="F103" s="139"/>
      <c r="G103" s="139"/>
      <c r="H103" s="139"/>
      <c r="I103" s="139"/>
      <c r="J103" s="139"/>
      <c r="K103" s="148">
        <f t="shared" si="1"/>
        <v>0</v>
      </c>
      <c r="L103" s="139"/>
      <c r="M103" s="230" t="str">
        <f>IF(L103="","",IF(L103="SI","No cal documentació",IF(K103&gt;0,(CONCATENATE("2ii_",'Valoració '!$D$7,"00",A103))," ")))</f>
        <v/>
      </c>
    </row>
    <row r="104" spans="1:13" x14ac:dyDescent="0.25">
      <c r="A104" s="204">
        <v>97</v>
      </c>
      <c r="B104" s="139"/>
      <c r="C104" s="139"/>
      <c r="D104" s="139"/>
      <c r="E104" s="139"/>
      <c r="F104" s="139"/>
      <c r="G104" s="139"/>
      <c r="H104" s="139"/>
      <c r="I104" s="139"/>
      <c r="J104" s="139"/>
      <c r="K104" s="148">
        <f t="shared" si="1"/>
        <v>0</v>
      </c>
      <c r="L104" s="139"/>
      <c r="M104" s="230" t="str">
        <f>IF(L104="","",IF(L104="SI","No cal documentació",IF(K104&gt;0,(CONCATENATE("2ii_",'Valoració '!$D$7,"00",A104))," ")))</f>
        <v/>
      </c>
    </row>
    <row r="105" spans="1:13" x14ac:dyDescent="0.25">
      <c r="A105" s="204">
        <v>98</v>
      </c>
      <c r="B105" s="139"/>
      <c r="C105" s="139"/>
      <c r="D105" s="139"/>
      <c r="E105" s="139"/>
      <c r="F105" s="139"/>
      <c r="G105" s="139"/>
      <c r="H105" s="139"/>
      <c r="I105" s="139"/>
      <c r="J105" s="139"/>
      <c r="K105" s="148">
        <f t="shared" si="1"/>
        <v>0</v>
      </c>
      <c r="L105" s="139"/>
      <c r="M105" s="230" t="str">
        <f>IF(L105="","",IF(L105="SI","No cal documentació",IF(K105&gt;0,(CONCATENATE("2ii_",'Valoració '!$D$7,"00",A105))," ")))</f>
        <v/>
      </c>
    </row>
    <row r="106" spans="1:13" x14ac:dyDescent="0.25">
      <c r="A106" s="204">
        <v>99</v>
      </c>
      <c r="B106" s="139"/>
      <c r="C106" s="139"/>
      <c r="D106" s="139"/>
      <c r="E106" s="139"/>
      <c r="F106" s="139"/>
      <c r="G106" s="139"/>
      <c r="H106" s="139"/>
      <c r="I106" s="139"/>
      <c r="J106" s="139"/>
      <c r="K106" s="148">
        <f t="shared" si="1"/>
        <v>0</v>
      </c>
      <c r="L106" s="139"/>
      <c r="M106" s="230" t="str">
        <f>IF(L106="","",IF(L106="SI","No cal documentació",IF(K106&gt;0,(CONCATENATE("2ii_",'Valoració '!$D$7,"00",A106))," ")))</f>
        <v/>
      </c>
    </row>
    <row r="107" spans="1:13" x14ac:dyDescent="0.25">
      <c r="A107" s="209">
        <v>100</v>
      </c>
      <c r="B107" s="210"/>
      <c r="C107" s="210"/>
      <c r="D107" s="210"/>
      <c r="E107" s="210"/>
      <c r="F107" s="210"/>
      <c r="G107" s="210"/>
      <c r="H107" s="210"/>
      <c r="I107" s="210"/>
      <c r="J107" s="210"/>
      <c r="K107" s="211">
        <f>IF(AND(C107="si",F107="si"),1,IF(AND(C107="si",F107="no"),IF(G107="si",0.5,0),0))+IF(AND(C107="no",F107="si"),0.3,IF(AND(C107="no",F107="no"),IF(G107="si",0.15,0)))</f>
        <v>0</v>
      </c>
      <c r="L107" s="210"/>
      <c r="M107" s="233" t="str">
        <f>IF(L107="","",IF(L107="SI","No cal documentació",IF(K107&gt;0,(CONCATENATE("2ii_",'Valoració '!$D$7,"00",A107))," ")))</f>
        <v/>
      </c>
    </row>
  </sheetData>
  <sheetProtection algorithmName="SHA-512" hashValue="tp/fHXaYAxWDZ/MoqVuAsbylY5wOdNW20Yzk5QMsbkY/D+uhUgaf57JMwsR/d8oAuC4l69TH/aCYM4RdEwx3Ig==" saltValue="4YQN43tyJImrbKEA7aTNGA==" spinCount="100000" sheet="1" objects="1" scenarios="1"/>
  <mergeCells count="1">
    <mergeCell ref="A6:I6"/>
  </mergeCells>
  <dataValidations count="1">
    <dataValidation type="list" allowBlank="1" showInputMessage="1" showErrorMessage="1" sqref="C8:C107 F8:G107 L8:L107" xr:uid="{00000000-0002-0000-0E00-000000000000}">
      <formula1>"si, no"</formula1>
    </dataValidation>
  </dataValidations>
  <hyperlinks>
    <hyperlink ref="A4" r:id="rId1" xr:uid="{00000000-0004-0000-0E00-000000000000}"/>
  </hyperlinks>
  <pageMargins left="0.7" right="0.7" top="0.75" bottom="0.75" header="0.3" footer="0.3"/>
  <tableParts count="1">
    <tablePart r:id="rId2"/>
  </tableParts>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ull12"/>
  <dimension ref="A1:H108"/>
  <sheetViews>
    <sheetView workbookViewId="0">
      <pane ySplit="6" topLeftCell="A7" activePane="bottomLeft" state="frozen"/>
      <selection pane="bottomLeft" activeCell="A6" sqref="A6"/>
    </sheetView>
  </sheetViews>
  <sheetFormatPr baseColWidth="10" defaultColWidth="8.85546875" defaultRowHeight="15" x14ac:dyDescent="0.25"/>
  <cols>
    <col min="1" max="1" width="9.140625" style="134" customWidth="1"/>
    <col min="2" max="2" width="19" style="134" customWidth="1"/>
    <col min="3" max="4" width="84.5703125" style="134" customWidth="1"/>
    <col min="5" max="5" width="19.140625" style="134" customWidth="1"/>
    <col min="6" max="7" width="11.85546875" style="142" customWidth="1"/>
    <col min="8" max="8" width="20" style="134" customWidth="1"/>
    <col min="9" max="16384" width="8.85546875" style="134"/>
  </cols>
  <sheetData>
    <row r="1" spans="1:8" x14ac:dyDescent="0.25">
      <c r="A1" s="133" t="s">
        <v>87</v>
      </c>
      <c r="B1" s="133"/>
    </row>
    <row r="2" spans="1:8" x14ac:dyDescent="0.25">
      <c r="A2" s="134" t="s">
        <v>92</v>
      </c>
    </row>
    <row r="4" spans="1:8" x14ac:dyDescent="0.25">
      <c r="A4" s="135" t="s">
        <v>97</v>
      </c>
      <c r="B4" s="135"/>
    </row>
    <row r="5" spans="1:8" ht="15.75" x14ac:dyDescent="0.25">
      <c r="A5" s="395" t="s">
        <v>165</v>
      </c>
      <c r="B5" s="402"/>
      <c r="C5" s="396"/>
      <c r="D5" s="396"/>
      <c r="E5" s="397"/>
    </row>
    <row r="6" spans="1:8" ht="34.5" customHeight="1" x14ac:dyDescent="0.25">
      <c r="A6" s="220" t="s">
        <v>46</v>
      </c>
      <c r="B6" s="220" t="s">
        <v>333</v>
      </c>
      <c r="C6" s="241" t="s">
        <v>276</v>
      </c>
      <c r="D6" s="221" t="s">
        <v>86</v>
      </c>
      <c r="E6" s="241" t="s">
        <v>85</v>
      </c>
      <c r="F6" s="221" t="s">
        <v>105</v>
      </c>
      <c r="G6" s="208" t="s">
        <v>334</v>
      </c>
      <c r="H6" s="208" t="s">
        <v>44</v>
      </c>
    </row>
    <row r="7" spans="1:8" x14ac:dyDescent="0.25">
      <c r="A7" s="204">
        <v>1</v>
      </c>
      <c r="B7" s="216"/>
      <c r="C7" s="138"/>
      <c r="D7" s="138"/>
      <c r="E7" s="138"/>
      <c r="F7" s="154"/>
      <c r="G7" s="305" t="str">
        <f t="shared" ref="G7:G70" si="0">IF(B7="direcció",1,IF(B7="codirecció",0.5,""))</f>
        <v/>
      </c>
      <c r="H7" s="219" t="str">
        <f>IF(F7="","",IF(F7="SI","No cal documentació",IF(C7&gt;0,(CONCATENATE("2iv_",'Valoració '!$D$7,"00",A7))," ")))</f>
        <v/>
      </c>
    </row>
    <row r="8" spans="1:8" x14ac:dyDescent="0.25">
      <c r="A8" s="204">
        <v>2</v>
      </c>
      <c r="B8" s="216"/>
      <c r="C8" s="138"/>
      <c r="D8" s="138"/>
      <c r="E8" s="138"/>
      <c r="F8" s="154"/>
      <c r="G8" s="305" t="str">
        <f t="shared" si="0"/>
        <v/>
      </c>
      <c r="H8" s="219" t="str">
        <f>IF(F8="","",IF(F8="SI","No cal documentació",IF(C8&gt;0,(CONCATENATE("2iv_",'Valoració '!$D$7,"00",A8))," ")))</f>
        <v/>
      </c>
    </row>
    <row r="9" spans="1:8" x14ac:dyDescent="0.25">
      <c r="A9" s="204">
        <v>3</v>
      </c>
      <c r="B9" s="216"/>
      <c r="C9" s="138"/>
      <c r="D9" s="138"/>
      <c r="E9" s="138"/>
      <c r="F9" s="154"/>
      <c r="G9" s="305" t="str">
        <f t="shared" si="0"/>
        <v/>
      </c>
      <c r="H9" s="219" t="str">
        <f>IF(F9="","",IF(F9="SI","No cal documentació",IF(C9&gt;0,(CONCATENATE("2iv_",'Valoració '!$D$7,"00",A9))," ")))</f>
        <v/>
      </c>
    </row>
    <row r="10" spans="1:8" x14ac:dyDescent="0.25">
      <c r="A10" s="204">
        <v>4</v>
      </c>
      <c r="B10" s="216"/>
      <c r="C10" s="138"/>
      <c r="D10" s="138"/>
      <c r="E10" s="138"/>
      <c r="F10" s="154"/>
      <c r="G10" s="305" t="str">
        <f t="shared" si="0"/>
        <v/>
      </c>
      <c r="H10" s="219" t="str">
        <f>IF(F10="","",IF(F10="SI","No cal documentació",IF(C10&gt;0,(CONCATENATE("2iv_",'Valoració '!$D$7,"00",A10))," ")))</f>
        <v/>
      </c>
    </row>
    <row r="11" spans="1:8" x14ac:dyDescent="0.25">
      <c r="A11" s="204">
        <v>5</v>
      </c>
      <c r="B11" s="216"/>
      <c r="C11" s="138"/>
      <c r="D11" s="138"/>
      <c r="E11" s="138"/>
      <c r="F11" s="154"/>
      <c r="G11" s="305" t="str">
        <f t="shared" si="0"/>
        <v/>
      </c>
      <c r="H11" s="219" t="str">
        <f>IF(F11="","",IF(F11="SI","No cal documentació",IF(C11&gt;0,(CONCATENATE("2iv_",'Valoració '!$D$7,"00",A11))," ")))</f>
        <v/>
      </c>
    </row>
    <row r="12" spans="1:8" x14ac:dyDescent="0.25">
      <c r="A12" s="204">
        <v>6</v>
      </c>
      <c r="B12" s="216"/>
      <c r="C12" s="138"/>
      <c r="D12" s="138"/>
      <c r="E12" s="138"/>
      <c r="F12" s="154"/>
      <c r="G12" s="305" t="str">
        <f t="shared" si="0"/>
        <v/>
      </c>
      <c r="H12" s="219" t="str">
        <f>IF(F12="","",IF(F12="SI","No cal documentació",IF(C12&gt;0,(CONCATENATE("2iv_",'Valoració '!$D$7,"00",A12))," ")))</f>
        <v/>
      </c>
    </row>
    <row r="13" spans="1:8" x14ac:dyDescent="0.25">
      <c r="A13" s="204">
        <v>7</v>
      </c>
      <c r="B13" s="216"/>
      <c r="C13" s="139"/>
      <c r="D13" s="139"/>
      <c r="E13" s="139"/>
      <c r="F13" s="154"/>
      <c r="G13" s="305" t="str">
        <f t="shared" si="0"/>
        <v/>
      </c>
      <c r="H13" s="219" t="str">
        <f>IF(F13="","",IF(F13="SI","No cal documentació",IF(C13&gt;0,(CONCATENATE("2iv_",'Valoració '!$D$7,"00",A13))," ")))</f>
        <v/>
      </c>
    </row>
    <row r="14" spans="1:8" x14ac:dyDescent="0.25">
      <c r="A14" s="204">
        <v>8</v>
      </c>
      <c r="B14" s="216"/>
      <c r="C14" s="139"/>
      <c r="D14" s="139"/>
      <c r="E14" s="139"/>
      <c r="F14" s="154"/>
      <c r="G14" s="305" t="str">
        <f t="shared" si="0"/>
        <v/>
      </c>
      <c r="H14" s="219" t="str">
        <f>IF(F14="","",IF(F14="SI","No cal documentació",IF(C14&gt;0,(CONCATENATE("2iv_",'Valoració '!$D$7,"00",A14))," ")))</f>
        <v/>
      </c>
    </row>
    <row r="15" spans="1:8" x14ac:dyDescent="0.25">
      <c r="A15" s="204">
        <v>9</v>
      </c>
      <c r="B15" s="216"/>
      <c r="C15" s="139"/>
      <c r="D15" s="139"/>
      <c r="E15" s="139"/>
      <c r="F15" s="154"/>
      <c r="G15" s="305" t="str">
        <f t="shared" si="0"/>
        <v/>
      </c>
      <c r="H15" s="219" t="str">
        <f>IF(F15="","",IF(F15="SI","No cal documentació",IF(C15&gt;0,(CONCATENATE("2iv_",'Valoració '!$D$7,"00",A15))," ")))</f>
        <v/>
      </c>
    </row>
    <row r="16" spans="1:8" x14ac:dyDescent="0.25">
      <c r="A16" s="204">
        <v>10</v>
      </c>
      <c r="B16" s="216"/>
      <c r="C16" s="139"/>
      <c r="D16" s="139"/>
      <c r="E16" s="139"/>
      <c r="F16" s="154"/>
      <c r="G16" s="305" t="str">
        <f t="shared" si="0"/>
        <v/>
      </c>
      <c r="H16" s="219" t="str">
        <f>IF(F16="","",IF(F16="SI","No cal documentació",IF(C16&gt;0,(CONCATENATE("2iv_",'Valoració '!$D$7,"00",A16))," ")))</f>
        <v/>
      </c>
    </row>
    <row r="17" spans="1:8" x14ac:dyDescent="0.25">
      <c r="A17" s="204">
        <v>11</v>
      </c>
      <c r="B17" s="216"/>
      <c r="C17" s="139"/>
      <c r="D17" s="139"/>
      <c r="E17" s="139"/>
      <c r="F17" s="154"/>
      <c r="G17" s="305" t="str">
        <f t="shared" si="0"/>
        <v/>
      </c>
      <c r="H17" s="219" t="str">
        <f>IF(F17="","",IF(F17="SI","No cal documentació",IF(C17&gt;0,(CONCATENATE("2iv_",'Valoració '!$D$7,"00",A17))," ")))</f>
        <v/>
      </c>
    </row>
    <row r="18" spans="1:8" x14ac:dyDescent="0.25">
      <c r="A18" s="204">
        <v>12</v>
      </c>
      <c r="B18" s="216"/>
      <c r="C18" s="139"/>
      <c r="D18" s="139"/>
      <c r="E18" s="139"/>
      <c r="F18" s="154"/>
      <c r="G18" s="305" t="str">
        <f t="shared" si="0"/>
        <v/>
      </c>
      <c r="H18" s="219" t="str">
        <f>IF(F18="","",IF(F18="SI","No cal documentació",IF(C18&gt;0,(CONCATENATE("2iv_",'Valoració '!$D$7,"00",A18))," ")))</f>
        <v/>
      </c>
    </row>
    <row r="19" spans="1:8" x14ac:dyDescent="0.25">
      <c r="A19" s="204">
        <v>13</v>
      </c>
      <c r="B19" s="216"/>
      <c r="C19" s="139"/>
      <c r="D19" s="139"/>
      <c r="E19" s="139"/>
      <c r="F19" s="154"/>
      <c r="G19" s="305" t="str">
        <f t="shared" si="0"/>
        <v/>
      </c>
      <c r="H19" s="219" t="str">
        <f>IF(F19="","",IF(F19="SI","No cal documentació",IF(C19&gt;0,(CONCATENATE("2iv_",'Valoració '!$D$7,"00",A19))," ")))</f>
        <v/>
      </c>
    </row>
    <row r="20" spans="1:8" x14ac:dyDescent="0.25">
      <c r="A20" s="204">
        <v>14</v>
      </c>
      <c r="B20" s="216"/>
      <c r="C20" s="139"/>
      <c r="D20" s="139"/>
      <c r="E20" s="139"/>
      <c r="F20" s="154"/>
      <c r="G20" s="305" t="str">
        <f t="shared" si="0"/>
        <v/>
      </c>
      <c r="H20" s="219" t="str">
        <f>IF(F20="","",IF(F20="SI","No cal documentació",IF(C20&gt;0,(CONCATENATE("2iv_",'Valoració '!$D$7,"00",A20))," ")))</f>
        <v/>
      </c>
    </row>
    <row r="21" spans="1:8" x14ac:dyDescent="0.25">
      <c r="A21" s="204">
        <v>15</v>
      </c>
      <c r="B21" s="216"/>
      <c r="C21" s="139"/>
      <c r="D21" s="139"/>
      <c r="E21" s="139"/>
      <c r="F21" s="154"/>
      <c r="G21" s="305" t="str">
        <f t="shared" si="0"/>
        <v/>
      </c>
      <c r="H21" s="219" t="str">
        <f>IF(F21="","",IF(F21="SI","No cal documentació",IF(C21&gt;0,(CONCATENATE("2iv_",'Valoració '!$D$7,"00",A21))," ")))</f>
        <v/>
      </c>
    </row>
    <row r="22" spans="1:8" x14ac:dyDescent="0.25">
      <c r="A22" s="204">
        <v>16</v>
      </c>
      <c r="B22" s="216"/>
      <c r="C22" s="139"/>
      <c r="D22" s="139"/>
      <c r="E22" s="139"/>
      <c r="F22" s="154"/>
      <c r="G22" s="305" t="str">
        <f t="shared" si="0"/>
        <v/>
      </c>
      <c r="H22" s="219" t="str">
        <f>IF(F22="","",IF(F22="SI","No cal documentació",IF(C22&gt;0,(CONCATENATE("2iv_",'Valoració '!$D$7,"00",A22))," ")))</f>
        <v/>
      </c>
    </row>
    <row r="23" spans="1:8" x14ac:dyDescent="0.25">
      <c r="A23" s="204">
        <v>17</v>
      </c>
      <c r="B23" s="216"/>
      <c r="C23" s="139"/>
      <c r="D23" s="139"/>
      <c r="E23" s="139"/>
      <c r="F23" s="154"/>
      <c r="G23" s="305" t="str">
        <f t="shared" si="0"/>
        <v/>
      </c>
      <c r="H23" s="219" t="str">
        <f>IF(F23="","",IF(F23="SI","No cal documentació",IF(C23&gt;0,(CONCATENATE("2iv_",'Valoració '!$D$7,"00",A23))," ")))</f>
        <v/>
      </c>
    </row>
    <row r="24" spans="1:8" x14ac:dyDescent="0.25">
      <c r="A24" s="204">
        <v>18</v>
      </c>
      <c r="B24" s="216"/>
      <c r="C24" s="139"/>
      <c r="D24" s="139"/>
      <c r="E24" s="139"/>
      <c r="F24" s="154"/>
      <c r="G24" s="305" t="str">
        <f t="shared" si="0"/>
        <v/>
      </c>
      <c r="H24" s="219" t="str">
        <f>IF(F24="","",IF(F24="SI","No cal documentació",IF(C24&gt;0,(CONCATENATE("2iv_",'Valoració '!$D$7,"00",A24))," ")))</f>
        <v/>
      </c>
    </row>
    <row r="25" spans="1:8" x14ac:dyDescent="0.25">
      <c r="A25" s="204">
        <v>19</v>
      </c>
      <c r="B25" s="216"/>
      <c r="C25" s="139"/>
      <c r="D25" s="139"/>
      <c r="E25" s="139"/>
      <c r="F25" s="154"/>
      <c r="G25" s="305" t="str">
        <f t="shared" si="0"/>
        <v/>
      </c>
      <c r="H25" s="219" t="str">
        <f>IF(F25="","",IF(F25="SI","No cal documentació",IF(C25&gt;0,(CONCATENATE("2iv_",'Valoració '!$D$7,"00",A25))," ")))</f>
        <v/>
      </c>
    </row>
    <row r="26" spans="1:8" x14ac:dyDescent="0.25">
      <c r="A26" s="204">
        <v>20</v>
      </c>
      <c r="B26" s="216"/>
      <c r="C26" s="139"/>
      <c r="D26" s="139"/>
      <c r="E26" s="139"/>
      <c r="F26" s="154"/>
      <c r="G26" s="305" t="str">
        <f t="shared" si="0"/>
        <v/>
      </c>
      <c r="H26" s="219" t="str">
        <f>IF(F26="","",IF(F26="SI","No cal documentació",IF(C26&gt;0,(CONCATENATE("2iv_",'Valoració '!$D$7,"00",A26))," ")))</f>
        <v/>
      </c>
    </row>
    <row r="27" spans="1:8" x14ac:dyDescent="0.25">
      <c r="A27" s="204">
        <v>21</v>
      </c>
      <c r="B27" s="216"/>
      <c r="C27" s="139"/>
      <c r="D27" s="139"/>
      <c r="E27" s="139"/>
      <c r="F27" s="154"/>
      <c r="G27" s="305" t="str">
        <f t="shared" si="0"/>
        <v/>
      </c>
      <c r="H27" s="219" t="str">
        <f>IF(F27="","",IF(F27="SI","No cal documentació",IF(C27&gt;0,(CONCATENATE("2iv_",'Valoració '!$D$7,"00",A27))," ")))</f>
        <v/>
      </c>
    </row>
    <row r="28" spans="1:8" x14ac:dyDescent="0.25">
      <c r="A28" s="204">
        <v>22</v>
      </c>
      <c r="B28" s="216"/>
      <c r="C28" s="139"/>
      <c r="D28" s="139"/>
      <c r="E28" s="139"/>
      <c r="F28" s="154"/>
      <c r="G28" s="305" t="str">
        <f t="shared" si="0"/>
        <v/>
      </c>
      <c r="H28" s="219" t="str">
        <f>IF(F28="","",IF(F28="SI","No cal documentació",IF(C28&gt;0,(CONCATENATE("2iv_",'Valoració '!$D$7,"00",A28))," ")))</f>
        <v/>
      </c>
    </row>
    <row r="29" spans="1:8" x14ac:dyDescent="0.25">
      <c r="A29" s="204">
        <v>23</v>
      </c>
      <c r="B29" s="216"/>
      <c r="C29" s="139"/>
      <c r="D29" s="139"/>
      <c r="E29" s="139"/>
      <c r="F29" s="154"/>
      <c r="G29" s="305" t="str">
        <f t="shared" si="0"/>
        <v/>
      </c>
      <c r="H29" s="219" t="str">
        <f>IF(F29="","",IF(F29="SI","No cal documentació",IF(C29&gt;0,(CONCATENATE("2iv_",'Valoració '!$D$7,"00",A29))," ")))</f>
        <v/>
      </c>
    </row>
    <row r="30" spans="1:8" x14ac:dyDescent="0.25">
      <c r="A30" s="204">
        <v>24</v>
      </c>
      <c r="B30" s="216"/>
      <c r="C30" s="139"/>
      <c r="D30" s="139"/>
      <c r="E30" s="139"/>
      <c r="F30" s="154"/>
      <c r="G30" s="305" t="str">
        <f t="shared" si="0"/>
        <v/>
      </c>
      <c r="H30" s="219" t="str">
        <f>IF(F30="","",IF(F30="SI","No cal documentació",IF(C30&gt;0,(CONCATENATE("2iv_",'Valoració '!$D$7,"00",A30))," ")))</f>
        <v/>
      </c>
    </row>
    <row r="31" spans="1:8" x14ac:dyDescent="0.25">
      <c r="A31" s="204">
        <v>25</v>
      </c>
      <c r="B31" s="216"/>
      <c r="C31" s="139"/>
      <c r="D31" s="139"/>
      <c r="E31" s="139"/>
      <c r="F31" s="154"/>
      <c r="G31" s="305" t="str">
        <f t="shared" si="0"/>
        <v/>
      </c>
      <c r="H31" s="219" t="str">
        <f>IF(F31="","",IF(F31="SI","No cal documentació",IF(C31&gt;0,(CONCATENATE("2iv_",'Valoració '!$D$7,"00",A31))," ")))</f>
        <v/>
      </c>
    </row>
    <row r="32" spans="1:8" x14ac:dyDescent="0.25">
      <c r="A32" s="204">
        <v>26</v>
      </c>
      <c r="B32" s="216"/>
      <c r="C32" s="139"/>
      <c r="D32" s="139"/>
      <c r="E32" s="139"/>
      <c r="F32" s="154"/>
      <c r="G32" s="305" t="str">
        <f t="shared" si="0"/>
        <v/>
      </c>
      <c r="H32" s="219" t="str">
        <f>IF(F32="","",IF(F32="SI","No cal documentació",IF(C32&gt;0,(CONCATENATE("2iv_",'Valoració '!$D$7,"00",A32))," ")))</f>
        <v/>
      </c>
    </row>
    <row r="33" spans="1:8" x14ac:dyDescent="0.25">
      <c r="A33" s="204">
        <v>27</v>
      </c>
      <c r="B33" s="216"/>
      <c r="C33" s="139"/>
      <c r="D33" s="139"/>
      <c r="E33" s="139"/>
      <c r="F33" s="154"/>
      <c r="G33" s="305" t="str">
        <f t="shared" si="0"/>
        <v/>
      </c>
      <c r="H33" s="219" t="str">
        <f>IF(F33="","",IF(F33="SI","No cal documentació",IF(C33&gt;0,(CONCATENATE("2iv_",'Valoració '!$D$7,"00",A33))," ")))</f>
        <v/>
      </c>
    </row>
    <row r="34" spans="1:8" x14ac:dyDescent="0.25">
      <c r="A34" s="204">
        <v>28</v>
      </c>
      <c r="B34" s="216"/>
      <c r="C34" s="139"/>
      <c r="D34" s="139"/>
      <c r="E34" s="139"/>
      <c r="F34" s="154"/>
      <c r="G34" s="305" t="str">
        <f t="shared" si="0"/>
        <v/>
      </c>
      <c r="H34" s="219" t="str">
        <f>IF(F34="","",IF(F34="SI","No cal documentació",IF(C34&gt;0,(CONCATENATE("2iv_",'Valoració '!$D$7,"00",A34))," ")))</f>
        <v/>
      </c>
    </row>
    <row r="35" spans="1:8" x14ac:dyDescent="0.25">
      <c r="A35" s="204">
        <v>29</v>
      </c>
      <c r="B35" s="216"/>
      <c r="C35" s="139"/>
      <c r="D35" s="139"/>
      <c r="E35" s="139"/>
      <c r="F35" s="154"/>
      <c r="G35" s="305" t="str">
        <f t="shared" si="0"/>
        <v/>
      </c>
      <c r="H35" s="219" t="str">
        <f>IF(F35="","",IF(F35="SI","No cal documentació",IF(C35&gt;0,(CONCATENATE("2iv_",'Valoració '!$D$7,"00",A35))," ")))</f>
        <v/>
      </c>
    </row>
    <row r="36" spans="1:8" x14ac:dyDescent="0.25">
      <c r="A36" s="204">
        <v>30</v>
      </c>
      <c r="B36" s="216"/>
      <c r="C36" s="139"/>
      <c r="D36" s="139"/>
      <c r="E36" s="139"/>
      <c r="F36" s="154"/>
      <c r="G36" s="305" t="str">
        <f t="shared" si="0"/>
        <v/>
      </c>
      <c r="H36" s="219" t="str">
        <f>IF(F36="","",IF(F36="SI","No cal documentació",IF(C36&gt;0,(CONCATENATE("2iv_",'Valoració '!$D$7,"00",A36))," ")))</f>
        <v/>
      </c>
    </row>
    <row r="37" spans="1:8" x14ac:dyDescent="0.25">
      <c r="A37" s="204">
        <v>31</v>
      </c>
      <c r="B37" s="216"/>
      <c r="C37" s="139"/>
      <c r="D37" s="139"/>
      <c r="E37" s="139"/>
      <c r="F37" s="154"/>
      <c r="G37" s="305" t="str">
        <f t="shared" si="0"/>
        <v/>
      </c>
      <c r="H37" s="219" t="str">
        <f>IF(F37="","",IF(F37="SI","No cal documentació",IF(C37&gt;0,(CONCATENATE("2iv_",'Valoració '!$D$7,"00",A37))," ")))</f>
        <v/>
      </c>
    </row>
    <row r="38" spans="1:8" x14ac:dyDescent="0.25">
      <c r="A38" s="204">
        <v>32</v>
      </c>
      <c r="B38" s="216"/>
      <c r="C38" s="139"/>
      <c r="D38" s="139"/>
      <c r="E38" s="139"/>
      <c r="F38" s="154"/>
      <c r="G38" s="305" t="str">
        <f t="shared" si="0"/>
        <v/>
      </c>
      <c r="H38" s="219" t="str">
        <f>IF(F38="","",IF(F38="SI","No cal documentació",IF(C38&gt;0,(CONCATENATE("2iv_",'Valoració '!$D$7,"00",A38))," ")))</f>
        <v/>
      </c>
    </row>
    <row r="39" spans="1:8" x14ac:dyDescent="0.25">
      <c r="A39" s="204">
        <v>33</v>
      </c>
      <c r="B39" s="216"/>
      <c r="C39" s="139"/>
      <c r="D39" s="139"/>
      <c r="E39" s="139"/>
      <c r="F39" s="154"/>
      <c r="G39" s="305" t="str">
        <f t="shared" si="0"/>
        <v/>
      </c>
      <c r="H39" s="219" t="str">
        <f>IF(F39="","",IF(F39="SI","No cal documentació",IF(C39&gt;0,(CONCATENATE("2iv_",'Valoració '!$D$7,"00",A39))," ")))</f>
        <v/>
      </c>
    </row>
    <row r="40" spans="1:8" x14ac:dyDescent="0.25">
      <c r="A40" s="204">
        <v>34</v>
      </c>
      <c r="B40" s="216"/>
      <c r="C40" s="139"/>
      <c r="D40" s="139"/>
      <c r="E40" s="139"/>
      <c r="F40" s="154"/>
      <c r="G40" s="305" t="str">
        <f t="shared" si="0"/>
        <v/>
      </c>
      <c r="H40" s="219" t="str">
        <f>IF(F40="","",IF(F40="SI","No cal documentació",IF(C40&gt;0,(CONCATENATE("2iv_",'Valoració '!$D$7,"00",A40))," ")))</f>
        <v/>
      </c>
    </row>
    <row r="41" spans="1:8" x14ac:dyDescent="0.25">
      <c r="A41" s="204">
        <v>35</v>
      </c>
      <c r="B41" s="216"/>
      <c r="C41" s="139"/>
      <c r="D41" s="139"/>
      <c r="E41" s="139"/>
      <c r="F41" s="154"/>
      <c r="G41" s="305" t="str">
        <f t="shared" si="0"/>
        <v/>
      </c>
      <c r="H41" s="219" t="str">
        <f>IF(F41="","",IF(F41="SI","No cal documentació",IF(C41&gt;0,(CONCATENATE("2iv_",'Valoració '!$D$7,"00",A41))," ")))</f>
        <v/>
      </c>
    </row>
    <row r="42" spans="1:8" x14ac:dyDescent="0.25">
      <c r="A42" s="204">
        <v>36</v>
      </c>
      <c r="B42" s="216"/>
      <c r="C42" s="139"/>
      <c r="D42" s="139"/>
      <c r="E42" s="139"/>
      <c r="F42" s="154"/>
      <c r="G42" s="305" t="str">
        <f t="shared" si="0"/>
        <v/>
      </c>
      <c r="H42" s="219" t="str">
        <f>IF(F42="","",IF(F42="SI","No cal documentació",IF(C42&gt;0,(CONCATENATE("2iv_",'Valoració '!$D$7,"00",A42))," ")))</f>
        <v/>
      </c>
    </row>
    <row r="43" spans="1:8" x14ac:dyDescent="0.25">
      <c r="A43" s="204">
        <v>37</v>
      </c>
      <c r="B43" s="216"/>
      <c r="C43" s="139"/>
      <c r="D43" s="139"/>
      <c r="E43" s="139"/>
      <c r="F43" s="154"/>
      <c r="G43" s="305" t="str">
        <f t="shared" si="0"/>
        <v/>
      </c>
      <c r="H43" s="219" t="str">
        <f>IF(F43="","",IF(F43="SI","No cal documentació",IF(C43&gt;0,(CONCATENATE("2iv_",'Valoració '!$D$7,"00",A43))," ")))</f>
        <v/>
      </c>
    </row>
    <row r="44" spans="1:8" x14ac:dyDescent="0.25">
      <c r="A44" s="204">
        <v>38</v>
      </c>
      <c r="B44" s="216"/>
      <c r="C44" s="139"/>
      <c r="D44" s="139"/>
      <c r="E44" s="139"/>
      <c r="F44" s="154"/>
      <c r="G44" s="305" t="str">
        <f t="shared" si="0"/>
        <v/>
      </c>
      <c r="H44" s="219" t="str">
        <f>IF(F44="","",IF(F44="SI","No cal documentació",IF(C44&gt;0,(CONCATENATE("2iv_",'Valoració '!$D$7,"00",A44))," ")))</f>
        <v/>
      </c>
    </row>
    <row r="45" spans="1:8" x14ac:dyDescent="0.25">
      <c r="A45" s="204">
        <v>39</v>
      </c>
      <c r="B45" s="216"/>
      <c r="C45" s="139"/>
      <c r="D45" s="139"/>
      <c r="E45" s="139"/>
      <c r="F45" s="154"/>
      <c r="G45" s="305" t="str">
        <f t="shared" si="0"/>
        <v/>
      </c>
      <c r="H45" s="219" t="str">
        <f>IF(F45="","",IF(F45="SI","No cal documentació",IF(C45&gt;0,(CONCATENATE("2iv_",'Valoració '!$D$7,"00",A45))," ")))</f>
        <v/>
      </c>
    </row>
    <row r="46" spans="1:8" x14ac:dyDescent="0.25">
      <c r="A46" s="204">
        <v>40</v>
      </c>
      <c r="B46" s="216"/>
      <c r="C46" s="139"/>
      <c r="D46" s="139"/>
      <c r="E46" s="139"/>
      <c r="F46" s="154"/>
      <c r="G46" s="305" t="str">
        <f t="shared" si="0"/>
        <v/>
      </c>
      <c r="H46" s="219" t="str">
        <f>IF(F46="","",IF(F46="SI","No cal documentació",IF(C46&gt;0,(CONCATENATE("2iv_",'Valoració '!$D$7,"00",A46))," ")))</f>
        <v/>
      </c>
    </row>
    <row r="47" spans="1:8" x14ac:dyDescent="0.25">
      <c r="A47" s="204">
        <v>41</v>
      </c>
      <c r="B47" s="216"/>
      <c r="C47" s="139"/>
      <c r="D47" s="139"/>
      <c r="E47" s="139"/>
      <c r="F47" s="154"/>
      <c r="G47" s="305" t="str">
        <f t="shared" si="0"/>
        <v/>
      </c>
      <c r="H47" s="219" t="str">
        <f>IF(F47="","",IF(F47="SI","No cal documentació",IF(C47&gt;0,(CONCATENATE("2iv_",'Valoració '!$D$7,"00",A47))," ")))</f>
        <v/>
      </c>
    </row>
    <row r="48" spans="1:8" x14ac:dyDescent="0.25">
      <c r="A48" s="204">
        <v>42</v>
      </c>
      <c r="B48" s="216"/>
      <c r="C48" s="139"/>
      <c r="D48" s="139"/>
      <c r="E48" s="139"/>
      <c r="F48" s="154"/>
      <c r="G48" s="305" t="str">
        <f t="shared" si="0"/>
        <v/>
      </c>
      <c r="H48" s="219" t="str">
        <f>IF(F48="","",IF(F48="SI","No cal documentació",IF(C48&gt;0,(CONCATENATE("2iv_",'Valoració '!$D$7,"00",A48))," ")))</f>
        <v/>
      </c>
    </row>
    <row r="49" spans="1:8" x14ac:dyDescent="0.25">
      <c r="A49" s="204">
        <v>43</v>
      </c>
      <c r="B49" s="216"/>
      <c r="C49" s="139"/>
      <c r="D49" s="139"/>
      <c r="E49" s="139"/>
      <c r="F49" s="154"/>
      <c r="G49" s="305" t="str">
        <f t="shared" si="0"/>
        <v/>
      </c>
      <c r="H49" s="219" t="str">
        <f>IF(F49="","",IF(F49="SI","No cal documentació",IF(C49&gt;0,(CONCATENATE("2iv_",'Valoració '!$D$7,"00",A49))," ")))</f>
        <v/>
      </c>
    </row>
    <row r="50" spans="1:8" x14ac:dyDescent="0.25">
      <c r="A50" s="204">
        <v>44</v>
      </c>
      <c r="B50" s="216"/>
      <c r="C50" s="139"/>
      <c r="D50" s="139"/>
      <c r="E50" s="139"/>
      <c r="F50" s="154"/>
      <c r="G50" s="305" t="str">
        <f t="shared" si="0"/>
        <v/>
      </c>
      <c r="H50" s="219" t="str">
        <f>IF(F50="","",IF(F50="SI","No cal documentació",IF(C50&gt;0,(CONCATENATE("2iv_",'Valoració '!$D$7,"00",A50))," ")))</f>
        <v/>
      </c>
    </row>
    <row r="51" spans="1:8" x14ac:dyDescent="0.25">
      <c r="A51" s="204">
        <v>45</v>
      </c>
      <c r="B51" s="216"/>
      <c r="C51" s="139"/>
      <c r="D51" s="139"/>
      <c r="E51" s="139"/>
      <c r="F51" s="154"/>
      <c r="G51" s="305" t="str">
        <f t="shared" si="0"/>
        <v/>
      </c>
      <c r="H51" s="219" t="str">
        <f>IF(F51="","",IF(F51="SI","No cal documentació",IF(C51&gt;0,(CONCATENATE("2iv_",'Valoració '!$D$7,"00",A51))," ")))</f>
        <v/>
      </c>
    </row>
    <row r="52" spans="1:8" x14ac:dyDescent="0.25">
      <c r="A52" s="204">
        <v>46</v>
      </c>
      <c r="B52" s="216"/>
      <c r="C52" s="139"/>
      <c r="D52" s="139"/>
      <c r="E52" s="139"/>
      <c r="F52" s="154"/>
      <c r="G52" s="305" t="str">
        <f t="shared" si="0"/>
        <v/>
      </c>
      <c r="H52" s="219" t="str">
        <f>IF(F52="","",IF(F52="SI","No cal documentació",IF(C52&gt;0,(CONCATENATE("2iv_",'Valoració '!$D$7,"00",A52))," ")))</f>
        <v/>
      </c>
    </row>
    <row r="53" spans="1:8" x14ac:dyDescent="0.25">
      <c r="A53" s="204">
        <v>47</v>
      </c>
      <c r="B53" s="216"/>
      <c r="C53" s="139"/>
      <c r="D53" s="139"/>
      <c r="E53" s="139"/>
      <c r="F53" s="154"/>
      <c r="G53" s="305" t="str">
        <f t="shared" si="0"/>
        <v/>
      </c>
      <c r="H53" s="219" t="str">
        <f>IF(F53="","",IF(F53="SI","No cal documentació",IF(C53&gt;0,(CONCATENATE("2iv_",'Valoració '!$D$7,"00",A53))," ")))</f>
        <v/>
      </c>
    </row>
    <row r="54" spans="1:8" x14ac:dyDescent="0.25">
      <c r="A54" s="204">
        <v>48</v>
      </c>
      <c r="B54" s="216"/>
      <c r="C54" s="139"/>
      <c r="D54" s="139"/>
      <c r="E54" s="139"/>
      <c r="F54" s="154"/>
      <c r="G54" s="305" t="str">
        <f t="shared" si="0"/>
        <v/>
      </c>
      <c r="H54" s="219" t="str">
        <f>IF(F54="","",IF(F54="SI","No cal documentació",IF(C54&gt;0,(CONCATENATE("2iv_",'Valoració '!$D$7,"00",A54))," ")))</f>
        <v/>
      </c>
    </row>
    <row r="55" spans="1:8" x14ac:dyDescent="0.25">
      <c r="A55" s="204">
        <v>49</v>
      </c>
      <c r="B55" s="216"/>
      <c r="C55" s="139"/>
      <c r="D55" s="139"/>
      <c r="E55" s="139"/>
      <c r="F55" s="154"/>
      <c r="G55" s="305" t="str">
        <f t="shared" si="0"/>
        <v/>
      </c>
      <c r="H55" s="219" t="str">
        <f>IF(F55="","",IF(F55="SI","No cal documentació",IF(C55&gt;0,(CONCATENATE("2iv_",'Valoració '!$D$7,"00",A55))," ")))</f>
        <v/>
      </c>
    </row>
    <row r="56" spans="1:8" x14ac:dyDescent="0.25">
      <c r="A56" s="204">
        <v>50</v>
      </c>
      <c r="B56" s="216"/>
      <c r="C56" s="139"/>
      <c r="D56" s="139"/>
      <c r="E56" s="139"/>
      <c r="F56" s="154"/>
      <c r="G56" s="305" t="str">
        <f t="shared" si="0"/>
        <v/>
      </c>
      <c r="H56" s="219" t="str">
        <f>IF(F56="","",IF(F56="SI","No cal documentació",IF(C56&gt;0,(CONCATENATE("2iv_",'Valoració '!$D$7,"00",A56))," ")))</f>
        <v/>
      </c>
    </row>
    <row r="57" spans="1:8" x14ac:dyDescent="0.25">
      <c r="A57" s="204">
        <v>51</v>
      </c>
      <c r="B57" s="216"/>
      <c r="C57" s="139"/>
      <c r="D57" s="139"/>
      <c r="E57" s="139"/>
      <c r="F57" s="154"/>
      <c r="G57" s="305" t="str">
        <f t="shared" si="0"/>
        <v/>
      </c>
      <c r="H57" s="219" t="str">
        <f>IF(F57="","",IF(F57="SI","No cal documentació",IF(C57&gt;0,(CONCATENATE("2iv_",'Valoració '!$D$7,"00",A57))," ")))</f>
        <v/>
      </c>
    </row>
    <row r="58" spans="1:8" x14ac:dyDescent="0.25">
      <c r="A58" s="204">
        <v>52</v>
      </c>
      <c r="B58" s="216"/>
      <c r="C58" s="139"/>
      <c r="D58" s="139"/>
      <c r="E58" s="139"/>
      <c r="F58" s="154"/>
      <c r="G58" s="305" t="str">
        <f t="shared" si="0"/>
        <v/>
      </c>
      <c r="H58" s="219" t="str">
        <f>IF(F58="","",IF(F58="SI","No cal documentació",IF(C58&gt;0,(CONCATENATE("2iv_",'Valoració '!$D$7,"00",A58))," ")))</f>
        <v/>
      </c>
    </row>
    <row r="59" spans="1:8" x14ac:dyDescent="0.25">
      <c r="A59" s="204">
        <v>53</v>
      </c>
      <c r="B59" s="216"/>
      <c r="C59" s="139"/>
      <c r="D59" s="139"/>
      <c r="E59" s="139"/>
      <c r="F59" s="154"/>
      <c r="G59" s="305" t="str">
        <f t="shared" si="0"/>
        <v/>
      </c>
      <c r="H59" s="219" t="str">
        <f>IF(F59="","",IF(F59="SI","No cal documentació",IF(C59&gt;0,(CONCATENATE("2iv_",'Valoració '!$D$7,"00",A59))," ")))</f>
        <v/>
      </c>
    </row>
    <row r="60" spans="1:8" x14ac:dyDescent="0.25">
      <c r="A60" s="204">
        <v>54</v>
      </c>
      <c r="B60" s="216"/>
      <c r="C60" s="139"/>
      <c r="D60" s="139"/>
      <c r="E60" s="139"/>
      <c r="F60" s="154"/>
      <c r="G60" s="305" t="str">
        <f t="shared" si="0"/>
        <v/>
      </c>
      <c r="H60" s="219" t="str">
        <f>IF(F60="","",IF(F60="SI","No cal documentació",IF(C60&gt;0,(CONCATENATE("2iv_",'Valoració '!$D$7,"00",A60))," ")))</f>
        <v/>
      </c>
    </row>
    <row r="61" spans="1:8" x14ac:dyDescent="0.25">
      <c r="A61" s="204">
        <v>55</v>
      </c>
      <c r="B61" s="216"/>
      <c r="C61" s="139"/>
      <c r="D61" s="139"/>
      <c r="E61" s="139"/>
      <c r="F61" s="154"/>
      <c r="G61" s="305" t="str">
        <f t="shared" si="0"/>
        <v/>
      </c>
      <c r="H61" s="219" t="str">
        <f>IF(F61="","",IF(F61="SI","No cal documentació",IF(C61&gt;0,(CONCATENATE("2iv_",'Valoració '!$D$7,"00",A61))," ")))</f>
        <v/>
      </c>
    </row>
    <row r="62" spans="1:8" x14ac:dyDescent="0.25">
      <c r="A62" s="204">
        <v>56</v>
      </c>
      <c r="B62" s="216"/>
      <c r="C62" s="139"/>
      <c r="D62" s="139"/>
      <c r="E62" s="139"/>
      <c r="F62" s="154"/>
      <c r="G62" s="305" t="str">
        <f t="shared" si="0"/>
        <v/>
      </c>
      <c r="H62" s="219" t="str">
        <f>IF(F62="","",IF(F62="SI","No cal documentació",IF(C62&gt;0,(CONCATENATE("2iv_",'Valoració '!$D$7,"00",A62))," ")))</f>
        <v/>
      </c>
    </row>
    <row r="63" spans="1:8" x14ac:dyDescent="0.25">
      <c r="A63" s="204">
        <v>57</v>
      </c>
      <c r="B63" s="216"/>
      <c r="C63" s="139"/>
      <c r="D63" s="139"/>
      <c r="E63" s="139"/>
      <c r="F63" s="154"/>
      <c r="G63" s="305" t="str">
        <f t="shared" si="0"/>
        <v/>
      </c>
      <c r="H63" s="219" t="str">
        <f>IF(F63="","",IF(F63="SI","No cal documentació",IF(C63&gt;0,(CONCATENATE("2iv_",'Valoració '!$D$7,"00",A63))," ")))</f>
        <v/>
      </c>
    </row>
    <row r="64" spans="1:8" x14ac:dyDescent="0.25">
      <c r="A64" s="204">
        <v>58</v>
      </c>
      <c r="B64" s="216"/>
      <c r="C64" s="139"/>
      <c r="D64" s="139"/>
      <c r="E64" s="139"/>
      <c r="F64" s="154"/>
      <c r="G64" s="305" t="str">
        <f t="shared" si="0"/>
        <v/>
      </c>
      <c r="H64" s="219" t="str">
        <f>IF(F64="","",IF(F64="SI","No cal documentació",IF(C64&gt;0,(CONCATENATE("2iv_",'Valoració '!$D$7,"00",A64))," ")))</f>
        <v/>
      </c>
    </row>
    <row r="65" spans="1:8" x14ac:dyDescent="0.25">
      <c r="A65" s="204">
        <v>59</v>
      </c>
      <c r="B65" s="216"/>
      <c r="C65" s="139"/>
      <c r="D65" s="139"/>
      <c r="E65" s="139"/>
      <c r="F65" s="154"/>
      <c r="G65" s="305" t="str">
        <f t="shared" si="0"/>
        <v/>
      </c>
      <c r="H65" s="219" t="str">
        <f>IF(F65="","",IF(F65="SI","No cal documentació",IF(C65&gt;0,(CONCATENATE("2iv_",'Valoració '!$D$7,"00",A65))," ")))</f>
        <v/>
      </c>
    </row>
    <row r="66" spans="1:8" x14ac:dyDescent="0.25">
      <c r="A66" s="204">
        <v>60</v>
      </c>
      <c r="B66" s="216"/>
      <c r="C66" s="139"/>
      <c r="D66" s="139"/>
      <c r="E66" s="139"/>
      <c r="F66" s="154"/>
      <c r="G66" s="305" t="str">
        <f t="shared" si="0"/>
        <v/>
      </c>
      <c r="H66" s="219" t="str">
        <f>IF(F66="","",IF(F66="SI","No cal documentació",IF(C66&gt;0,(CONCATENATE("2iv_",'Valoració '!$D$7,"00",A66))," ")))</f>
        <v/>
      </c>
    </row>
    <row r="67" spans="1:8" x14ac:dyDescent="0.25">
      <c r="A67" s="204">
        <v>61</v>
      </c>
      <c r="B67" s="216"/>
      <c r="C67" s="139"/>
      <c r="D67" s="139"/>
      <c r="E67" s="139"/>
      <c r="F67" s="154"/>
      <c r="G67" s="305" t="str">
        <f t="shared" si="0"/>
        <v/>
      </c>
      <c r="H67" s="219" t="str">
        <f>IF(F67="","",IF(F67="SI","No cal documentació",IF(C67&gt;0,(CONCATENATE("2iv_",'Valoració '!$D$7,"00",A67))," ")))</f>
        <v/>
      </c>
    </row>
    <row r="68" spans="1:8" x14ac:dyDescent="0.25">
      <c r="A68" s="204">
        <v>62</v>
      </c>
      <c r="B68" s="216"/>
      <c r="C68" s="139"/>
      <c r="D68" s="139"/>
      <c r="E68" s="139"/>
      <c r="F68" s="154"/>
      <c r="G68" s="305" t="str">
        <f t="shared" si="0"/>
        <v/>
      </c>
      <c r="H68" s="219" t="str">
        <f>IF(F68="","",IF(F68="SI","No cal documentació",IF(C68&gt;0,(CONCATENATE("2iv_",'Valoració '!$D$7,"00",A68))," ")))</f>
        <v/>
      </c>
    </row>
    <row r="69" spans="1:8" x14ac:dyDescent="0.25">
      <c r="A69" s="204">
        <v>63</v>
      </c>
      <c r="B69" s="216"/>
      <c r="C69" s="139"/>
      <c r="D69" s="139"/>
      <c r="E69" s="139"/>
      <c r="F69" s="154"/>
      <c r="G69" s="305" t="str">
        <f t="shared" si="0"/>
        <v/>
      </c>
      <c r="H69" s="219" t="str">
        <f>IF(F69="","",IF(F69="SI","No cal documentació",IF(C69&gt;0,(CONCATENATE("2iv_",'Valoració '!$D$7,"00",A69))," ")))</f>
        <v/>
      </c>
    </row>
    <row r="70" spans="1:8" x14ac:dyDescent="0.25">
      <c r="A70" s="204">
        <v>64</v>
      </c>
      <c r="B70" s="216"/>
      <c r="C70" s="139"/>
      <c r="D70" s="139"/>
      <c r="E70" s="139"/>
      <c r="F70" s="154"/>
      <c r="G70" s="305" t="str">
        <f t="shared" si="0"/>
        <v/>
      </c>
      <c r="H70" s="219" t="str">
        <f>IF(F70="","",IF(F70="SI","No cal documentació",IF(C70&gt;0,(CONCATENATE("2iv_",'Valoració '!$D$7,"00",A70))," ")))</f>
        <v/>
      </c>
    </row>
    <row r="71" spans="1:8" x14ac:dyDescent="0.25">
      <c r="A71" s="204">
        <v>65</v>
      </c>
      <c r="B71" s="216"/>
      <c r="C71" s="139"/>
      <c r="D71" s="139"/>
      <c r="E71" s="139"/>
      <c r="F71" s="154"/>
      <c r="G71" s="305" t="str">
        <f t="shared" ref="G71:G106" si="1">IF(B71="direcció",1,IF(B71="codirecció",0.5,""))</f>
        <v/>
      </c>
      <c r="H71" s="219" t="str">
        <f>IF(F71="","",IF(F71="SI","No cal documentació",IF(C71&gt;0,(CONCATENATE("2iv_",'Valoració '!$D$7,"00",A71))," ")))</f>
        <v/>
      </c>
    </row>
    <row r="72" spans="1:8" x14ac:dyDescent="0.25">
      <c r="A72" s="204">
        <v>66</v>
      </c>
      <c r="B72" s="216"/>
      <c r="C72" s="139"/>
      <c r="D72" s="139"/>
      <c r="E72" s="139"/>
      <c r="F72" s="154"/>
      <c r="G72" s="305" t="str">
        <f t="shared" si="1"/>
        <v/>
      </c>
      <c r="H72" s="219" t="str">
        <f>IF(F72="","",IF(F72="SI","No cal documentació",IF(C72&gt;0,(CONCATENATE("2iv_",'Valoració '!$D$7,"00",A72))," ")))</f>
        <v/>
      </c>
    </row>
    <row r="73" spans="1:8" x14ac:dyDescent="0.25">
      <c r="A73" s="204">
        <v>67</v>
      </c>
      <c r="B73" s="216"/>
      <c r="C73" s="139"/>
      <c r="D73" s="139"/>
      <c r="E73" s="139"/>
      <c r="F73" s="154"/>
      <c r="G73" s="305" t="str">
        <f t="shared" si="1"/>
        <v/>
      </c>
      <c r="H73" s="219" t="str">
        <f>IF(F73="","",IF(F73="SI","No cal documentació",IF(C73&gt;0,(CONCATENATE("2iv_",'Valoració '!$D$7,"00",A73))," ")))</f>
        <v/>
      </c>
    </row>
    <row r="74" spans="1:8" x14ac:dyDescent="0.25">
      <c r="A74" s="204">
        <v>68</v>
      </c>
      <c r="B74" s="216"/>
      <c r="C74" s="139"/>
      <c r="D74" s="139"/>
      <c r="E74" s="139"/>
      <c r="F74" s="154"/>
      <c r="G74" s="305" t="str">
        <f t="shared" si="1"/>
        <v/>
      </c>
      <c r="H74" s="219" t="str">
        <f>IF(F74="","",IF(F74="SI","No cal documentació",IF(C74&gt;0,(CONCATENATE("2iv_",'Valoració '!$D$7,"00",A74))," ")))</f>
        <v/>
      </c>
    </row>
    <row r="75" spans="1:8" x14ac:dyDescent="0.25">
      <c r="A75" s="204">
        <v>69</v>
      </c>
      <c r="B75" s="216"/>
      <c r="C75" s="139"/>
      <c r="D75" s="139"/>
      <c r="E75" s="139"/>
      <c r="F75" s="154"/>
      <c r="G75" s="305" t="str">
        <f t="shared" si="1"/>
        <v/>
      </c>
      <c r="H75" s="219" t="str">
        <f>IF(F75="","",IF(F75="SI","No cal documentació",IF(C75&gt;0,(CONCATENATE("2iv_",'Valoració '!$D$7,"00",A75))," ")))</f>
        <v/>
      </c>
    </row>
    <row r="76" spans="1:8" x14ac:dyDescent="0.25">
      <c r="A76" s="204">
        <v>70</v>
      </c>
      <c r="B76" s="216"/>
      <c r="C76" s="139"/>
      <c r="D76" s="139"/>
      <c r="E76" s="139"/>
      <c r="F76" s="154"/>
      <c r="G76" s="305" t="str">
        <f t="shared" si="1"/>
        <v/>
      </c>
      <c r="H76" s="219" t="str">
        <f>IF(F76="","",IF(F76="SI","No cal documentació",IF(C76&gt;0,(CONCATENATE("2iv_",'Valoració '!$D$7,"00",A76))," ")))</f>
        <v/>
      </c>
    </row>
    <row r="77" spans="1:8" x14ac:dyDescent="0.25">
      <c r="A77" s="204">
        <v>71</v>
      </c>
      <c r="B77" s="216"/>
      <c r="C77" s="139"/>
      <c r="D77" s="139"/>
      <c r="E77" s="139"/>
      <c r="F77" s="154"/>
      <c r="G77" s="305" t="str">
        <f t="shared" si="1"/>
        <v/>
      </c>
      <c r="H77" s="219" t="str">
        <f>IF(F77="","",IF(F77="SI","No cal documentació",IF(C77&gt;0,(CONCATENATE("2iv_",'Valoració '!$D$7,"00",A77))," ")))</f>
        <v/>
      </c>
    </row>
    <row r="78" spans="1:8" x14ac:dyDescent="0.25">
      <c r="A78" s="204">
        <v>72</v>
      </c>
      <c r="B78" s="216"/>
      <c r="C78" s="139"/>
      <c r="D78" s="139"/>
      <c r="E78" s="139"/>
      <c r="F78" s="154"/>
      <c r="G78" s="305" t="str">
        <f t="shared" si="1"/>
        <v/>
      </c>
      <c r="H78" s="219" t="str">
        <f>IF(F78="","",IF(F78="SI","No cal documentació",IF(C78&gt;0,(CONCATENATE("2iv_",'Valoració '!$D$7,"00",A78))," ")))</f>
        <v/>
      </c>
    </row>
    <row r="79" spans="1:8" x14ac:dyDescent="0.25">
      <c r="A79" s="204">
        <v>73</v>
      </c>
      <c r="B79" s="216"/>
      <c r="C79" s="139"/>
      <c r="D79" s="139"/>
      <c r="E79" s="139"/>
      <c r="F79" s="154"/>
      <c r="G79" s="305" t="str">
        <f t="shared" si="1"/>
        <v/>
      </c>
      <c r="H79" s="219" t="str">
        <f>IF(F79="","",IF(F79="SI","No cal documentació",IF(C79&gt;0,(CONCATENATE("2iv_",'Valoració '!$D$7,"00",A79))," ")))</f>
        <v/>
      </c>
    </row>
    <row r="80" spans="1:8" x14ac:dyDescent="0.25">
      <c r="A80" s="204">
        <v>74</v>
      </c>
      <c r="B80" s="216"/>
      <c r="C80" s="139"/>
      <c r="D80" s="139"/>
      <c r="E80" s="139"/>
      <c r="F80" s="154"/>
      <c r="G80" s="305" t="str">
        <f t="shared" si="1"/>
        <v/>
      </c>
      <c r="H80" s="219" t="str">
        <f>IF(F80="","",IF(F80="SI","No cal documentació",IF(C80&gt;0,(CONCATENATE("2iv_",'Valoració '!$D$7,"00",A80))," ")))</f>
        <v/>
      </c>
    </row>
    <row r="81" spans="1:8" x14ac:dyDescent="0.25">
      <c r="A81" s="204">
        <v>75</v>
      </c>
      <c r="B81" s="216"/>
      <c r="C81" s="139"/>
      <c r="D81" s="139"/>
      <c r="E81" s="139"/>
      <c r="F81" s="154"/>
      <c r="G81" s="305" t="str">
        <f t="shared" si="1"/>
        <v/>
      </c>
      <c r="H81" s="219" t="str">
        <f>IF(F81="","",IF(F81="SI","No cal documentació",IF(C81&gt;0,(CONCATENATE("2iv_",'Valoració '!$D$7,"00",A81))," ")))</f>
        <v/>
      </c>
    </row>
    <row r="82" spans="1:8" x14ac:dyDescent="0.25">
      <c r="A82" s="204">
        <v>76</v>
      </c>
      <c r="B82" s="216"/>
      <c r="C82" s="139"/>
      <c r="D82" s="139"/>
      <c r="E82" s="139"/>
      <c r="F82" s="154"/>
      <c r="G82" s="305" t="str">
        <f t="shared" si="1"/>
        <v/>
      </c>
      <c r="H82" s="219" t="str">
        <f>IF(F82="","",IF(F82="SI","No cal documentació",IF(C82&gt;0,(CONCATENATE("2iv_",'Valoració '!$D$7,"00",A82))," ")))</f>
        <v/>
      </c>
    </row>
    <row r="83" spans="1:8" x14ac:dyDescent="0.25">
      <c r="A83" s="204">
        <v>77</v>
      </c>
      <c r="B83" s="216"/>
      <c r="C83" s="139"/>
      <c r="D83" s="139"/>
      <c r="E83" s="139"/>
      <c r="F83" s="154"/>
      <c r="G83" s="305" t="str">
        <f t="shared" si="1"/>
        <v/>
      </c>
      <c r="H83" s="219" t="str">
        <f>IF(F83="","",IF(F83="SI","No cal documentació",IF(C83&gt;0,(CONCATENATE("2iv_",'Valoració '!$D$7,"00",A83))," ")))</f>
        <v/>
      </c>
    </row>
    <row r="84" spans="1:8" x14ac:dyDescent="0.25">
      <c r="A84" s="204">
        <v>78</v>
      </c>
      <c r="B84" s="216"/>
      <c r="C84" s="139"/>
      <c r="D84" s="139"/>
      <c r="E84" s="139"/>
      <c r="F84" s="154"/>
      <c r="G84" s="305" t="str">
        <f t="shared" si="1"/>
        <v/>
      </c>
      <c r="H84" s="219" t="str">
        <f>IF(F84="","",IF(F84="SI","No cal documentació",IF(C84&gt;0,(CONCATENATE("2iv_",'Valoració '!$D$7,"00",A84))," ")))</f>
        <v/>
      </c>
    </row>
    <row r="85" spans="1:8" x14ac:dyDescent="0.25">
      <c r="A85" s="204">
        <v>79</v>
      </c>
      <c r="B85" s="216"/>
      <c r="C85" s="139"/>
      <c r="D85" s="139"/>
      <c r="E85" s="139"/>
      <c r="F85" s="154"/>
      <c r="G85" s="305" t="str">
        <f t="shared" si="1"/>
        <v/>
      </c>
      <c r="H85" s="219" t="str">
        <f>IF(F85="","",IF(F85="SI","No cal documentació",IF(C85&gt;0,(CONCATENATE("2iv_",'Valoració '!$D$7,"00",A85))," ")))</f>
        <v/>
      </c>
    </row>
    <row r="86" spans="1:8" x14ac:dyDescent="0.25">
      <c r="A86" s="204">
        <v>80</v>
      </c>
      <c r="B86" s="216"/>
      <c r="C86" s="139"/>
      <c r="D86" s="139"/>
      <c r="E86" s="139"/>
      <c r="F86" s="154"/>
      <c r="G86" s="305" t="str">
        <f t="shared" si="1"/>
        <v/>
      </c>
      <c r="H86" s="219" t="str">
        <f>IF(F86="","",IF(F86="SI","No cal documentació",IF(C86&gt;0,(CONCATENATE("2iv_",'Valoració '!$D$7,"00",A86))," ")))</f>
        <v/>
      </c>
    </row>
    <row r="87" spans="1:8" x14ac:dyDescent="0.25">
      <c r="A87" s="204">
        <v>81</v>
      </c>
      <c r="B87" s="216"/>
      <c r="C87" s="139"/>
      <c r="D87" s="139"/>
      <c r="E87" s="139"/>
      <c r="F87" s="154"/>
      <c r="G87" s="305" t="str">
        <f t="shared" si="1"/>
        <v/>
      </c>
      <c r="H87" s="219" t="str">
        <f>IF(F87="","",IF(F87="SI","No cal documentació",IF(C87&gt;0,(CONCATENATE("2iv_",'Valoració '!$D$7,"00",A87))," ")))</f>
        <v/>
      </c>
    </row>
    <row r="88" spans="1:8" x14ac:dyDescent="0.25">
      <c r="A88" s="204">
        <v>82</v>
      </c>
      <c r="B88" s="216"/>
      <c r="C88" s="139"/>
      <c r="D88" s="139"/>
      <c r="E88" s="139"/>
      <c r="F88" s="154"/>
      <c r="G88" s="305" t="str">
        <f t="shared" si="1"/>
        <v/>
      </c>
      <c r="H88" s="219" t="str">
        <f>IF(F88="","",IF(F88="SI","No cal documentació",IF(C88&gt;0,(CONCATENATE("2iv_",'Valoració '!$D$7,"00",A88))," ")))</f>
        <v/>
      </c>
    </row>
    <row r="89" spans="1:8" x14ac:dyDescent="0.25">
      <c r="A89" s="204">
        <v>83</v>
      </c>
      <c r="B89" s="216"/>
      <c r="C89" s="139"/>
      <c r="D89" s="139"/>
      <c r="E89" s="139"/>
      <c r="F89" s="154"/>
      <c r="G89" s="305" t="str">
        <f t="shared" si="1"/>
        <v/>
      </c>
      <c r="H89" s="219" t="str">
        <f>IF(F89="","",IF(F89="SI","No cal documentació",IF(C89&gt;0,(CONCATENATE("2iv_",'Valoració '!$D$7,"00",A89))," ")))</f>
        <v/>
      </c>
    </row>
    <row r="90" spans="1:8" x14ac:dyDescent="0.25">
      <c r="A90" s="204">
        <v>84</v>
      </c>
      <c r="B90" s="216"/>
      <c r="C90" s="139"/>
      <c r="D90" s="139"/>
      <c r="E90" s="139"/>
      <c r="F90" s="154"/>
      <c r="G90" s="305" t="str">
        <f t="shared" si="1"/>
        <v/>
      </c>
      <c r="H90" s="219" t="str">
        <f>IF(F90="","",IF(F90="SI","No cal documentació",IF(C90&gt;0,(CONCATENATE("2iv_",'Valoració '!$D$7,"00",A90))," ")))</f>
        <v/>
      </c>
    </row>
    <row r="91" spans="1:8" x14ac:dyDescent="0.25">
      <c r="A91" s="204">
        <v>85</v>
      </c>
      <c r="B91" s="216"/>
      <c r="C91" s="139"/>
      <c r="D91" s="139"/>
      <c r="E91" s="139"/>
      <c r="F91" s="154"/>
      <c r="G91" s="305" t="str">
        <f t="shared" si="1"/>
        <v/>
      </c>
      <c r="H91" s="219" t="str">
        <f>IF(F91="","",IF(F91="SI","No cal documentació",IF(C91&gt;0,(CONCATENATE("2iv_",'Valoració '!$D$7,"00",A91))," ")))</f>
        <v/>
      </c>
    </row>
    <row r="92" spans="1:8" x14ac:dyDescent="0.25">
      <c r="A92" s="204">
        <v>86</v>
      </c>
      <c r="B92" s="216"/>
      <c r="C92" s="139"/>
      <c r="D92" s="139"/>
      <c r="E92" s="139"/>
      <c r="F92" s="154"/>
      <c r="G92" s="305" t="str">
        <f t="shared" si="1"/>
        <v/>
      </c>
      <c r="H92" s="219" t="str">
        <f>IF(F92="","",IF(F92="SI","No cal documentació",IF(C92&gt;0,(CONCATENATE("2iv_",'Valoració '!$D$7,"00",A92))," ")))</f>
        <v/>
      </c>
    </row>
    <row r="93" spans="1:8" x14ac:dyDescent="0.25">
      <c r="A93" s="204">
        <v>87</v>
      </c>
      <c r="B93" s="216"/>
      <c r="C93" s="139"/>
      <c r="D93" s="139"/>
      <c r="E93" s="139"/>
      <c r="F93" s="154"/>
      <c r="G93" s="305" t="str">
        <f t="shared" si="1"/>
        <v/>
      </c>
      <c r="H93" s="219" t="str">
        <f>IF(F93="","",IF(F93="SI","No cal documentació",IF(C93&gt;0,(CONCATENATE("2iv_",'Valoració '!$D$7,"00",A93))," ")))</f>
        <v/>
      </c>
    </row>
    <row r="94" spans="1:8" x14ac:dyDescent="0.25">
      <c r="A94" s="204">
        <v>88</v>
      </c>
      <c r="B94" s="216"/>
      <c r="C94" s="139"/>
      <c r="D94" s="139"/>
      <c r="E94" s="139"/>
      <c r="F94" s="154"/>
      <c r="G94" s="305" t="str">
        <f t="shared" si="1"/>
        <v/>
      </c>
      <c r="H94" s="219" t="str">
        <f>IF(F94="","",IF(F94="SI","No cal documentació",IF(C94&gt;0,(CONCATENATE("2iv_",'Valoració '!$D$7,"00",A94))," ")))</f>
        <v/>
      </c>
    </row>
    <row r="95" spans="1:8" x14ac:dyDescent="0.25">
      <c r="A95" s="204">
        <v>89</v>
      </c>
      <c r="B95" s="216"/>
      <c r="C95" s="139"/>
      <c r="D95" s="139"/>
      <c r="E95" s="139"/>
      <c r="F95" s="154"/>
      <c r="G95" s="305" t="str">
        <f t="shared" si="1"/>
        <v/>
      </c>
      <c r="H95" s="219" t="str">
        <f>IF(F95="","",IF(F95="SI","No cal documentació",IF(C95&gt;0,(CONCATENATE("2iv_",'Valoració '!$D$7,"00",A95))," ")))</f>
        <v/>
      </c>
    </row>
    <row r="96" spans="1:8" x14ac:dyDescent="0.25">
      <c r="A96" s="204">
        <v>90</v>
      </c>
      <c r="B96" s="216"/>
      <c r="C96" s="139"/>
      <c r="D96" s="139"/>
      <c r="E96" s="139"/>
      <c r="F96" s="154"/>
      <c r="G96" s="305" t="str">
        <f t="shared" si="1"/>
        <v/>
      </c>
      <c r="H96" s="219" t="str">
        <f>IF(F96="","",IF(F96="SI","No cal documentació",IF(C96&gt;0,(CONCATENATE("2iv_",'Valoració '!$D$7,"00",A96))," ")))</f>
        <v/>
      </c>
    </row>
    <row r="97" spans="1:8" x14ac:dyDescent="0.25">
      <c r="A97" s="204">
        <v>91</v>
      </c>
      <c r="B97" s="216"/>
      <c r="C97" s="139"/>
      <c r="D97" s="139"/>
      <c r="E97" s="139"/>
      <c r="F97" s="154"/>
      <c r="G97" s="305" t="str">
        <f t="shared" si="1"/>
        <v/>
      </c>
      <c r="H97" s="219" t="str">
        <f>IF(F97="","",IF(F97="SI","No cal documentació",IF(C97&gt;0,(CONCATENATE("2iv_",'Valoració '!$D$7,"00",A97))," ")))</f>
        <v/>
      </c>
    </row>
    <row r="98" spans="1:8" x14ac:dyDescent="0.25">
      <c r="A98" s="204">
        <v>92</v>
      </c>
      <c r="B98" s="216"/>
      <c r="C98" s="139"/>
      <c r="D98" s="139"/>
      <c r="E98" s="139"/>
      <c r="F98" s="154"/>
      <c r="G98" s="305" t="str">
        <f t="shared" si="1"/>
        <v/>
      </c>
      <c r="H98" s="219" t="str">
        <f>IF(F98="","",IF(F98="SI","No cal documentació",IF(C98&gt;0,(CONCATENATE("2iv_",'Valoració '!$D$7,"00",A98))," ")))</f>
        <v/>
      </c>
    </row>
    <row r="99" spans="1:8" x14ac:dyDescent="0.25">
      <c r="A99" s="204">
        <v>93</v>
      </c>
      <c r="B99" s="216"/>
      <c r="C99" s="139"/>
      <c r="D99" s="139"/>
      <c r="E99" s="139"/>
      <c r="F99" s="154"/>
      <c r="G99" s="305" t="str">
        <f t="shared" si="1"/>
        <v/>
      </c>
      <c r="H99" s="219" t="str">
        <f>IF(F99="","",IF(F99="SI","No cal documentació",IF(C99&gt;0,(CONCATENATE("2iv_",'Valoració '!$D$7,"00",A99))," ")))</f>
        <v/>
      </c>
    </row>
    <row r="100" spans="1:8" x14ac:dyDescent="0.25">
      <c r="A100" s="204">
        <v>94</v>
      </c>
      <c r="B100" s="216"/>
      <c r="C100" s="139"/>
      <c r="D100" s="139"/>
      <c r="E100" s="139"/>
      <c r="F100" s="154"/>
      <c r="G100" s="305" t="str">
        <f t="shared" si="1"/>
        <v/>
      </c>
      <c r="H100" s="219" t="str">
        <f>IF(F100="","",IF(F100="SI","No cal documentació",IF(C100&gt;0,(CONCATENATE("2iv_",'Valoració '!$D$7,"00",A100))," ")))</f>
        <v/>
      </c>
    </row>
    <row r="101" spans="1:8" x14ac:dyDescent="0.25">
      <c r="A101" s="204">
        <v>95</v>
      </c>
      <c r="B101" s="216"/>
      <c r="C101" s="139"/>
      <c r="D101" s="139"/>
      <c r="E101" s="139"/>
      <c r="F101" s="154"/>
      <c r="G101" s="305" t="str">
        <f t="shared" si="1"/>
        <v/>
      </c>
      <c r="H101" s="219" t="str">
        <f>IF(F101="","",IF(F101="SI","No cal documentació",IF(C101&gt;0,(CONCATENATE("2iv_",'Valoració '!$D$7,"00",A101))," ")))</f>
        <v/>
      </c>
    </row>
    <row r="102" spans="1:8" x14ac:dyDescent="0.25">
      <c r="A102" s="204">
        <v>96</v>
      </c>
      <c r="B102" s="216"/>
      <c r="C102" s="139"/>
      <c r="D102" s="139"/>
      <c r="E102" s="139"/>
      <c r="F102" s="154"/>
      <c r="G102" s="305" t="str">
        <f t="shared" si="1"/>
        <v/>
      </c>
      <c r="H102" s="219" t="str">
        <f>IF(F102="","",IF(F102="SI","No cal documentació",IF(C102&gt;0,(CONCATENATE("2iv_",'Valoració '!$D$7,"00",A102))," ")))</f>
        <v/>
      </c>
    </row>
    <row r="103" spans="1:8" x14ac:dyDescent="0.25">
      <c r="A103" s="204">
        <v>97</v>
      </c>
      <c r="B103" s="216"/>
      <c r="C103" s="139"/>
      <c r="D103" s="139"/>
      <c r="E103" s="139"/>
      <c r="F103" s="154"/>
      <c r="G103" s="305" t="str">
        <f t="shared" si="1"/>
        <v/>
      </c>
      <c r="H103" s="219" t="str">
        <f>IF(F103="","",IF(F103="SI","No cal documentació",IF(C103&gt;0,(CONCATENATE("2iv_",'Valoració '!$D$7,"00",A103))," ")))</f>
        <v/>
      </c>
    </row>
    <row r="104" spans="1:8" x14ac:dyDescent="0.25">
      <c r="A104" s="204">
        <v>98</v>
      </c>
      <c r="B104" s="216"/>
      <c r="C104" s="139"/>
      <c r="D104" s="139"/>
      <c r="E104" s="139"/>
      <c r="F104" s="154"/>
      <c r="G104" s="305" t="str">
        <f t="shared" si="1"/>
        <v/>
      </c>
      <c r="H104" s="219" t="str">
        <f>IF(F104="","",IF(F104="SI","No cal documentació",IF(C104&gt;0,(CONCATENATE("2iv_",'Valoració '!$D$7,"00",A104))," ")))</f>
        <v/>
      </c>
    </row>
    <row r="105" spans="1:8" x14ac:dyDescent="0.25">
      <c r="A105" s="204">
        <v>99</v>
      </c>
      <c r="B105" s="216"/>
      <c r="C105" s="139"/>
      <c r="D105" s="139"/>
      <c r="E105" s="139"/>
      <c r="F105" s="154"/>
      <c r="G105" s="305" t="str">
        <f t="shared" si="1"/>
        <v/>
      </c>
      <c r="H105" s="219" t="str">
        <f>IF(F105="","",IF(F105="SI","No cal documentació",IF(C105&gt;0,(CONCATENATE("2iv_",'Valoració '!$D$7,"00",A105))," ")))</f>
        <v/>
      </c>
    </row>
    <row r="106" spans="1:8" x14ac:dyDescent="0.25">
      <c r="A106" s="209">
        <v>100</v>
      </c>
      <c r="B106" s="216"/>
      <c r="C106" s="210"/>
      <c r="D106" s="210"/>
      <c r="E106" s="210"/>
      <c r="F106" s="242"/>
      <c r="G106" s="305" t="str">
        <f t="shared" si="1"/>
        <v/>
      </c>
      <c r="H106" s="224" t="str">
        <f>IF(F106="","",IF(F106="SI","No cal documentació",IF(C106&gt;0,(CONCATENATE("2iv_",'Valoració '!$D$7,"00",A106))," ")))</f>
        <v/>
      </c>
    </row>
    <row r="108" spans="1:8" ht="15.75" x14ac:dyDescent="0.25">
      <c r="C108" s="140"/>
      <c r="D108" s="140"/>
    </row>
  </sheetData>
  <sheetProtection algorithmName="SHA-512" hashValue="YHzBAX4rdMIGazxRs+UWOKnsZvHMPVaSEq/T1NYVvifU7Ll5Ds5+M6APx9IO4FlDWLcIce5+yejrszAqYC5pzA==" saltValue="4gqh97TlmpUDWuEp7LlHSw==" spinCount="100000" sheet="1" objects="1" scenarios="1"/>
  <mergeCells count="1">
    <mergeCell ref="A5:E5"/>
  </mergeCells>
  <dataValidations count="2">
    <dataValidation type="list" allowBlank="1" showInputMessage="1" showErrorMessage="1" sqref="F7:F106" xr:uid="{00000000-0002-0000-0F00-000000000000}">
      <formula1>"si, no"</formula1>
    </dataValidation>
    <dataValidation type="list" allowBlank="1" showInputMessage="1" showErrorMessage="1" sqref="B7:B106" xr:uid="{5EC9AE29-AE90-4B9C-AED1-2C7D731522A8}">
      <formula1>"direcció,codirecció"</formula1>
    </dataValidation>
  </dataValidations>
  <hyperlinks>
    <hyperlink ref="A4" r:id="rId1" xr:uid="{00000000-0004-0000-0F00-000000000000}"/>
  </hyperlinks>
  <pageMargins left="0.7" right="0.7" top="0.75" bottom="0.75" header="0.3" footer="0.3"/>
  <ignoredErrors>
    <ignoredError sqref="G7:G106" unlockedFormula="1"/>
  </ignoredErrors>
  <tableParts count="1">
    <tablePart r:id="rId2"/>
  </tableParts>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5"/>
  <dimension ref="A1:G110"/>
  <sheetViews>
    <sheetView workbookViewId="0">
      <selection activeCell="K11" sqref="K11"/>
    </sheetView>
  </sheetViews>
  <sheetFormatPr baseColWidth="10" defaultColWidth="9.140625" defaultRowHeight="15" x14ac:dyDescent="0.25"/>
  <cols>
    <col min="1" max="1" width="9.140625" style="58"/>
    <col min="2" max="2" width="84.5703125" style="58" customWidth="1"/>
    <col min="3" max="3" width="52.5703125" style="58" customWidth="1"/>
    <col min="4" max="4" width="13.42578125" style="58" customWidth="1"/>
    <col min="5" max="5" width="17.5703125" style="58" customWidth="1"/>
    <col min="6" max="6" width="19.5703125" style="58" customWidth="1"/>
    <col min="7" max="7" width="22.42578125" style="58" customWidth="1"/>
    <col min="8" max="16384" width="9.140625" style="58"/>
  </cols>
  <sheetData>
    <row r="1" spans="1:7" x14ac:dyDescent="0.25">
      <c r="A1" s="40" t="s">
        <v>175</v>
      </c>
    </row>
    <row r="2" spans="1:7" x14ac:dyDescent="0.25">
      <c r="A2" s="58" t="s">
        <v>92</v>
      </c>
    </row>
    <row r="3" spans="1:7" ht="18.75" x14ac:dyDescent="0.3">
      <c r="D3" s="155" t="s">
        <v>11</v>
      </c>
      <c r="E3" s="156">
        <f>IF(D4&gt;D5,D4,D5)</f>
        <v>0</v>
      </c>
    </row>
    <row r="4" spans="1:7" x14ac:dyDescent="0.25">
      <c r="A4" s="157" t="s">
        <v>97</v>
      </c>
      <c r="B4" s="158" t="s">
        <v>176</v>
      </c>
      <c r="C4" s="159">
        <f>SUM(E9:E108)</f>
        <v>0</v>
      </c>
      <c r="D4" s="159">
        <f>IF(C4&gt;=1960,3,IF(C4&gt;=1540,2,IF(C4&gt;=1050,1,0)))</f>
        <v>0</v>
      </c>
    </row>
    <row r="5" spans="1:7" x14ac:dyDescent="0.25">
      <c r="B5" s="158" t="s">
        <v>177</v>
      </c>
      <c r="C5" s="159">
        <f>SUM(F9:F108)</f>
        <v>0</v>
      </c>
      <c r="D5" s="159">
        <f>IF(C5&gt;=112,3,IF(C5&gt;=88,2,IF(C5&gt;=60,1,0)))</f>
        <v>0</v>
      </c>
    </row>
    <row r="6" spans="1:7" x14ac:dyDescent="0.25">
      <c r="A6" s="157" t="s">
        <v>97</v>
      </c>
    </row>
    <row r="7" spans="1:7" x14ac:dyDescent="0.25">
      <c r="A7" s="403" t="s">
        <v>165</v>
      </c>
      <c r="B7" s="404"/>
      <c r="C7" s="404"/>
      <c r="D7" s="405"/>
      <c r="E7" s="160"/>
    </row>
    <row r="8" spans="1:7" ht="34.5" customHeight="1" x14ac:dyDescent="0.25">
      <c r="A8" s="225" t="s">
        <v>46</v>
      </c>
      <c r="B8" s="226" t="s">
        <v>178</v>
      </c>
      <c r="C8" s="226" t="s">
        <v>179</v>
      </c>
      <c r="D8" s="226" t="s">
        <v>180</v>
      </c>
      <c r="E8" s="226" t="s">
        <v>181</v>
      </c>
      <c r="F8" s="226" t="s">
        <v>182</v>
      </c>
      <c r="G8" s="227" t="s">
        <v>44</v>
      </c>
    </row>
    <row r="9" spans="1:7" x14ac:dyDescent="0.25">
      <c r="A9" s="228">
        <v>1</v>
      </c>
      <c r="B9" s="138"/>
      <c r="C9" s="138"/>
      <c r="D9" s="138"/>
      <c r="E9" s="138"/>
      <c r="F9" s="139"/>
      <c r="G9" s="229" t="str">
        <f>IF(B9&lt;&gt;0,(CONCATENATE("2d_",'Valoració '!$D$7,"2v2_00",A9))," ")</f>
        <v xml:space="preserve"> </v>
      </c>
    </row>
    <row r="10" spans="1:7" x14ac:dyDescent="0.25">
      <c r="A10" s="228">
        <v>2</v>
      </c>
      <c r="B10" s="138"/>
      <c r="C10" s="138"/>
      <c r="D10" s="138"/>
      <c r="E10" s="138"/>
      <c r="F10" s="139"/>
      <c r="G10" s="229" t="str">
        <f>IF(B10&lt;&gt;0,(CONCATENATE("2d_",'Valoració '!$D$7,"2v2_00",A10))," ")</f>
        <v xml:space="preserve"> </v>
      </c>
    </row>
    <row r="11" spans="1:7" x14ac:dyDescent="0.25">
      <c r="A11" s="228">
        <v>3</v>
      </c>
      <c r="B11" s="138"/>
      <c r="C11" s="138"/>
      <c r="D11" s="138"/>
      <c r="E11" s="138"/>
      <c r="F11" s="139"/>
      <c r="G11" s="229" t="str">
        <f>IF(B11&lt;&gt;0,(CONCATENATE("2d_",'Valoració '!$D$7,"2v2_00",A11))," ")</f>
        <v xml:space="preserve"> </v>
      </c>
    </row>
    <row r="12" spans="1:7" x14ac:dyDescent="0.25">
      <c r="A12" s="228">
        <v>4</v>
      </c>
      <c r="B12" s="138"/>
      <c r="C12" s="138"/>
      <c r="D12" s="138"/>
      <c r="E12" s="138"/>
      <c r="F12" s="139"/>
      <c r="G12" s="229" t="str">
        <f>IF(B12&lt;&gt;0,(CONCATENATE("2d_",'Valoració '!$D$7,"2v2_00",A12))," ")</f>
        <v xml:space="preserve"> </v>
      </c>
    </row>
    <row r="13" spans="1:7" x14ac:dyDescent="0.25">
      <c r="A13" s="228">
        <v>5</v>
      </c>
      <c r="B13" s="138"/>
      <c r="C13" s="138"/>
      <c r="D13" s="138"/>
      <c r="E13" s="138"/>
      <c r="F13" s="139"/>
      <c r="G13" s="229" t="str">
        <f>IF(B13&lt;&gt;0,(CONCATENATE("2d_",'Valoració '!$D$7,"2v2_00",A13))," ")</f>
        <v xml:space="preserve"> </v>
      </c>
    </row>
    <row r="14" spans="1:7" x14ac:dyDescent="0.25">
      <c r="A14" s="228">
        <v>6</v>
      </c>
      <c r="B14" s="138"/>
      <c r="C14" s="138"/>
      <c r="D14" s="138"/>
      <c r="E14" s="138"/>
      <c r="F14" s="139"/>
      <c r="G14" s="229" t="str">
        <f>IF(B14&lt;&gt;0,(CONCATENATE("2d_",'Valoració '!$D$7,"2v2_00",A14))," ")</f>
        <v xml:space="preserve"> </v>
      </c>
    </row>
    <row r="15" spans="1:7" x14ac:dyDescent="0.25">
      <c r="A15" s="228">
        <v>7</v>
      </c>
      <c r="B15" s="139"/>
      <c r="C15" s="139"/>
      <c r="D15" s="139"/>
      <c r="E15" s="139"/>
      <c r="F15" s="139"/>
      <c r="G15" s="229" t="str">
        <f>IF(B15&lt;&gt;0,(CONCATENATE("2d_",'Valoració '!$D$7,"2v2_00",A15))," ")</f>
        <v xml:space="preserve"> </v>
      </c>
    </row>
    <row r="16" spans="1:7" x14ac:dyDescent="0.25">
      <c r="A16" s="228">
        <v>8</v>
      </c>
      <c r="B16" s="139"/>
      <c r="C16" s="139"/>
      <c r="D16" s="139"/>
      <c r="E16" s="139"/>
      <c r="F16" s="139"/>
      <c r="G16" s="229" t="str">
        <f>IF(B16&lt;&gt;0,(CONCATENATE("2d_",'Valoració '!$D$7,"2v2_00",A16))," ")</f>
        <v xml:space="preserve"> </v>
      </c>
    </row>
    <row r="17" spans="1:7" x14ac:dyDescent="0.25">
      <c r="A17" s="228">
        <v>9</v>
      </c>
      <c r="B17" s="139"/>
      <c r="C17" s="139"/>
      <c r="D17" s="139"/>
      <c r="E17" s="139"/>
      <c r="F17" s="139"/>
      <c r="G17" s="229" t="str">
        <f>IF(B17&lt;&gt;0,(CONCATENATE("2d_",'Valoració '!$D$7,"2v2_00",A17))," ")</f>
        <v xml:space="preserve"> </v>
      </c>
    </row>
    <row r="18" spans="1:7" x14ac:dyDescent="0.25">
      <c r="A18" s="228">
        <v>10</v>
      </c>
      <c r="B18" s="139"/>
      <c r="C18" s="139"/>
      <c r="D18" s="139"/>
      <c r="E18" s="139"/>
      <c r="F18" s="139"/>
      <c r="G18" s="229" t="str">
        <f>IF(B18&lt;&gt;0,(CONCATENATE("2d_",'Valoració '!$D$7,"2v2_00",A18))," ")</f>
        <v xml:space="preserve"> </v>
      </c>
    </row>
    <row r="19" spans="1:7" x14ac:dyDescent="0.25">
      <c r="A19" s="228">
        <v>11</v>
      </c>
      <c r="B19" s="139"/>
      <c r="C19" s="139"/>
      <c r="D19" s="139"/>
      <c r="E19" s="139"/>
      <c r="F19" s="139"/>
      <c r="G19" s="229" t="str">
        <f>IF(B19&lt;&gt;0,(CONCATENATE("2d_",'Valoració '!$D$7,"2v2_00",A19))," ")</f>
        <v xml:space="preserve"> </v>
      </c>
    </row>
    <row r="20" spans="1:7" x14ac:dyDescent="0.25">
      <c r="A20" s="228">
        <v>12</v>
      </c>
      <c r="B20" s="139"/>
      <c r="C20" s="139"/>
      <c r="D20" s="139"/>
      <c r="E20" s="139"/>
      <c r="F20" s="139"/>
      <c r="G20" s="229" t="str">
        <f>IF(B20&lt;&gt;0,(CONCATENATE("2d_",'Valoració '!$D$7,"2v2_00",A20))," ")</f>
        <v xml:space="preserve"> </v>
      </c>
    </row>
    <row r="21" spans="1:7" x14ac:dyDescent="0.25">
      <c r="A21" s="228">
        <v>13</v>
      </c>
      <c r="B21" s="139"/>
      <c r="C21" s="139"/>
      <c r="D21" s="139"/>
      <c r="E21" s="139"/>
      <c r="F21" s="139"/>
      <c r="G21" s="229" t="str">
        <f>IF(B21&lt;&gt;0,(CONCATENATE("2d_",'Valoració '!$D$7,"2v2_00",A21))," ")</f>
        <v xml:space="preserve"> </v>
      </c>
    </row>
    <row r="22" spans="1:7" x14ac:dyDescent="0.25">
      <c r="A22" s="228">
        <v>14</v>
      </c>
      <c r="B22" s="139"/>
      <c r="C22" s="139"/>
      <c r="D22" s="139"/>
      <c r="E22" s="139"/>
      <c r="F22" s="139"/>
      <c r="G22" s="229" t="str">
        <f>IF(B22&lt;&gt;0,(CONCATENATE("2d_",'Valoració '!$D$7,"2v2_00",A22))," ")</f>
        <v xml:space="preserve"> </v>
      </c>
    </row>
    <row r="23" spans="1:7" x14ac:dyDescent="0.25">
      <c r="A23" s="228">
        <v>15</v>
      </c>
      <c r="B23" s="139"/>
      <c r="C23" s="139"/>
      <c r="D23" s="139"/>
      <c r="E23" s="139"/>
      <c r="F23" s="139"/>
      <c r="G23" s="229" t="str">
        <f>IF(B23&lt;&gt;0,(CONCATENATE("2d_",'Valoració '!$D$7,"2v2_00",A23))," ")</f>
        <v xml:space="preserve"> </v>
      </c>
    </row>
    <row r="24" spans="1:7" x14ac:dyDescent="0.25">
      <c r="A24" s="228">
        <v>16</v>
      </c>
      <c r="B24" s="139"/>
      <c r="C24" s="139"/>
      <c r="D24" s="139"/>
      <c r="E24" s="139"/>
      <c r="F24" s="139"/>
      <c r="G24" s="229" t="str">
        <f>IF(B24&lt;&gt;0,(CONCATENATE("2d_",'Valoració '!$D$7,"2v2_00",A24))," ")</f>
        <v xml:space="preserve"> </v>
      </c>
    </row>
    <row r="25" spans="1:7" x14ac:dyDescent="0.25">
      <c r="A25" s="228">
        <v>17</v>
      </c>
      <c r="B25" s="139"/>
      <c r="C25" s="139"/>
      <c r="D25" s="139"/>
      <c r="E25" s="139"/>
      <c r="F25" s="139"/>
      <c r="G25" s="229" t="str">
        <f>IF(B25&lt;&gt;0,(CONCATENATE("2d_",'Valoració '!$D$7,"2v2_00",A25))," ")</f>
        <v xml:space="preserve"> </v>
      </c>
    </row>
    <row r="26" spans="1:7" x14ac:dyDescent="0.25">
      <c r="A26" s="228">
        <v>18</v>
      </c>
      <c r="B26" s="139"/>
      <c r="C26" s="139"/>
      <c r="D26" s="139"/>
      <c r="E26" s="139"/>
      <c r="F26" s="139"/>
      <c r="G26" s="229" t="str">
        <f>IF(B26&lt;&gt;0,(CONCATENATE("2d_",'Valoració '!$D$7,"2v2_00",A26))," ")</f>
        <v xml:space="preserve"> </v>
      </c>
    </row>
    <row r="27" spans="1:7" x14ac:dyDescent="0.25">
      <c r="A27" s="228">
        <v>19</v>
      </c>
      <c r="B27" s="139"/>
      <c r="C27" s="139"/>
      <c r="D27" s="139"/>
      <c r="E27" s="139"/>
      <c r="F27" s="139"/>
      <c r="G27" s="229" t="str">
        <f>IF(B27&lt;&gt;0,(CONCATENATE("2d_",'Valoració '!$D$7,"2v2_00",A27))," ")</f>
        <v xml:space="preserve"> </v>
      </c>
    </row>
    <row r="28" spans="1:7" x14ac:dyDescent="0.25">
      <c r="A28" s="228">
        <v>20</v>
      </c>
      <c r="B28" s="139"/>
      <c r="C28" s="139"/>
      <c r="D28" s="139"/>
      <c r="E28" s="139"/>
      <c r="F28" s="139"/>
      <c r="G28" s="229" t="str">
        <f>IF(B28&lt;&gt;0,(CONCATENATE("2d_",'Valoració '!$D$7,"2v2_00",A28))," ")</f>
        <v xml:space="preserve"> </v>
      </c>
    </row>
    <row r="29" spans="1:7" x14ac:dyDescent="0.25">
      <c r="A29" s="228">
        <v>21</v>
      </c>
      <c r="B29" s="139"/>
      <c r="C29" s="139"/>
      <c r="D29" s="139"/>
      <c r="E29" s="139"/>
      <c r="F29" s="139"/>
      <c r="G29" s="229" t="str">
        <f>IF(B29&lt;&gt;0,(CONCATENATE("2d_",'Valoració '!$D$7,"2v2_00",A29))," ")</f>
        <v xml:space="preserve"> </v>
      </c>
    </row>
    <row r="30" spans="1:7" x14ac:dyDescent="0.25">
      <c r="A30" s="228">
        <v>22</v>
      </c>
      <c r="B30" s="139"/>
      <c r="C30" s="139"/>
      <c r="D30" s="139"/>
      <c r="E30" s="139"/>
      <c r="F30" s="139"/>
      <c r="G30" s="229" t="str">
        <f>IF(B30&lt;&gt;0,(CONCATENATE("2d_",'Valoració '!$D$7,"2v2_00",A30))," ")</f>
        <v xml:space="preserve"> </v>
      </c>
    </row>
    <row r="31" spans="1:7" x14ac:dyDescent="0.25">
      <c r="A31" s="228">
        <v>23</v>
      </c>
      <c r="B31" s="139"/>
      <c r="C31" s="139"/>
      <c r="D31" s="139"/>
      <c r="E31" s="139"/>
      <c r="F31" s="139"/>
      <c r="G31" s="229" t="str">
        <f>IF(B31&lt;&gt;0,(CONCATENATE("2d_",'Valoració '!$D$7,"2v2_00",A31))," ")</f>
        <v xml:space="preserve"> </v>
      </c>
    </row>
    <row r="32" spans="1:7" x14ac:dyDescent="0.25">
      <c r="A32" s="228">
        <v>24</v>
      </c>
      <c r="B32" s="139"/>
      <c r="C32" s="139"/>
      <c r="D32" s="139"/>
      <c r="E32" s="139"/>
      <c r="F32" s="139"/>
      <c r="G32" s="229" t="str">
        <f>IF(B32&lt;&gt;0,(CONCATENATE("2d_",'Valoració '!$D$7,"2v2_00",A32))," ")</f>
        <v xml:space="preserve"> </v>
      </c>
    </row>
    <row r="33" spans="1:7" x14ac:dyDescent="0.25">
      <c r="A33" s="228">
        <v>25</v>
      </c>
      <c r="B33" s="139"/>
      <c r="C33" s="139"/>
      <c r="D33" s="139"/>
      <c r="E33" s="139"/>
      <c r="F33" s="139"/>
      <c r="G33" s="229" t="str">
        <f>IF(B33&lt;&gt;0,(CONCATENATE("2d_",'Valoració '!$D$7,"2v2_00",A33))," ")</f>
        <v xml:space="preserve"> </v>
      </c>
    </row>
    <row r="34" spans="1:7" x14ac:dyDescent="0.25">
      <c r="A34" s="228">
        <v>26</v>
      </c>
      <c r="B34" s="139"/>
      <c r="C34" s="139"/>
      <c r="D34" s="139"/>
      <c r="E34" s="139"/>
      <c r="F34" s="139"/>
      <c r="G34" s="229" t="str">
        <f>IF(B34&lt;&gt;0,(CONCATENATE("2d_",'Valoració '!$D$7,"2v2_00",A34))," ")</f>
        <v xml:space="preserve"> </v>
      </c>
    </row>
    <row r="35" spans="1:7" x14ac:dyDescent="0.25">
      <c r="A35" s="228">
        <v>27</v>
      </c>
      <c r="B35" s="139"/>
      <c r="C35" s="139"/>
      <c r="D35" s="139"/>
      <c r="E35" s="139"/>
      <c r="F35" s="139"/>
      <c r="G35" s="229" t="str">
        <f>IF(B35&lt;&gt;0,(CONCATENATE("2d_",'Valoració '!$D$7,"2v2_00",A35))," ")</f>
        <v xml:space="preserve"> </v>
      </c>
    </row>
    <row r="36" spans="1:7" x14ac:dyDescent="0.25">
      <c r="A36" s="228">
        <v>28</v>
      </c>
      <c r="B36" s="139"/>
      <c r="C36" s="139"/>
      <c r="D36" s="139"/>
      <c r="E36" s="139"/>
      <c r="F36" s="139"/>
      <c r="G36" s="229" t="str">
        <f>IF(B36&lt;&gt;0,(CONCATENATE("2d_",'Valoració '!$D$7,"2v2_00",A36))," ")</f>
        <v xml:space="preserve"> </v>
      </c>
    </row>
    <row r="37" spans="1:7" x14ac:dyDescent="0.25">
      <c r="A37" s="228">
        <v>29</v>
      </c>
      <c r="B37" s="139"/>
      <c r="C37" s="139"/>
      <c r="D37" s="139"/>
      <c r="E37" s="139"/>
      <c r="F37" s="139"/>
      <c r="G37" s="229" t="str">
        <f>IF(B37&lt;&gt;0,(CONCATENATE("2d_",'Valoració '!$D$7,"2v2_00",A37))," ")</f>
        <v xml:space="preserve"> </v>
      </c>
    </row>
    <row r="38" spans="1:7" x14ac:dyDescent="0.25">
      <c r="A38" s="228">
        <v>30</v>
      </c>
      <c r="B38" s="139"/>
      <c r="C38" s="139"/>
      <c r="D38" s="139"/>
      <c r="E38" s="139"/>
      <c r="F38" s="139"/>
      <c r="G38" s="229" t="str">
        <f>IF(B38&lt;&gt;0,(CONCATENATE("2d_",'Valoració '!$D$7,"2v2_00",A38))," ")</f>
        <v xml:space="preserve"> </v>
      </c>
    </row>
    <row r="39" spans="1:7" x14ac:dyDescent="0.25">
      <c r="A39" s="228">
        <v>31</v>
      </c>
      <c r="B39" s="139"/>
      <c r="C39" s="139"/>
      <c r="D39" s="139"/>
      <c r="E39" s="139"/>
      <c r="F39" s="139"/>
      <c r="G39" s="229" t="str">
        <f>IF(B39&lt;&gt;0,(CONCATENATE("2d_",'Valoració '!$D$7,"2v2_00",A39))," ")</f>
        <v xml:space="preserve"> </v>
      </c>
    </row>
    <row r="40" spans="1:7" x14ac:dyDescent="0.25">
      <c r="A40" s="228">
        <v>32</v>
      </c>
      <c r="B40" s="139"/>
      <c r="C40" s="139"/>
      <c r="D40" s="139"/>
      <c r="E40" s="139"/>
      <c r="F40" s="139"/>
      <c r="G40" s="229" t="str">
        <f>IF(B40&lt;&gt;0,(CONCATENATE("2d_",'Valoració '!$D$7,"2v2_00",A40))," ")</f>
        <v xml:space="preserve"> </v>
      </c>
    </row>
    <row r="41" spans="1:7" x14ac:dyDescent="0.25">
      <c r="A41" s="228">
        <v>33</v>
      </c>
      <c r="B41" s="139"/>
      <c r="C41" s="139"/>
      <c r="D41" s="139"/>
      <c r="E41" s="139"/>
      <c r="F41" s="139"/>
      <c r="G41" s="229" t="str">
        <f>IF(B41&lt;&gt;0,(CONCATENATE("2d_",'Valoració '!$D$7,"2v2_00",A41))," ")</f>
        <v xml:space="preserve"> </v>
      </c>
    </row>
    <row r="42" spans="1:7" x14ac:dyDescent="0.25">
      <c r="A42" s="228">
        <v>34</v>
      </c>
      <c r="B42" s="139"/>
      <c r="C42" s="139"/>
      <c r="D42" s="139"/>
      <c r="E42" s="139"/>
      <c r="F42" s="139"/>
      <c r="G42" s="229" t="str">
        <f>IF(B42&lt;&gt;0,(CONCATENATE("2d_",'Valoració '!$D$7,"2v2_00",A42))," ")</f>
        <v xml:space="preserve"> </v>
      </c>
    </row>
    <row r="43" spans="1:7" x14ac:dyDescent="0.25">
      <c r="A43" s="228">
        <v>35</v>
      </c>
      <c r="B43" s="139"/>
      <c r="C43" s="139"/>
      <c r="D43" s="139"/>
      <c r="E43" s="139"/>
      <c r="F43" s="139"/>
      <c r="G43" s="229" t="str">
        <f>IF(B43&lt;&gt;0,(CONCATENATE("2d_",'Valoració '!$D$7,"2v2_00",A43))," ")</f>
        <v xml:space="preserve"> </v>
      </c>
    </row>
    <row r="44" spans="1:7" x14ac:dyDescent="0.25">
      <c r="A44" s="228">
        <v>36</v>
      </c>
      <c r="B44" s="139"/>
      <c r="C44" s="139"/>
      <c r="D44" s="139"/>
      <c r="E44" s="139"/>
      <c r="F44" s="139"/>
      <c r="G44" s="229" t="str">
        <f>IF(B44&lt;&gt;0,(CONCATENATE("2d_",'Valoració '!$D$7,"2v2_00",A44))," ")</f>
        <v xml:space="preserve"> </v>
      </c>
    </row>
    <row r="45" spans="1:7" x14ac:dyDescent="0.25">
      <c r="A45" s="228">
        <v>37</v>
      </c>
      <c r="B45" s="139"/>
      <c r="C45" s="139"/>
      <c r="D45" s="139"/>
      <c r="E45" s="139"/>
      <c r="F45" s="139"/>
      <c r="G45" s="229" t="str">
        <f>IF(B45&lt;&gt;0,(CONCATENATE("2d_",'Valoració '!$D$7,"2v2_00",A45))," ")</f>
        <v xml:space="preserve"> </v>
      </c>
    </row>
    <row r="46" spans="1:7" x14ac:dyDescent="0.25">
      <c r="A46" s="228">
        <v>38</v>
      </c>
      <c r="B46" s="139"/>
      <c r="C46" s="139"/>
      <c r="D46" s="139"/>
      <c r="E46" s="139"/>
      <c r="F46" s="139"/>
      <c r="G46" s="229" t="str">
        <f>IF(B46&lt;&gt;0,(CONCATENATE("2d_",'Valoració '!$D$7,"2v2_00",A46))," ")</f>
        <v xml:space="preserve"> </v>
      </c>
    </row>
    <row r="47" spans="1:7" x14ac:dyDescent="0.25">
      <c r="A47" s="228">
        <v>39</v>
      </c>
      <c r="B47" s="139"/>
      <c r="C47" s="139"/>
      <c r="D47" s="139"/>
      <c r="E47" s="139"/>
      <c r="F47" s="139"/>
      <c r="G47" s="229" t="str">
        <f>IF(B47&lt;&gt;0,(CONCATENATE("2d_",'Valoració '!$D$7,"2v2_00",A47))," ")</f>
        <v xml:space="preserve"> </v>
      </c>
    </row>
    <row r="48" spans="1:7" x14ac:dyDescent="0.25">
      <c r="A48" s="228">
        <v>40</v>
      </c>
      <c r="B48" s="139"/>
      <c r="C48" s="139"/>
      <c r="D48" s="139"/>
      <c r="E48" s="139"/>
      <c r="F48" s="139"/>
      <c r="G48" s="229" t="str">
        <f>IF(B48&lt;&gt;0,(CONCATENATE("2d_",'Valoració '!$D$7,"2v2_00",A48))," ")</f>
        <v xml:space="preserve"> </v>
      </c>
    </row>
    <row r="49" spans="1:7" x14ac:dyDescent="0.25">
      <c r="A49" s="228">
        <v>41</v>
      </c>
      <c r="B49" s="139"/>
      <c r="C49" s="139"/>
      <c r="D49" s="139"/>
      <c r="E49" s="139"/>
      <c r="F49" s="139"/>
      <c r="G49" s="229" t="str">
        <f>IF(B49&lt;&gt;0,(CONCATENATE("2d_",'Valoració '!$D$7,"2v2_00",A49))," ")</f>
        <v xml:space="preserve"> </v>
      </c>
    </row>
    <row r="50" spans="1:7" x14ac:dyDescent="0.25">
      <c r="A50" s="228">
        <v>42</v>
      </c>
      <c r="B50" s="139"/>
      <c r="C50" s="139"/>
      <c r="D50" s="139"/>
      <c r="E50" s="139"/>
      <c r="F50" s="139"/>
      <c r="G50" s="229" t="str">
        <f>IF(B50&lt;&gt;0,(CONCATENATE("2d_",'Valoració '!$D$7,"2v2_00",A50))," ")</f>
        <v xml:space="preserve"> </v>
      </c>
    </row>
    <row r="51" spans="1:7" x14ac:dyDescent="0.25">
      <c r="A51" s="228">
        <v>43</v>
      </c>
      <c r="B51" s="139"/>
      <c r="C51" s="139"/>
      <c r="D51" s="139"/>
      <c r="E51" s="139"/>
      <c r="F51" s="139"/>
      <c r="G51" s="229" t="str">
        <f>IF(B51&lt;&gt;0,(CONCATENATE("2d_",'Valoració '!$D$7,"2v2_00",A51))," ")</f>
        <v xml:space="preserve"> </v>
      </c>
    </row>
    <row r="52" spans="1:7" x14ac:dyDescent="0.25">
      <c r="A52" s="228">
        <v>44</v>
      </c>
      <c r="B52" s="139"/>
      <c r="C52" s="139"/>
      <c r="D52" s="139"/>
      <c r="E52" s="139"/>
      <c r="F52" s="139"/>
      <c r="G52" s="229" t="str">
        <f>IF(B52&lt;&gt;0,(CONCATENATE("2d_",'Valoració '!$D$7,"2v2_00",A52))," ")</f>
        <v xml:space="preserve"> </v>
      </c>
    </row>
    <row r="53" spans="1:7" x14ac:dyDescent="0.25">
      <c r="A53" s="228">
        <v>45</v>
      </c>
      <c r="B53" s="139"/>
      <c r="C53" s="139"/>
      <c r="D53" s="139"/>
      <c r="E53" s="139"/>
      <c r="F53" s="139"/>
      <c r="G53" s="229" t="str">
        <f>IF(B53&lt;&gt;0,(CONCATENATE("2d_",'Valoració '!$D$7,"2v2_00",A53))," ")</f>
        <v xml:space="preserve"> </v>
      </c>
    </row>
    <row r="54" spans="1:7" x14ac:dyDescent="0.25">
      <c r="A54" s="228">
        <v>46</v>
      </c>
      <c r="B54" s="139"/>
      <c r="C54" s="139"/>
      <c r="D54" s="139"/>
      <c r="E54" s="139"/>
      <c r="F54" s="139"/>
      <c r="G54" s="229" t="str">
        <f>IF(B54&lt;&gt;0,(CONCATENATE("2d_",'Valoració '!$D$7,"2v2_00",A54))," ")</f>
        <v xml:space="preserve"> </v>
      </c>
    </row>
    <row r="55" spans="1:7" x14ac:dyDescent="0.25">
      <c r="A55" s="228">
        <v>47</v>
      </c>
      <c r="B55" s="139"/>
      <c r="C55" s="139"/>
      <c r="D55" s="139"/>
      <c r="E55" s="139"/>
      <c r="F55" s="139"/>
      <c r="G55" s="229" t="str">
        <f>IF(B55&lt;&gt;0,(CONCATENATE("2d_",'Valoració '!$D$7,"2v2_00",A55))," ")</f>
        <v xml:space="preserve"> </v>
      </c>
    </row>
    <row r="56" spans="1:7" x14ac:dyDescent="0.25">
      <c r="A56" s="228">
        <v>48</v>
      </c>
      <c r="B56" s="139"/>
      <c r="C56" s="139"/>
      <c r="D56" s="139"/>
      <c r="E56" s="139"/>
      <c r="F56" s="139"/>
      <c r="G56" s="229" t="str">
        <f>IF(B56&lt;&gt;0,(CONCATENATE("2d_",'Valoració '!$D$7,"2v2_00",A56))," ")</f>
        <v xml:space="preserve"> </v>
      </c>
    </row>
    <row r="57" spans="1:7" x14ac:dyDescent="0.25">
      <c r="A57" s="228">
        <v>49</v>
      </c>
      <c r="B57" s="139"/>
      <c r="C57" s="139"/>
      <c r="D57" s="139"/>
      <c r="E57" s="139"/>
      <c r="F57" s="139"/>
      <c r="G57" s="229" t="str">
        <f>IF(B57&lt;&gt;0,(CONCATENATE("2d_",'Valoració '!$D$7,"2v2_00",A57))," ")</f>
        <v xml:space="preserve"> </v>
      </c>
    </row>
    <row r="58" spans="1:7" x14ac:dyDescent="0.25">
      <c r="A58" s="228">
        <v>50</v>
      </c>
      <c r="B58" s="139"/>
      <c r="C58" s="139"/>
      <c r="D58" s="139"/>
      <c r="E58" s="139"/>
      <c r="F58" s="139"/>
      <c r="G58" s="229" t="str">
        <f>IF(B58&lt;&gt;0,(CONCATENATE("2d_",'Valoració '!$D$7,"2v2_00",A58))," ")</f>
        <v xml:space="preserve"> </v>
      </c>
    </row>
    <row r="59" spans="1:7" x14ac:dyDescent="0.25">
      <c r="A59" s="228">
        <v>51</v>
      </c>
      <c r="B59" s="139"/>
      <c r="C59" s="139"/>
      <c r="D59" s="139"/>
      <c r="E59" s="139"/>
      <c r="F59" s="139"/>
      <c r="G59" s="229" t="str">
        <f>IF(B59&lt;&gt;0,(CONCATENATE("2d_",'Valoració '!$D$7,"2v2_00",A59))," ")</f>
        <v xml:space="preserve"> </v>
      </c>
    </row>
    <row r="60" spans="1:7" x14ac:dyDescent="0.25">
      <c r="A60" s="228">
        <v>52</v>
      </c>
      <c r="B60" s="139"/>
      <c r="C60" s="139"/>
      <c r="D60" s="139"/>
      <c r="E60" s="139"/>
      <c r="F60" s="139"/>
      <c r="G60" s="229" t="str">
        <f>IF(B60&lt;&gt;0,(CONCATENATE("2d_",'Valoració '!$D$7,"2v2_00",A60))," ")</f>
        <v xml:space="preserve"> </v>
      </c>
    </row>
    <row r="61" spans="1:7" x14ac:dyDescent="0.25">
      <c r="A61" s="228">
        <v>53</v>
      </c>
      <c r="B61" s="139"/>
      <c r="C61" s="139"/>
      <c r="D61" s="139"/>
      <c r="E61" s="139"/>
      <c r="F61" s="139"/>
      <c r="G61" s="229" t="str">
        <f>IF(B61&lt;&gt;0,(CONCATENATE("2d_",'Valoració '!$D$7,"2v2_00",A61))," ")</f>
        <v xml:space="preserve"> </v>
      </c>
    </row>
    <row r="62" spans="1:7" x14ac:dyDescent="0.25">
      <c r="A62" s="228">
        <v>54</v>
      </c>
      <c r="B62" s="139"/>
      <c r="C62" s="139"/>
      <c r="D62" s="139"/>
      <c r="E62" s="139"/>
      <c r="F62" s="139"/>
      <c r="G62" s="229" t="str">
        <f>IF(B62&lt;&gt;0,(CONCATENATE("2d_",'Valoració '!$D$7,"2v2_00",A62))," ")</f>
        <v xml:space="preserve"> </v>
      </c>
    </row>
    <row r="63" spans="1:7" x14ac:dyDescent="0.25">
      <c r="A63" s="228">
        <v>55</v>
      </c>
      <c r="B63" s="139"/>
      <c r="C63" s="139"/>
      <c r="D63" s="139"/>
      <c r="E63" s="139"/>
      <c r="F63" s="139"/>
      <c r="G63" s="229" t="str">
        <f>IF(B63&lt;&gt;0,(CONCATENATE("2d_",'Valoració '!$D$7,"2v2_00",A63))," ")</f>
        <v xml:space="preserve"> </v>
      </c>
    </row>
    <row r="64" spans="1:7" x14ac:dyDescent="0.25">
      <c r="A64" s="228">
        <v>56</v>
      </c>
      <c r="B64" s="139"/>
      <c r="C64" s="139"/>
      <c r="D64" s="139"/>
      <c r="E64" s="139"/>
      <c r="F64" s="139"/>
      <c r="G64" s="229" t="str">
        <f>IF(B64&lt;&gt;0,(CONCATENATE("2d_",'Valoració '!$D$7,"2v2_00",A64))," ")</f>
        <v xml:space="preserve"> </v>
      </c>
    </row>
    <row r="65" spans="1:7" x14ac:dyDescent="0.25">
      <c r="A65" s="228">
        <v>57</v>
      </c>
      <c r="B65" s="139"/>
      <c r="C65" s="139"/>
      <c r="D65" s="139"/>
      <c r="E65" s="139"/>
      <c r="F65" s="139"/>
      <c r="G65" s="229" t="str">
        <f>IF(B65&lt;&gt;0,(CONCATENATE("2d_",'Valoració '!$D$7,"2v2_00",A65))," ")</f>
        <v xml:space="preserve"> </v>
      </c>
    </row>
    <row r="66" spans="1:7" x14ac:dyDescent="0.25">
      <c r="A66" s="228">
        <v>58</v>
      </c>
      <c r="B66" s="139"/>
      <c r="C66" s="139"/>
      <c r="D66" s="139"/>
      <c r="E66" s="139"/>
      <c r="F66" s="139"/>
      <c r="G66" s="229" t="str">
        <f>IF(B66&lt;&gt;0,(CONCATENATE("2d_",'Valoració '!$D$7,"2v2_00",A66))," ")</f>
        <v xml:space="preserve"> </v>
      </c>
    </row>
    <row r="67" spans="1:7" x14ac:dyDescent="0.25">
      <c r="A67" s="228">
        <v>59</v>
      </c>
      <c r="B67" s="139"/>
      <c r="C67" s="139"/>
      <c r="D67" s="139"/>
      <c r="E67" s="139"/>
      <c r="F67" s="139"/>
      <c r="G67" s="229" t="str">
        <f>IF(B67&lt;&gt;0,(CONCATENATE("2d_",'Valoració '!$D$7,"2v2_00",A67))," ")</f>
        <v xml:space="preserve"> </v>
      </c>
    </row>
    <row r="68" spans="1:7" x14ac:dyDescent="0.25">
      <c r="A68" s="228">
        <v>60</v>
      </c>
      <c r="B68" s="139"/>
      <c r="C68" s="139"/>
      <c r="D68" s="139"/>
      <c r="E68" s="139"/>
      <c r="F68" s="139"/>
      <c r="G68" s="229" t="str">
        <f>IF(B68&lt;&gt;0,(CONCATENATE("2d_",'Valoració '!$D$7,"2v2_00",A68))," ")</f>
        <v xml:space="preserve"> </v>
      </c>
    </row>
    <row r="69" spans="1:7" x14ac:dyDescent="0.25">
      <c r="A69" s="228">
        <v>61</v>
      </c>
      <c r="B69" s="139"/>
      <c r="C69" s="139"/>
      <c r="D69" s="139"/>
      <c r="E69" s="139"/>
      <c r="F69" s="139"/>
      <c r="G69" s="229" t="str">
        <f>IF(B69&lt;&gt;0,(CONCATENATE("2d_",'Valoració '!$D$7,"2v2_00",A69))," ")</f>
        <v xml:space="preserve"> </v>
      </c>
    </row>
    <row r="70" spans="1:7" x14ac:dyDescent="0.25">
      <c r="A70" s="228">
        <v>62</v>
      </c>
      <c r="B70" s="139"/>
      <c r="C70" s="139"/>
      <c r="D70" s="139"/>
      <c r="E70" s="139"/>
      <c r="F70" s="139"/>
      <c r="G70" s="229" t="str">
        <f>IF(B70&lt;&gt;0,(CONCATENATE("2d_",'Valoració '!$D$7,"2v2_00",A70))," ")</f>
        <v xml:space="preserve"> </v>
      </c>
    </row>
    <row r="71" spans="1:7" x14ac:dyDescent="0.25">
      <c r="A71" s="228">
        <v>63</v>
      </c>
      <c r="B71" s="139"/>
      <c r="C71" s="139"/>
      <c r="D71" s="139"/>
      <c r="E71" s="139"/>
      <c r="F71" s="139"/>
      <c r="G71" s="229" t="str">
        <f>IF(B71&lt;&gt;0,(CONCATENATE("2d_",'Valoració '!$D$7,"2v2_00",A71))," ")</f>
        <v xml:space="preserve"> </v>
      </c>
    </row>
    <row r="72" spans="1:7" x14ac:dyDescent="0.25">
      <c r="A72" s="228">
        <v>64</v>
      </c>
      <c r="B72" s="139"/>
      <c r="C72" s="139"/>
      <c r="D72" s="139"/>
      <c r="E72" s="139"/>
      <c r="F72" s="139"/>
      <c r="G72" s="229" t="str">
        <f>IF(B72&lt;&gt;0,(CONCATENATE("2d_",'Valoració '!$D$7,"2v2_00",A72))," ")</f>
        <v xml:space="preserve"> </v>
      </c>
    </row>
    <row r="73" spans="1:7" x14ac:dyDescent="0.25">
      <c r="A73" s="228">
        <v>65</v>
      </c>
      <c r="B73" s="139"/>
      <c r="C73" s="139"/>
      <c r="D73" s="139"/>
      <c r="E73" s="139"/>
      <c r="F73" s="139"/>
      <c r="G73" s="229" t="str">
        <f>IF(B73&lt;&gt;0,(CONCATENATE("2d_",'Valoració '!$D$7,"2v2_00",A73))," ")</f>
        <v xml:space="preserve"> </v>
      </c>
    </row>
    <row r="74" spans="1:7" x14ac:dyDescent="0.25">
      <c r="A74" s="228">
        <v>66</v>
      </c>
      <c r="B74" s="139"/>
      <c r="C74" s="139"/>
      <c r="D74" s="139"/>
      <c r="E74" s="139"/>
      <c r="F74" s="139"/>
      <c r="G74" s="229" t="str">
        <f>IF(B74&lt;&gt;0,(CONCATENATE("2d_",'Valoració '!$D$7,"2v2_00",A74))," ")</f>
        <v xml:space="preserve"> </v>
      </c>
    </row>
    <row r="75" spans="1:7" x14ac:dyDescent="0.25">
      <c r="A75" s="228">
        <v>67</v>
      </c>
      <c r="B75" s="139"/>
      <c r="C75" s="139"/>
      <c r="D75" s="139"/>
      <c r="E75" s="139"/>
      <c r="F75" s="139"/>
      <c r="G75" s="229" t="str">
        <f>IF(B75&lt;&gt;0,(CONCATENATE("2d_",'Valoració '!$D$7,"2v2_00",A75))," ")</f>
        <v xml:space="preserve"> </v>
      </c>
    </row>
    <row r="76" spans="1:7" x14ac:dyDescent="0.25">
      <c r="A76" s="228">
        <v>68</v>
      </c>
      <c r="B76" s="139"/>
      <c r="C76" s="139"/>
      <c r="D76" s="139"/>
      <c r="E76" s="139"/>
      <c r="F76" s="139"/>
      <c r="G76" s="229" t="str">
        <f>IF(B76&lt;&gt;0,(CONCATENATE("2d_",'Valoració '!$D$7,"2v2_00",A76))," ")</f>
        <v xml:space="preserve"> </v>
      </c>
    </row>
    <row r="77" spans="1:7" x14ac:dyDescent="0.25">
      <c r="A77" s="228">
        <v>69</v>
      </c>
      <c r="B77" s="139"/>
      <c r="C77" s="139"/>
      <c r="D77" s="139"/>
      <c r="E77" s="139"/>
      <c r="F77" s="139"/>
      <c r="G77" s="229" t="str">
        <f>IF(B77&lt;&gt;0,(CONCATENATE("2d_",'Valoració '!$D$7,"2v2_00",A77))," ")</f>
        <v xml:space="preserve"> </v>
      </c>
    </row>
    <row r="78" spans="1:7" x14ac:dyDescent="0.25">
      <c r="A78" s="228">
        <v>70</v>
      </c>
      <c r="B78" s="139"/>
      <c r="C78" s="139"/>
      <c r="D78" s="139"/>
      <c r="E78" s="139"/>
      <c r="F78" s="139"/>
      <c r="G78" s="229" t="str">
        <f>IF(B78&lt;&gt;0,(CONCATENATE("2d_",'Valoració '!$D$7,"2v2_00",A78))," ")</f>
        <v xml:space="preserve"> </v>
      </c>
    </row>
    <row r="79" spans="1:7" x14ac:dyDescent="0.25">
      <c r="A79" s="228">
        <v>71</v>
      </c>
      <c r="B79" s="139"/>
      <c r="C79" s="139"/>
      <c r="D79" s="139"/>
      <c r="E79" s="139"/>
      <c r="F79" s="139"/>
      <c r="G79" s="229" t="str">
        <f>IF(B79&lt;&gt;0,(CONCATENATE("2d_",'Valoració '!$D$7,"2v2_00",A79))," ")</f>
        <v xml:space="preserve"> </v>
      </c>
    </row>
    <row r="80" spans="1:7" x14ac:dyDescent="0.25">
      <c r="A80" s="228">
        <v>72</v>
      </c>
      <c r="B80" s="139"/>
      <c r="C80" s="139"/>
      <c r="D80" s="139"/>
      <c r="E80" s="139"/>
      <c r="F80" s="139"/>
      <c r="G80" s="229" t="str">
        <f>IF(B80&lt;&gt;0,(CONCATENATE("2d_",'Valoració '!$D$7,"2v2_00",A80))," ")</f>
        <v xml:space="preserve"> </v>
      </c>
    </row>
    <row r="81" spans="1:7" x14ac:dyDescent="0.25">
      <c r="A81" s="228">
        <v>73</v>
      </c>
      <c r="B81" s="139"/>
      <c r="C81" s="139"/>
      <c r="D81" s="139"/>
      <c r="E81" s="139"/>
      <c r="F81" s="139"/>
      <c r="G81" s="229" t="str">
        <f>IF(B81&lt;&gt;0,(CONCATENATE("2d_",'Valoració '!$D$7,"2v2_00",A81))," ")</f>
        <v xml:space="preserve"> </v>
      </c>
    </row>
    <row r="82" spans="1:7" x14ac:dyDescent="0.25">
      <c r="A82" s="228">
        <v>74</v>
      </c>
      <c r="B82" s="139"/>
      <c r="C82" s="139"/>
      <c r="D82" s="139"/>
      <c r="E82" s="139"/>
      <c r="F82" s="139"/>
      <c r="G82" s="229" t="str">
        <f>IF(B82&lt;&gt;0,(CONCATENATE("2d_",'Valoració '!$D$7,"2v2_00",A82))," ")</f>
        <v xml:space="preserve"> </v>
      </c>
    </row>
    <row r="83" spans="1:7" x14ac:dyDescent="0.25">
      <c r="A83" s="228">
        <v>75</v>
      </c>
      <c r="B83" s="139"/>
      <c r="C83" s="139"/>
      <c r="D83" s="139"/>
      <c r="E83" s="139"/>
      <c r="F83" s="139"/>
      <c r="G83" s="229" t="str">
        <f>IF(B83&lt;&gt;0,(CONCATENATE("2d_",'Valoració '!$D$7,"2v2_00",A83))," ")</f>
        <v xml:space="preserve"> </v>
      </c>
    </row>
    <row r="84" spans="1:7" x14ac:dyDescent="0.25">
      <c r="A84" s="228">
        <v>76</v>
      </c>
      <c r="B84" s="139"/>
      <c r="C84" s="139"/>
      <c r="D84" s="139"/>
      <c r="E84" s="139"/>
      <c r="F84" s="139"/>
      <c r="G84" s="229" t="str">
        <f>IF(B84&lt;&gt;0,(CONCATENATE("2d_",'Valoració '!$D$7,"2v2_00",A84))," ")</f>
        <v xml:space="preserve"> </v>
      </c>
    </row>
    <row r="85" spans="1:7" x14ac:dyDescent="0.25">
      <c r="A85" s="228">
        <v>77</v>
      </c>
      <c r="B85" s="139"/>
      <c r="C85" s="139"/>
      <c r="D85" s="139"/>
      <c r="E85" s="139"/>
      <c r="F85" s="139"/>
      <c r="G85" s="229" t="str">
        <f>IF(B85&lt;&gt;0,(CONCATENATE("2d_",'Valoració '!$D$7,"2v2_00",A85))," ")</f>
        <v xml:space="preserve"> </v>
      </c>
    </row>
    <row r="86" spans="1:7" x14ac:dyDescent="0.25">
      <c r="A86" s="228">
        <v>78</v>
      </c>
      <c r="B86" s="139"/>
      <c r="C86" s="139"/>
      <c r="D86" s="139"/>
      <c r="E86" s="139"/>
      <c r="F86" s="139"/>
      <c r="G86" s="229" t="str">
        <f>IF(B86&lt;&gt;0,(CONCATENATE("2d_",'Valoració '!$D$7,"2v2_00",A86))," ")</f>
        <v xml:space="preserve"> </v>
      </c>
    </row>
    <row r="87" spans="1:7" x14ac:dyDescent="0.25">
      <c r="A87" s="228">
        <v>79</v>
      </c>
      <c r="B87" s="139"/>
      <c r="C87" s="139"/>
      <c r="D87" s="139"/>
      <c r="E87" s="139"/>
      <c r="F87" s="139"/>
      <c r="G87" s="229" t="str">
        <f>IF(B87&lt;&gt;0,(CONCATENATE("2d_",'Valoració '!$D$7,"2v2_00",A87))," ")</f>
        <v xml:space="preserve"> </v>
      </c>
    </row>
    <row r="88" spans="1:7" x14ac:dyDescent="0.25">
      <c r="A88" s="228">
        <v>80</v>
      </c>
      <c r="B88" s="139"/>
      <c r="C88" s="139"/>
      <c r="D88" s="139"/>
      <c r="E88" s="139"/>
      <c r="F88" s="139"/>
      <c r="G88" s="229" t="str">
        <f>IF(B88&lt;&gt;0,(CONCATENATE("2d_",'Valoració '!$D$7,"2v2_00",A88))," ")</f>
        <v xml:space="preserve"> </v>
      </c>
    </row>
    <row r="89" spans="1:7" x14ac:dyDescent="0.25">
      <c r="A89" s="228">
        <v>81</v>
      </c>
      <c r="B89" s="139"/>
      <c r="C89" s="139"/>
      <c r="D89" s="139"/>
      <c r="E89" s="139"/>
      <c r="F89" s="139"/>
      <c r="G89" s="229" t="str">
        <f>IF(B89&lt;&gt;0,(CONCATENATE("2d_",'Valoració '!$D$7,"2v2_00",A89))," ")</f>
        <v xml:space="preserve"> </v>
      </c>
    </row>
    <row r="90" spans="1:7" x14ac:dyDescent="0.25">
      <c r="A90" s="228">
        <v>82</v>
      </c>
      <c r="B90" s="139"/>
      <c r="C90" s="139"/>
      <c r="D90" s="139"/>
      <c r="E90" s="139"/>
      <c r="F90" s="139"/>
      <c r="G90" s="229" t="str">
        <f>IF(B90&lt;&gt;0,(CONCATENATE("2d_",'Valoració '!$D$7,"2v2_00",A90))," ")</f>
        <v xml:space="preserve"> </v>
      </c>
    </row>
    <row r="91" spans="1:7" x14ac:dyDescent="0.25">
      <c r="A91" s="228">
        <v>83</v>
      </c>
      <c r="B91" s="139"/>
      <c r="C91" s="139"/>
      <c r="D91" s="139"/>
      <c r="E91" s="139"/>
      <c r="F91" s="139"/>
      <c r="G91" s="229" t="str">
        <f>IF(B91&lt;&gt;0,(CONCATENATE("2d_",'Valoració '!$D$7,"2v2_00",A91))," ")</f>
        <v xml:space="preserve"> </v>
      </c>
    </row>
    <row r="92" spans="1:7" x14ac:dyDescent="0.25">
      <c r="A92" s="228">
        <v>84</v>
      </c>
      <c r="B92" s="139"/>
      <c r="C92" s="139"/>
      <c r="D92" s="139"/>
      <c r="E92" s="139"/>
      <c r="F92" s="139"/>
      <c r="G92" s="229" t="str">
        <f>IF(B92&lt;&gt;0,(CONCATENATE("2d_",'Valoració '!$D$7,"2v2_00",A92))," ")</f>
        <v xml:space="preserve"> </v>
      </c>
    </row>
    <row r="93" spans="1:7" x14ac:dyDescent="0.25">
      <c r="A93" s="228">
        <v>85</v>
      </c>
      <c r="B93" s="139"/>
      <c r="C93" s="139"/>
      <c r="D93" s="139"/>
      <c r="E93" s="139"/>
      <c r="F93" s="139"/>
      <c r="G93" s="229" t="str">
        <f>IF(B93&lt;&gt;0,(CONCATENATE("2d_",'Valoració '!$D$7,"2v2_00",A93))," ")</f>
        <v xml:space="preserve"> </v>
      </c>
    </row>
    <row r="94" spans="1:7" x14ac:dyDescent="0.25">
      <c r="A94" s="228">
        <v>86</v>
      </c>
      <c r="B94" s="139"/>
      <c r="C94" s="139"/>
      <c r="D94" s="139"/>
      <c r="E94" s="139"/>
      <c r="F94" s="139"/>
      <c r="G94" s="229" t="str">
        <f>IF(B94&lt;&gt;0,(CONCATENATE("2d_",'Valoració '!$D$7,"2v2_00",A94))," ")</f>
        <v xml:space="preserve"> </v>
      </c>
    </row>
    <row r="95" spans="1:7" x14ac:dyDescent="0.25">
      <c r="A95" s="228">
        <v>87</v>
      </c>
      <c r="B95" s="139"/>
      <c r="C95" s="139"/>
      <c r="D95" s="139"/>
      <c r="E95" s="139"/>
      <c r="F95" s="139"/>
      <c r="G95" s="229" t="str">
        <f>IF(B95&lt;&gt;0,(CONCATENATE("2d_",'Valoració '!$D$7,"2v2_00",A95))," ")</f>
        <v xml:space="preserve"> </v>
      </c>
    </row>
    <row r="96" spans="1:7" x14ac:dyDescent="0.25">
      <c r="A96" s="228">
        <v>88</v>
      </c>
      <c r="B96" s="139"/>
      <c r="C96" s="139"/>
      <c r="D96" s="139"/>
      <c r="E96" s="139"/>
      <c r="F96" s="139"/>
      <c r="G96" s="229" t="str">
        <f>IF(B96&lt;&gt;0,(CONCATENATE("2d_",'Valoració '!$D$7,"2v2_00",A96))," ")</f>
        <v xml:space="preserve"> </v>
      </c>
    </row>
    <row r="97" spans="1:7" x14ac:dyDescent="0.25">
      <c r="A97" s="228">
        <v>89</v>
      </c>
      <c r="B97" s="139"/>
      <c r="C97" s="139"/>
      <c r="D97" s="139"/>
      <c r="E97" s="139"/>
      <c r="F97" s="139"/>
      <c r="G97" s="229" t="str">
        <f>IF(B97&lt;&gt;0,(CONCATENATE("2d_",'Valoració '!$D$7,"2v2_00",A97))," ")</f>
        <v xml:space="preserve"> </v>
      </c>
    </row>
    <row r="98" spans="1:7" x14ac:dyDescent="0.25">
      <c r="A98" s="228">
        <v>90</v>
      </c>
      <c r="B98" s="139"/>
      <c r="C98" s="139"/>
      <c r="D98" s="139"/>
      <c r="E98" s="139"/>
      <c r="F98" s="139"/>
      <c r="G98" s="229" t="str">
        <f>IF(B98&lt;&gt;0,(CONCATENATE("2d_",'Valoració '!$D$7,"2v2_00",A98))," ")</f>
        <v xml:space="preserve"> </v>
      </c>
    </row>
    <row r="99" spans="1:7" x14ac:dyDescent="0.25">
      <c r="A99" s="228">
        <v>91</v>
      </c>
      <c r="B99" s="139"/>
      <c r="C99" s="139"/>
      <c r="D99" s="139"/>
      <c r="E99" s="139"/>
      <c r="F99" s="139"/>
      <c r="G99" s="229" t="str">
        <f>IF(B99&lt;&gt;0,(CONCATENATE("2d_",'Valoració '!$D$7,"2v2_00",A99))," ")</f>
        <v xml:space="preserve"> </v>
      </c>
    </row>
    <row r="100" spans="1:7" x14ac:dyDescent="0.25">
      <c r="A100" s="228">
        <v>92</v>
      </c>
      <c r="B100" s="139"/>
      <c r="C100" s="139"/>
      <c r="D100" s="139"/>
      <c r="E100" s="139"/>
      <c r="F100" s="139"/>
      <c r="G100" s="229" t="str">
        <f>IF(B100&lt;&gt;0,(CONCATENATE("2d_",'Valoració '!$D$7,"2v2_00",A100))," ")</f>
        <v xml:space="preserve"> </v>
      </c>
    </row>
    <row r="101" spans="1:7" x14ac:dyDescent="0.25">
      <c r="A101" s="228">
        <v>93</v>
      </c>
      <c r="B101" s="139"/>
      <c r="C101" s="139"/>
      <c r="D101" s="139"/>
      <c r="E101" s="139"/>
      <c r="F101" s="139"/>
      <c r="G101" s="229" t="str">
        <f>IF(B101&lt;&gt;0,(CONCATENATE("2d_",'Valoració '!$D$7,"2v2_00",A101))," ")</f>
        <v xml:space="preserve"> </v>
      </c>
    </row>
    <row r="102" spans="1:7" x14ac:dyDescent="0.25">
      <c r="A102" s="228">
        <v>94</v>
      </c>
      <c r="B102" s="139"/>
      <c r="C102" s="139"/>
      <c r="D102" s="139"/>
      <c r="E102" s="139"/>
      <c r="F102" s="139"/>
      <c r="G102" s="229" t="str">
        <f>IF(B102&lt;&gt;0,(CONCATENATE("2d_",'Valoració '!$D$7,"2v2_00",A102))," ")</f>
        <v xml:space="preserve"> </v>
      </c>
    </row>
    <row r="103" spans="1:7" x14ac:dyDescent="0.25">
      <c r="A103" s="228">
        <v>95</v>
      </c>
      <c r="B103" s="139"/>
      <c r="C103" s="139"/>
      <c r="D103" s="139"/>
      <c r="E103" s="139"/>
      <c r="F103" s="139"/>
      <c r="G103" s="229" t="str">
        <f>IF(B103&lt;&gt;0,(CONCATENATE("2d_",'Valoració '!$D$7,"2v2_00",A103))," ")</f>
        <v xml:space="preserve"> </v>
      </c>
    </row>
    <row r="104" spans="1:7" x14ac:dyDescent="0.25">
      <c r="A104" s="228">
        <v>96</v>
      </c>
      <c r="B104" s="139"/>
      <c r="C104" s="139"/>
      <c r="D104" s="139"/>
      <c r="E104" s="139"/>
      <c r="F104" s="139"/>
      <c r="G104" s="229" t="str">
        <f>IF(B104&lt;&gt;0,(CONCATENATE("2d_",'Valoració '!$D$7,"2v2_00",A104))," ")</f>
        <v xml:space="preserve"> </v>
      </c>
    </row>
    <row r="105" spans="1:7" x14ac:dyDescent="0.25">
      <c r="A105" s="228">
        <v>97</v>
      </c>
      <c r="B105" s="139"/>
      <c r="C105" s="139"/>
      <c r="D105" s="139"/>
      <c r="E105" s="139"/>
      <c r="F105" s="139"/>
      <c r="G105" s="229" t="str">
        <f>IF(B105&lt;&gt;0,(CONCATENATE("2d_",'Valoració '!$D$7,"2v2_00",A105))," ")</f>
        <v xml:space="preserve"> </v>
      </c>
    </row>
    <row r="106" spans="1:7" x14ac:dyDescent="0.25">
      <c r="A106" s="228">
        <v>98</v>
      </c>
      <c r="B106" s="139"/>
      <c r="C106" s="139"/>
      <c r="D106" s="139"/>
      <c r="E106" s="139"/>
      <c r="F106" s="139"/>
      <c r="G106" s="229" t="str">
        <f>IF(B106&lt;&gt;0,(CONCATENATE("2d_",'Valoració '!$D$7,"2v2_00",A106))," ")</f>
        <v xml:space="preserve"> </v>
      </c>
    </row>
    <row r="107" spans="1:7" x14ac:dyDescent="0.25">
      <c r="A107" s="228">
        <v>99</v>
      </c>
      <c r="B107" s="139"/>
      <c r="C107" s="139"/>
      <c r="D107" s="139"/>
      <c r="E107" s="139"/>
      <c r="F107" s="139"/>
      <c r="G107" s="229" t="str">
        <f>IF(B107&lt;&gt;0,(CONCATENATE("2d_",'Valoració '!$D$7,"2v2_00",A107))," ")</f>
        <v xml:space="preserve"> </v>
      </c>
    </row>
    <row r="108" spans="1:7" x14ac:dyDescent="0.25">
      <c r="A108" s="234">
        <v>100</v>
      </c>
      <c r="B108" s="210"/>
      <c r="C108" s="210"/>
      <c r="D108" s="210"/>
      <c r="E108" s="210"/>
      <c r="F108" s="210"/>
      <c r="G108" s="243" t="str">
        <f>IF(B108&lt;&gt;0,(CONCATENATE("2d_",'Valoració '!$D$7,"2v2_00",A108))," ")</f>
        <v xml:space="preserve"> </v>
      </c>
    </row>
    <row r="110" spans="1:7" ht="15.75" x14ac:dyDescent="0.25">
      <c r="B110" s="161"/>
      <c r="C110" s="161"/>
    </row>
  </sheetData>
  <sheetProtection algorithmName="SHA-512" hashValue="w18hrCj7PcAnzZ0sIiyuDVx07miKlApzfwAyIwCYoaZ7eXm0V7AFo6RPbElouAEqTPJ2h9fTcrSKgs7YOHHHYQ==" saltValue="hfNGy06nnvZoX7WZIF8itg==" spinCount="100000" sheet="1" objects="1" scenarios="1"/>
  <mergeCells count="1">
    <mergeCell ref="A7:D7"/>
  </mergeCells>
  <hyperlinks>
    <hyperlink ref="A6" r:id="rId1" xr:uid="{00000000-0004-0000-1000-000000000000}"/>
    <hyperlink ref="A4" r:id="rId2" xr:uid="{00000000-0004-0000-1000-000001000000}"/>
  </hyperlinks>
  <pageMargins left="0.7" right="0.7" top="0.75" bottom="0.75" header="0.3" footer="0.3"/>
  <pageSetup paperSize="9" orientation="portrait" horizontalDpi="1200" verticalDpi="1200"/>
  <tableParts count="1">
    <tablePart r:id="rId3"/>
  </tableParts>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6"/>
  <dimension ref="A1:E109"/>
  <sheetViews>
    <sheetView workbookViewId="0">
      <selection activeCell="F4" sqref="F4"/>
    </sheetView>
  </sheetViews>
  <sheetFormatPr baseColWidth="10" defaultColWidth="9.140625" defaultRowHeight="15" x14ac:dyDescent="0.25"/>
  <cols>
    <col min="1" max="1" width="9.140625" style="134"/>
    <col min="2" max="2" width="84.5703125" style="134" customWidth="1"/>
    <col min="3" max="3" width="42.5703125" style="134" customWidth="1"/>
    <col min="4" max="4" width="30" style="162" customWidth="1"/>
    <col min="5" max="5" width="28.140625" style="134" customWidth="1"/>
    <col min="6" max="16384" width="9.140625" style="134"/>
  </cols>
  <sheetData>
    <row r="1" spans="1:5" x14ac:dyDescent="0.25">
      <c r="A1" s="133" t="s">
        <v>112</v>
      </c>
    </row>
    <row r="2" spans="1:5" x14ac:dyDescent="0.25">
      <c r="A2" s="134" t="s">
        <v>92</v>
      </c>
    </row>
    <row r="4" spans="1:5" ht="18.75" x14ac:dyDescent="0.3">
      <c r="A4" s="157" t="s">
        <v>97</v>
      </c>
      <c r="B4" s="144" t="s">
        <v>113</v>
      </c>
      <c r="C4" s="163">
        <f>SUM(D8:D107)</f>
        <v>0</v>
      </c>
      <c r="D4" s="164"/>
    </row>
    <row r="6" spans="1:5" x14ac:dyDescent="0.25">
      <c r="A6" s="395" t="s">
        <v>166</v>
      </c>
      <c r="B6" s="396"/>
      <c r="C6" s="396"/>
      <c r="D6" s="397"/>
    </row>
    <row r="7" spans="1:5" ht="34.5" customHeight="1" x14ac:dyDescent="0.25">
      <c r="A7" s="220" t="s">
        <v>46</v>
      </c>
      <c r="B7" s="221" t="s">
        <v>114</v>
      </c>
      <c r="C7" s="221" t="s">
        <v>93</v>
      </c>
      <c r="D7" s="221" t="s">
        <v>115</v>
      </c>
      <c r="E7" s="227" t="s">
        <v>44</v>
      </c>
    </row>
    <row r="8" spans="1:5" x14ac:dyDescent="0.25">
      <c r="A8" s="204">
        <v>1</v>
      </c>
      <c r="B8" s="138"/>
      <c r="C8" s="138"/>
      <c r="D8" s="165"/>
      <c r="E8" s="229" t="str">
        <f>IF(B8&gt;0,CONCATENATE("2vi_",'Valoració '!$D$7,"_00",A8)," ")</f>
        <v xml:space="preserve"> </v>
      </c>
    </row>
    <row r="9" spans="1:5" x14ac:dyDescent="0.25">
      <c r="A9" s="204">
        <v>2</v>
      </c>
      <c r="B9" s="138"/>
      <c r="C9" s="138"/>
      <c r="D9" s="165"/>
      <c r="E9" s="229" t="str">
        <f>IF(B9&gt;0,CONCATENATE("2vi_",'Valoració '!$D$7,"_00",A9)," ")</f>
        <v xml:space="preserve"> </v>
      </c>
    </row>
    <row r="10" spans="1:5" x14ac:dyDescent="0.25">
      <c r="A10" s="204">
        <v>3</v>
      </c>
      <c r="B10" s="138"/>
      <c r="C10" s="138"/>
      <c r="D10" s="165"/>
      <c r="E10" s="229" t="str">
        <f>IF(B10&gt;0,CONCATENATE("2vi_",'Valoració '!$D$7,"_00",A10)," ")</f>
        <v xml:space="preserve"> </v>
      </c>
    </row>
    <row r="11" spans="1:5" x14ac:dyDescent="0.25">
      <c r="A11" s="204">
        <v>4</v>
      </c>
      <c r="B11" s="138"/>
      <c r="C11" s="138"/>
      <c r="D11" s="165"/>
      <c r="E11" s="229" t="str">
        <f>IF(B11&gt;0,CONCATENATE("2vi_",'Valoració '!$D$7,"_00",A11)," ")</f>
        <v xml:space="preserve"> </v>
      </c>
    </row>
    <row r="12" spans="1:5" x14ac:dyDescent="0.25">
      <c r="A12" s="204">
        <v>5</v>
      </c>
      <c r="B12" s="138"/>
      <c r="C12" s="138"/>
      <c r="D12" s="165"/>
      <c r="E12" s="229" t="str">
        <f>IF(B12&gt;0,CONCATENATE("2vi_",'Valoració '!$D$7,"_00",A12)," ")</f>
        <v xml:space="preserve"> </v>
      </c>
    </row>
    <row r="13" spans="1:5" x14ac:dyDescent="0.25">
      <c r="A13" s="204">
        <v>6</v>
      </c>
      <c r="B13" s="138"/>
      <c r="C13" s="138"/>
      <c r="D13" s="165"/>
      <c r="E13" s="229" t="str">
        <f>IF(B13&gt;0,CONCATENATE("2vi_",'Valoració '!$D$7,"_00",A13)," ")</f>
        <v xml:space="preserve"> </v>
      </c>
    </row>
    <row r="14" spans="1:5" x14ac:dyDescent="0.25">
      <c r="A14" s="204">
        <v>7</v>
      </c>
      <c r="B14" s="139"/>
      <c r="C14" s="139"/>
      <c r="D14" s="166"/>
      <c r="E14" s="229" t="str">
        <f>IF(B14&gt;0,CONCATENATE("2vi_",'Valoració '!$D$7,"_00",A14)," ")</f>
        <v xml:space="preserve"> </v>
      </c>
    </row>
    <row r="15" spans="1:5" x14ac:dyDescent="0.25">
      <c r="A15" s="204">
        <v>8</v>
      </c>
      <c r="B15" s="139"/>
      <c r="C15" s="139"/>
      <c r="D15" s="166"/>
      <c r="E15" s="229" t="str">
        <f>IF(B15&gt;0,CONCATENATE("2vi_",'Valoració '!$D$7,"_00",A15)," ")</f>
        <v xml:space="preserve"> </v>
      </c>
    </row>
    <row r="16" spans="1:5" x14ac:dyDescent="0.25">
      <c r="A16" s="204">
        <v>9</v>
      </c>
      <c r="B16" s="139"/>
      <c r="C16" s="139"/>
      <c r="D16" s="166"/>
      <c r="E16" s="229" t="str">
        <f>IF(B16&gt;0,CONCATENATE("2vi_",'Valoració '!$D$7,"_00",A16)," ")</f>
        <v xml:space="preserve"> </v>
      </c>
    </row>
    <row r="17" spans="1:5" x14ac:dyDescent="0.25">
      <c r="A17" s="204">
        <v>10</v>
      </c>
      <c r="B17" s="139"/>
      <c r="C17" s="139"/>
      <c r="D17" s="166"/>
      <c r="E17" s="229" t="str">
        <f>IF(B17&gt;0,CONCATENATE("2vi_",'Valoració '!$D$7,"_00",A17)," ")</f>
        <v xml:space="preserve"> </v>
      </c>
    </row>
    <row r="18" spans="1:5" x14ac:dyDescent="0.25">
      <c r="A18" s="204">
        <v>11</v>
      </c>
      <c r="B18" s="139"/>
      <c r="C18" s="139"/>
      <c r="D18" s="166"/>
      <c r="E18" s="229" t="str">
        <f>IF(B18&gt;0,CONCATENATE("2vi_",'Valoració '!$D$7,"_00",A18)," ")</f>
        <v xml:space="preserve"> </v>
      </c>
    </row>
    <row r="19" spans="1:5" x14ac:dyDescent="0.25">
      <c r="A19" s="204">
        <v>12</v>
      </c>
      <c r="B19" s="139"/>
      <c r="C19" s="139"/>
      <c r="D19" s="166"/>
      <c r="E19" s="229" t="str">
        <f>IF(B19&gt;0,CONCATENATE("2vi_",'Valoració '!$D$7,"_00",A19)," ")</f>
        <v xml:space="preserve"> </v>
      </c>
    </row>
    <row r="20" spans="1:5" x14ac:dyDescent="0.25">
      <c r="A20" s="204">
        <v>13</v>
      </c>
      <c r="B20" s="139"/>
      <c r="C20" s="139"/>
      <c r="D20" s="166"/>
      <c r="E20" s="229" t="str">
        <f>IF(B20&gt;0,CONCATENATE("2vi_",'Valoració '!$D$7,"_00",A20)," ")</f>
        <v xml:space="preserve"> </v>
      </c>
    </row>
    <row r="21" spans="1:5" x14ac:dyDescent="0.25">
      <c r="A21" s="204">
        <v>14</v>
      </c>
      <c r="B21" s="139"/>
      <c r="C21" s="139"/>
      <c r="D21" s="166"/>
      <c r="E21" s="229" t="str">
        <f>IF(B21&gt;0,CONCATENATE("2vi_",'Valoració '!$D$7,"_00",A21)," ")</f>
        <v xml:space="preserve"> </v>
      </c>
    </row>
    <row r="22" spans="1:5" x14ac:dyDescent="0.25">
      <c r="A22" s="204">
        <v>15</v>
      </c>
      <c r="B22" s="139"/>
      <c r="C22" s="139"/>
      <c r="D22" s="166"/>
      <c r="E22" s="229" t="str">
        <f>IF(B22&gt;0,CONCATENATE("2vi_",'Valoració '!$D$7,"_00",A22)," ")</f>
        <v xml:space="preserve"> </v>
      </c>
    </row>
    <row r="23" spans="1:5" x14ac:dyDescent="0.25">
      <c r="A23" s="204">
        <v>16</v>
      </c>
      <c r="B23" s="139"/>
      <c r="C23" s="139"/>
      <c r="D23" s="166"/>
      <c r="E23" s="229" t="str">
        <f>IF(B23&gt;0,CONCATENATE("2vi_",'Valoració '!$D$7,"_00",A23)," ")</f>
        <v xml:space="preserve"> </v>
      </c>
    </row>
    <row r="24" spans="1:5" x14ac:dyDescent="0.25">
      <c r="A24" s="204">
        <v>17</v>
      </c>
      <c r="B24" s="139"/>
      <c r="C24" s="139"/>
      <c r="D24" s="166"/>
      <c r="E24" s="229" t="str">
        <f>IF(B24&gt;0,CONCATENATE("2vi_",'Valoració '!$D$7,"_00",A24)," ")</f>
        <v xml:space="preserve"> </v>
      </c>
    </row>
    <row r="25" spans="1:5" x14ac:dyDescent="0.25">
      <c r="A25" s="204">
        <v>18</v>
      </c>
      <c r="B25" s="139"/>
      <c r="C25" s="139"/>
      <c r="D25" s="166"/>
      <c r="E25" s="229" t="str">
        <f>IF(B25&gt;0,CONCATENATE("2vi_",'Valoració '!$D$7,"_00",A25)," ")</f>
        <v xml:space="preserve"> </v>
      </c>
    </row>
    <row r="26" spans="1:5" x14ac:dyDescent="0.25">
      <c r="A26" s="204">
        <v>19</v>
      </c>
      <c r="B26" s="139"/>
      <c r="C26" s="139"/>
      <c r="D26" s="166"/>
      <c r="E26" s="229" t="str">
        <f>IF(B26&gt;0,CONCATENATE("2vi_",'Valoració '!$D$7,"_00",A26)," ")</f>
        <v xml:space="preserve"> </v>
      </c>
    </row>
    <row r="27" spans="1:5" x14ac:dyDescent="0.25">
      <c r="A27" s="204">
        <v>20</v>
      </c>
      <c r="B27" s="139"/>
      <c r="C27" s="139"/>
      <c r="D27" s="166"/>
      <c r="E27" s="229" t="str">
        <f>IF(B27&gt;0,CONCATENATE("2vi_",'Valoració '!$D$7,"_00",A27)," ")</f>
        <v xml:space="preserve"> </v>
      </c>
    </row>
    <row r="28" spans="1:5" x14ac:dyDescent="0.25">
      <c r="A28" s="204">
        <v>21</v>
      </c>
      <c r="B28" s="139"/>
      <c r="C28" s="139"/>
      <c r="D28" s="166"/>
      <c r="E28" s="229" t="str">
        <f>IF(B28&gt;0,CONCATENATE("2vi_",'Valoració '!$D$7,"_00",A28)," ")</f>
        <v xml:space="preserve"> </v>
      </c>
    </row>
    <row r="29" spans="1:5" x14ac:dyDescent="0.25">
      <c r="A29" s="204">
        <v>22</v>
      </c>
      <c r="B29" s="139"/>
      <c r="C29" s="139"/>
      <c r="D29" s="166"/>
      <c r="E29" s="229" t="str">
        <f>IF(B29&gt;0,CONCATENATE("2vi_",'Valoració '!$D$7,"_00",A29)," ")</f>
        <v xml:space="preserve"> </v>
      </c>
    </row>
    <row r="30" spans="1:5" x14ac:dyDescent="0.25">
      <c r="A30" s="204">
        <v>23</v>
      </c>
      <c r="B30" s="139"/>
      <c r="C30" s="139"/>
      <c r="D30" s="166"/>
      <c r="E30" s="229" t="str">
        <f>IF(B30&gt;0,CONCATENATE("2vi_",'Valoració '!$D$7,"_00",A30)," ")</f>
        <v xml:space="preserve"> </v>
      </c>
    </row>
    <row r="31" spans="1:5" x14ac:dyDescent="0.25">
      <c r="A31" s="204">
        <v>24</v>
      </c>
      <c r="B31" s="139"/>
      <c r="C31" s="139"/>
      <c r="D31" s="166"/>
      <c r="E31" s="229" t="str">
        <f>IF(B31&gt;0,CONCATENATE("2vi_",'Valoració '!$D$7,"_00",A31)," ")</f>
        <v xml:space="preserve"> </v>
      </c>
    </row>
    <row r="32" spans="1:5" x14ac:dyDescent="0.25">
      <c r="A32" s="204">
        <v>25</v>
      </c>
      <c r="B32" s="139"/>
      <c r="C32" s="139"/>
      <c r="D32" s="166"/>
      <c r="E32" s="229" t="str">
        <f>IF(B32&gt;0,CONCATENATE("2vi_",'Valoració '!$D$7,"_00",A32)," ")</f>
        <v xml:space="preserve"> </v>
      </c>
    </row>
    <row r="33" spans="1:5" x14ac:dyDescent="0.25">
      <c r="A33" s="204">
        <v>26</v>
      </c>
      <c r="B33" s="139"/>
      <c r="C33" s="139"/>
      <c r="D33" s="166"/>
      <c r="E33" s="229" t="str">
        <f>IF(B33&gt;0,CONCATENATE("2vi_",'Valoració '!$D$7,"_00",A33)," ")</f>
        <v xml:space="preserve"> </v>
      </c>
    </row>
    <row r="34" spans="1:5" x14ac:dyDescent="0.25">
      <c r="A34" s="204">
        <v>27</v>
      </c>
      <c r="B34" s="139"/>
      <c r="C34" s="139"/>
      <c r="D34" s="166"/>
      <c r="E34" s="229" t="str">
        <f>IF(B34&gt;0,CONCATENATE("2vi_",'Valoració '!$D$7,"_00",A34)," ")</f>
        <v xml:space="preserve"> </v>
      </c>
    </row>
    <row r="35" spans="1:5" x14ac:dyDescent="0.25">
      <c r="A35" s="204">
        <v>28</v>
      </c>
      <c r="B35" s="139"/>
      <c r="C35" s="139"/>
      <c r="D35" s="166"/>
      <c r="E35" s="229" t="str">
        <f>IF(B35&gt;0,CONCATENATE("2vi_",'Valoració '!$D$7,"_00",A35)," ")</f>
        <v xml:space="preserve"> </v>
      </c>
    </row>
    <row r="36" spans="1:5" x14ac:dyDescent="0.25">
      <c r="A36" s="204">
        <v>29</v>
      </c>
      <c r="B36" s="139"/>
      <c r="C36" s="139"/>
      <c r="D36" s="166"/>
      <c r="E36" s="229" t="str">
        <f>IF(B36&gt;0,CONCATENATE("2vi_",'Valoració '!$D$7,"_00",A36)," ")</f>
        <v xml:space="preserve"> </v>
      </c>
    </row>
    <row r="37" spans="1:5" x14ac:dyDescent="0.25">
      <c r="A37" s="204">
        <v>30</v>
      </c>
      <c r="B37" s="139"/>
      <c r="C37" s="139"/>
      <c r="D37" s="166"/>
      <c r="E37" s="229" t="str">
        <f>IF(B37&gt;0,CONCATENATE("2vi_",'Valoració '!$D$7,"_00",A37)," ")</f>
        <v xml:space="preserve"> </v>
      </c>
    </row>
    <row r="38" spans="1:5" x14ac:dyDescent="0.25">
      <c r="A38" s="204">
        <v>31</v>
      </c>
      <c r="B38" s="139"/>
      <c r="C38" s="139"/>
      <c r="D38" s="166"/>
      <c r="E38" s="229" t="str">
        <f>IF(B38&gt;0,CONCATENATE("2vi_",'Valoració '!$D$7,"_00",A38)," ")</f>
        <v xml:space="preserve"> </v>
      </c>
    </row>
    <row r="39" spans="1:5" x14ac:dyDescent="0.25">
      <c r="A39" s="204">
        <v>32</v>
      </c>
      <c r="B39" s="139"/>
      <c r="C39" s="139"/>
      <c r="D39" s="166"/>
      <c r="E39" s="229" t="str">
        <f>IF(B39&gt;0,CONCATENATE("2vi_",'Valoració '!$D$7,"_00",A39)," ")</f>
        <v xml:space="preserve"> </v>
      </c>
    </row>
    <row r="40" spans="1:5" x14ac:dyDescent="0.25">
      <c r="A40" s="204">
        <v>33</v>
      </c>
      <c r="B40" s="139"/>
      <c r="C40" s="139"/>
      <c r="D40" s="166"/>
      <c r="E40" s="229" t="str">
        <f>IF(B40&gt;0,CONCATENATE("2vi_",'Valoració '!$D$7,"_00",A40)," ")</f>
        <v xml:space="preserve"> </v>
      </c>
    </row>
    <row r="41" spans="1:5" x14ac:dyDescent="0.25">
      <c r="A41" s="204">
        <v>34</v>
      </c>
      <c r="B41" s="139"/>
      <c r="C41" s="139"/>
      <c r="D41" s="166"/>
      <c r="E41" s="229" t="str">
        <f>IF(B41&gt;0,CONCATENATE("2vi_",'Valoració '!$D$7,"_00",A41)," ")</f>
        <v xml:space="preserve"> </v>
      </c>
    </row>
    <row r="42" spans="1:5" x14ac:dyDescent="0.25">
      <c r="A42" s="204">
        <v>35</v>
      </c>
      <c r="B42" s="139"/>
      <c r="C42" s="139"/>
      <c r="D42" s="166"/>
      <c r="E42" s="229" t="str">
        <f>IF(B42&gt;0,CONCATENATE("2vi_",'Valoració '!$D$7,"_00",A42)," ")</f>
        <v xml:space="preserve"> </v>
      </c>
    </row>
    <row r="43" spans="1:5" x14ac:dyDescent="0.25">
      <c r="A43" s="204">
        <v>36</v>
      </c>
      <c r="B43" s="139"/>
      <c r="C43" s="139"/>
      <c r="D43" s="166"/>
      <c r="E43" s="229" t="str">
        <f>IF(B43&gt;0,CONCATENATE("2vi_",'Valoració '!$D$7,"_00",A43)," ")</f>
        <v xml:space="preserve"> </v>
      </c>
    </row>
    <row r="44" spans="1:5" x14ac:dyDescent="0.25">
      <c r="A44" s="204">
        <v>37</v>
      </c>
      <c r="B44" s="139"/>
      <c r="C44" s="139"/>
      <c r="D44" s="166"/>
      <c r="E44" s="229" t="str">
        <f>IF(B44&gt;0,CONCATENATE("2vi_",'Valoració '!$D$7,"_00",A44)," ")</f>
        <v xml:space="preserve"> </v>
      </c>
    </row>
    <row r="45" spans="1:5" x14ac:dyDescent="0.25">
      <c r="A45" s="204">
        <v>38</v>
      </c>
      <c r="B45" s="139"/>
      <c r="C45" s="139"/>
      <c r="D45" s="166"/>
      <c r="E45" s="229" t="str">
        <f>IF(B45&gt;0,CONCATENATE("2vi_",'Valoració '!$D$7,"_00",A45)," ")</f>
        <v xml:space="preserve"> </v>
      </c>
    </row>
    <row r="46" spans="1:5" x14ac:dyDescent="0.25">
      <c r="A46" s="204">
        <v>39</v>
      </c>
      <c r="B46" s="139"/>
      <c r="C46" s="139"/>
      <c r="D46" s="166"/>
      <c r="E46" s="229" t="str">
        <f>IF(B46&gt;0,CONCATENATE("2vi_",'Valoració '!$D$7,"_00",A46)," ")</f>
        <v xml:space="preserve"> </v>
      </c>
    </row>
    <row r="47" spans="1:5" x14ac:dyDescent="0.25">
      <c r="A47" s="204">
        <v>40</v>
      </c>
      <c r="B47" s="139"/>
      <c r="C47" s="139"/>
      <c r="D47" s="166"/>
      <c r="E47" s="229" t="str">
        <f>IF(B47&gt;0,CONCATENATE("2vi_",'Valoració '!$D$7,"_00",A47)," ")</f>
        <v xml:space="preserve"> </v>
      </c>
    </row>
    <row r="48" spans="1:5" x14ac:dyDescent="0.25">
      <c r="A48" s="204">
        <v>41</v>
      </c>
      <c r="B48" s="139"/>
      <c r="C48" s="139"/>
      <c r="D48" s="166"/>
      <c r="E48" s="229" t="str">
        <f>IF(B48&gt;0,CONCATENATE("2vi_",'Valoració '!$D$7,"_00",A48)," ")</f>
        <v xml:space="preserve"> </v>
      </c>
    </row>
    <row r="49" spans="1:5" x14ac:dyDescent="0.25">
      <c r="A49" s="204">
        <v>42</v>
      </c>
      <c r="B49" s="139"/>
      <c r="C49" s="139"/>
      <c r="D49" s="166"/>
      <c r="E49" s="229" t="str">
        <f>IF(B49&gt;0,CONCATENATE("2vi_",'Valoració '!$D$7,"_00",A49)," ")</f>
        <v xml:space="preserve"> </v>
      </c>
    </row>
    <row r="50" spans="1:5" x14ac:dyDescent="0.25">
      <c r="A50" s="204">
        <v>43</v>
      </c>
      <c r="B50" s="139"/>
      <c r="C50" s="139"/>
      <c r="D50" s="166"/>
      <c r="E50" s="229" t="str">
        <f>IF(B50&gt;0,CONCATENATE("2vi_",'Valoració '!$D$7,"_00",A50)," ")</f>
        <v xml:space="preserve"> </v>
      </c>
    </row>
    <row r="51" spans="1:5" x14ac:dyDescent="0.25">
      <c r="A51" s="204">
        <v>44</v>
      </c>
      <c r="B51" s="139"/>
      <c r="C51" s="139"/>
      <c r="D51" s="166"/>
      <c r="E51" s="229" t="str">
        <f>IF(B51&gt;0,CONCATENATE("2vi_",'Valoració '!$D$7,"_00",A51)," ")</f>
        <v xml:space="preserve"> </v>
      </c>
    </row>
    <row r="52" spans="1:5" x14ac:dyDescent="0.25">
      <c r="A52" s="204">
        <v>45</v>
      </c>
      <c r="B52" s="139"/>
      <c r="C52" s="139"/>
      <c r="D52" s="166"/>
      <c r="E52" s="229" t="str">
        <f>IF(B52&gt;0,CONCATENATE("2vi_",'Valoració '!$D$7,"_00",A52)," ")</f>
        <v xml:space="preserve"> </v>
      </c>
    </row>
    <row r="53" spans="1:5" x14ac:dyDescent="0.25">
      <c r="A53" s="204">
        <v>46</v>
      </c>
      <c r="B53" s="139"/>
      <c r="C53" s="139"/>
      <c r="D53" s="166"/>
      <c r="E53" s="229" t="str">
        <f>IF(B53&gt;0,CONCATENATE("2vi_",'Valoració '!$D$7,"_00",A53)," ")</f>
        <v xml:space="preserve"> </v>
      </c>
    </row>
    <row r="54" spans="1:5" x14ac:dyDescent="0.25">
      <c r="A54" s="204">
        <v>47</v>
      </c>
      <c r="B54" s="139"/>
      <c r="C54" s="139"/>
      <c r="D54" s="166"/>
      <c r="E54" s="229" t="str">
        <f>IF(B54&gt;0,CONCATENATE("2vi_",'Valoració '!$D$7,"_00",A54)," ")</f>
        <v xml:space="preserve"> </v>
      </c>
    </row>
    <row r="55" spans="1:5" x14ac:dyDescent="0.25">
      <c r="A55" s="204">
        <v>48</v>
      </c>
      <c r="B55" s="139"/>
      <c r="C55" s="139"/>
      <c r="D55" s="166"/>
      <c r="E55" s="229" t="str">
        <f>IF(B55&gt;0,CONCATENATE("2vi_",'Valoració '!$D$7,"_00",A55)," ")</f>
        <v xml:space="preserve"> </v>
      </c>
    </row>
    <row r="56" spans="1:5" x14ac:dyDescent="0.25">
      <c r="A56" s="204">
        <v>49</v>
      </c>
      <c r="B56" s="139"/>
      <c r="C56" s="139"/>
      <c r="D56" s="166"/>
      <c r="E56" s="229" t="str">
        <f>IF(B56&gt;0,CONCATENATE("2vi_",'Valoració '!$D$7,"_00",A56)," ")</f>
        <v xml:space="preserve"> </v>
      </c>
    </row>
    <row r="57" spans="1:5" x14ac:dyDescent="0.25">
      <c r="A57" s="204">
        <v>50</v>
      </c>
      <c r="B57" s="139"/>
      <c r="C57" s="139"/>
      <c r="D57" s="166"/>
      <c r="E57" s="229" t="str">
        <f>IF(B57&gt;0,CONCATENATE("2vi_",'Valoració '!$D$7,"_00",A57)," ")</f>
        <v xml:space="preserve"> </v>
      </c>
    </row>
    <row r="58" spans="1:5" x14ac:dyDescent="0.25">
      <c r="A58" s="204">
        <v>51</v>
      </c>
      <c r="B58" s="139"/>
      <c r="C58" s="139"/>
      <c r="D58" s="166"/>
      <c r="E58" s="229" t="str">
        <f>IF(B58&gt;0,CONCATENATE("2vi_",'Valoració '!$D$7,"_00",A58)," ")</f>
        <v xml:space="preserve"> </v>
      </c>
    </row>
    <row r="59" spans="1:5" x14ac:dyDescent="0.25">
      <c r="A59" s="204">
        <v>52</v>
      </c>
      <c r="B59" s="139"/>
      <c r="C59" s="139"/>
      <c r="D59" s="166"/>
      <c r="E59" s="229" t="str">
        <f>IF(B59&gt;0,CONCATENATE("2vi_",'Valoració '!$D$7,"_00",A59)," ")</f>
        <v xml:space="preserve"> </v>
      </c>
    </row>
    <row r="60" spans="1:5" x14ac:dyDescent="0.25">
      <c r="A60" s="204">
        <v>53</v>
      </c>
      <c r="B60" s="139"/>
      <c r="C60" s="139"/>
      <c r="D60" s="166"/>
      <c r="E60" s="229" t="str">
        <f>IF(B60&gt;0,CONCATENATE("2vi_",'Valoració '!$D$7,"_00",A60)," ")</f>
        <v xml:space="preserve"> </v>
      </c>
    </row>
    <row r="61" spans="1:5" x14ac:dyDescent="0.25">
      <c r="A61" s="204">
        <v>54</v>
      </c>
      <c r="B61" s="139"/>
      <c r="C61" s="139"/>
      <c r="D61" s="166"/>
      <c r="E61" s="229" t="str">
        <f>IF(B61&gt;0,CONCATENATE("2vi_",'Valoració '!$D$7,"_00",A61)," ")</f>
        <v xml:space="preserve"> </v>
      </c>
    </row>
    <row r="62" spans="1:5" x14ac:dyDescent="0.25">
      <c r="A62" s="204">
        <v>55</v>
      </c>
      <c r="B62" s="139"/>
      <c r="C62" s="139"/>
      <c r="D62" s="166"/>
      <c r="E62" s="229" t="str">
        <f>IF(B62&gt;0,CONCATENATE("2vi_",'Valoració '!$D$7,"_00",A62)," ")</f>
        <v xml:space="preserve"> </v>
      </c>
    </row>
    <row r="63" spans="1:5" x14ac:dyDescent="0.25">
      <c r="A63" s="204">
        <v>56</v>
      </c>
      <c r="B63" s="139"/>
      <c r="C63" s="139"/>
      <c r="D63" s="166"/>
      <c r="E63" s="229" t="str">
        <f>IF(B63&gt;0,CONCATENATE("2vi_",'Valoració '!$D$7,"_00",A63)," ")</f>
        <v xml:space="preserve"> </v>
      </c>
    </row>
    <row r="64" spans="1:5" x14ac:dyDescent="0.25">
      <c r="A64" s="204">
        <v>57</v>
      </c>
      <c r="B64" s="139"/>
      <c r="C64" s="139"/>
      <c r="D64" s="166"/>
      <c r="E64" s="229" t="str">
        <f>IF(B64&gt;0,CONCATENATE("2vi_",'Valoració '!$D$7,"_00",A64)," ")</f>
        <v xml:space="preserve"> </v>
      </c>
    </row>
    <row r="65" spans="1:5" x14ac:dyDescent="0.25">
      <c r="A65" s="204">
        <v>58</v>
      </c>
      <c r="B65" s="139"/>
      <c r="C65" s="139"/>
      <c r="D65" s="166"/>
      <c r="E65" s="229" t="str">
        <f>IF(B65&gt;0,CONCATENATE("2vi_",'Valoració '!$D$7,"_00",A65)," ")</f>
        <v xml:space="preserve"> </v>
      </c>
    </row>
    <row r="66" spans="1:5" x14ac:dyDescent="0.25">
      <c r="A66" s="204">
        <v>59</v>
      </c>
      <c r="B66" s="139"/>
      <c r="C66" s="139"/>
      <c r="D66" s="166"/>
      <c r="E66" s="229" t="str">
        <f>IF(B66&gt;0,CONCATENATE("2vi_",'Valoració '!$D$7,"_00",A66)," ")</f>
        <v xml:space="preserve"> </v>
      </c>
    </row>
    <row r="67" spans="1:5" x14ac:dyDescent="0.25">
      <c r="A67" s="204">
        <v>60</v>
      </c>
      <c r="B67" s="139"/>
      <c r="C67" s="139"/>
      <c r="D67" s="166"/>
      <c r="E67" s="229" t="str">
        <f>IF(B67&gt;0,CONCATENATE("2vi_",'Valoració '!$D$7,"_00",A67)," ")</f>
        <v xml:space="preserve"> </v>
      </c>
    </row>
    <row r="68" spans="1:5" x14ac:dyDescent="0.25">
      <c r="A68" s="204">
        <v>61</v>
      </c>
      <c r="B68" s="139"/>
      <c r="C68" s="139"/>
      <c r="D68" s="166"/>
      <c r="E68" s="229" t="str">
        <f>IF(B68&gt;0,CONCATENATE("2vi_",'Valoració '!$D$7,"_00",A68)," ")</f>
        <v xml:space="preserve"> </v>
      </c>
    </row>
    <row r="69" spans="1:5" x14ac:dyDescent="0.25">
      <c r="A69" s="204">
        <v>62</v>
      </c>
      <c r="B69" s="139"/>
      <c r="C69" s="139"/>
      <c r="D69" s="166"/>
      <c r="E69" s="229" t="str">
        <f>IF(B69&gt;0,CONCATENATE("2vi_",'Valoració '!$D$7,"_00",A69)," ")</f>
        <v xml:space="preserve"> </v>
      </c>
    </row>
    <row r="70" spans="1:5" x14ac:dyDescent="0.25">
      <c r="A70" s="204">
        <v>63</v>
      </c>
      <c r="B70" s="139"/>
      <c r="C70" s="139"/>
      <c r="D70" s="166"/>
      <c r="E70" s="229" t="str">
        <f>IF(B70&gt;0,CONCATENATE("2vi_",'Valoració '!$D$7,"_00",A70)," ")</f>
        <v xml:space="preserve"> </v>
      </c>
    </row>
    <row r="71" spans="1:5" x14ac:dyDescent="0.25">
      <c r="A71" s="204">
        <v>64</v>
      </c>
      <c r="B71" s="139"/>
      <c r="C71" s="139"/>
      <c r="D71" s="166"/>
      <c r="E71" s="229" t="str">
        <f>IF(B71&gt;0,CONCATENATE("2vi_",'Valoració '!$D$7,"_00",A71)," ")</f>
        <v xml:space="preserve"> </v>
      </c>
    </row>
    <row r="72" spans="1:5" x14ac:dyDescent="0.25">
      <c r="A72" s="204">
        <v>65</v>
      </c>
      <c r="B72" s="139"/>
      <c r="C72" s="139"/>
      <c r="D72" s="166"/>
      <c r="E72" s="229" t="str">
        <f>IF(B72&gt;0,CONCATENATE("2vi_",'Valoració '!$D$7,"_00",A72)," ")</f>
        <v xml:space="preserve"> </v>
      </c>
    </row>
    <row r="73" spans="1:5" x14ac:dyDescent="0.25">
      <c r="A73" s="204">
        <v>66</v>
      </c>
      <c r="B73" s="139"/>
      <c r="C73" s="139"/>
      <c r="D73" s="166"/>
      <c r="E73" s="229" t="str">
        <f>IF(B73&gt;0,CONCATENATE("2vi_",'Valoració '!$D$7,"_00",A73)," ")</f>
        <v xml:space="preserve"> </v>
      </c>
    </row>
    <row r="74" spans="1:5" x14ac:dyDescent="0.25">
      <c r="A74" s="204">
        <v>67</v>
      </c>
      <c r="B74" s="139"/>
      <c r="C74" s="139"/>
      <c r="D74" s="166"/>
      <c r="E74" s="229" t="str">
        <f>IF(B74&gt;0,CONCATENATE("2vi_",'Valoració '!$D$7,"_00",A74)," ")</f>
        <v xml:space="preserve"> </v>
      </c>
    </row>
    <row r="75" spans="1:5" x14ac:dyDescent="0.25">
      <c r="A75" s="204">
        <v>68</v>
      </c>
      <c r="B75" s="139"/>
      <c r="C75" s="139"/>
      <c r="D75" s="166"/>
      <c r="E75" s="229" t="str">
        <f>IF(B75&gt;0,CONCATENATE("2vi_",'Valoració '!$D$7,"_00",A75)," ")</f>
        <v xml:space="preserve"> </v>
      </c>
    </row>
    <row r="76" spans="1:5" x14ac:dyDescent="0.25">
      <c r="A76" s="204">
        <v>69</v>
      </c>
      <c r="B76" s="139"/>
      <c r="C76" s="139"/>
      <c r="D76" s="166"/>
      <c r="E76" s="229" t="str">
        <f>IF(B76&gt;0,CONCATENATE("2vi_",'Valoració '!$D$7,"_00",A76)," ")</f>
        <v xml:space="preserve"> </v>
      </c>
    </row>
    <row r="77" spans="1:5" x14ac:dyDescent="0.25">
      <c r="A77" s="204">
        <v>70</v>
      </c>
      <c r="B77" s="139"/>
      <c r="C77" s="139"/>
      <c r="D77" s="166"/>
      <c r="E77" s="229" t="str">
        <f>IF(B77&gt;0,CONCATENATE("2vi_",'Valoració '!$D$7,"_00",A77)," ")</f>
        <v xml:space="preserve"> </v>
      </c>
    </row>
    <row r="78" spans="1:5" x14ac:dyDescent="0.25">
      <c r="A78" s="204">
        <v>71</v>
      </c>
      <c r="B78" s="139"/>
      <c r="C78" s="139"/>
      <c r="D78" s="166"/>
      <c r="E78" s="229" t="str">
        <f>IF(B78&gt;0,CONCATENATE("2vi_",'Valoració '!$D$7,"_00",A78)," ")</f>
        <v xml:space="preserve"> </v>
      </c>
    </row>
    <row r="79" spans="1:5" x14ac:dyDescent="0.25">
      <c r="A79" s="204">
        <v>72</v>
      </c>
      <c r="B79" s="139"/>
      <c r="C79" s="139"/>
      <c r="D79" s="166"/>
      <c r="E79" s="229" t="str">
        <f>IF(B79&gt;0,CONCATENATE("2vi_",'Valoració '!$D$7,"_00",A79)," ")</f>
        <v xml:space="preserve"> </v>
      </c>
    </row>
    <row r="80" spans="1:5" x14ac:dyDescent="0.25">
      <c r="A80" s="204">
        <v>73</v>
      </c>
      <c r="B80" s="139"/>
      <c r="C80" s="139"/>
      <c r="D80" s="166"/>
      <c r="E80" s="229" t="str">
        <f>IF(B80&gt;0,CONCATENATE("2vi_",'Valoració '!$D$7,"_00",A80)," ")</f>
        <v xml:space="preserve"> </v>
      </c>
    </row>
    <row r="81" spans="1:5" x14ac:dyDescent="0.25">
      <c r="A81" s="204">
        <v>74</v>
      </c>
      <c r="B81" s="139"/>
      <c r="C81" s="139"/>
      <c r="D81" s="166"/>
      <c r="E81" s="229" t="str">
        <f>IF(B81&gt;0,CONCATENATE("2vi_",'Valoració '!$D$7,"_00",A81)," ")</f>
        <v xml:space="preserve"> </v>
      </c>
    </row>
    <row r="82" spans="1:5" x14ac:dyDescent="0.25">
      <c r="A82" s="204">
        <v>75</v>
      </c>
      <c r="B82" s="139"/>
      <c r="C82" s="139"/>
      <c r="D82" s="166"/>
      <c r="E82" s="229" t="str">
        <f>IF(B82&gt;0,CONCATENATE("2vi_",'Valoració '!$D$7,"_00",A82)," ")</f>
        <v xml:space="preserve"> </v>
      </c>
    </row>
    <row r="83" spans="1:5" x14ac:dyDescent="0.25">
      <c r="A83" s="204">
        <v>76</v>
      </c>
      <c r="B83" s="139"/>
      <c r="C83" s="139"/>
      <c r="D83" s="166"/>
      <c r="E83" s="229" t="str">
        <f>IF(B83&gt;0,CONCATENATE("2vi_",'Valoració '!$D$7,"_00",A83)," ")</f>
        <v xml:space="preserve"> </v>
      </c>
    </row>
    <row r="84" spans="1:5" x14ac:dyDescent="0.25">
      <c r="A84" s="204">
        <v>77</v>
      </c>
      <c r="B84" s="139"/>
      <c r="C84" s="139"/>
      <c r="D84" s="166"/>
      <c r="E84" s="229" t="str">
        <f>IF(B84&gt;0,CONCATENATE("2vi_",'Valoració '!$D$7,"_00",A84)," ")</f>
        <v xml:space="preserve"> </v>
      </c>
    </row>
    <row r="85" spans="1:5" x14ac:dyDescent="0.25">
      <c r="A85" s="204">
        <v>78</v>
      </c>
      <c r="B85" s="139"/>
      <c r="C85" s="139"/>
      <c r="D85" s="166"/>
      <c r="E85" s="229" t="str">
        <f>IF(B85&gt;0,CONCATENATE("2vi_",'Valoració '!$D$7,"_00",A85)," ")</f>
        <v xml:space="preserve"> </v>
      </c>
    </row>
    <row r="86" spans="1:5" x14ac:dyDescent="0.25">
      <c r="A86" s="204">
        <v>79</v>
      </c>
      <c r="B86" s="139"/>
      <c r="C86" s="139"/>
      <c r="D86" s="166"/>
      <c r="E86" s="229" t="str">
        <f>IF(B86&gt;0,CONCATENATE("2vi_",'Valoració '!$D$7,"_00",A86)," ")</f>
        <v xml:space="preserve"> </v>
      </c>
    </row>
    <row r="87" spans="1:5" x14ac:dyDescent="0.25">
      <c r="A87" s="204">
        <v>80</v>
      </c>
      <c r="B87" s="139"/>
      <c r="C87" s="139"/>
      <c r="D87" s="166"/>
      <c r="E87" s="229" t="str">
        <f>IF(B87&gt;0,CONCATENATE("2vi_",'Valoració '!$D$7,"_00",A87)," ")</f>
        <v xml:space="preserve"> </v>
      </c>
    </row>
    <row r="88" spans="1:5" x14ac:dyDescent="0.25">
      <c r="A88" s="204">
        <v>81</v>
      </c>
      <c r="B88" s="139"/>
      <c r="C88" s="139"/>
      <c r="D88" s="166"/>
      <c r="E88" s="229" t="str">
        <f>IF(B88&gt;0,CONCATENATE("2vi_",'Valoració '!$D$7,"_00",A88)," ")</f>
        <v xml:space="preserve"> </v>
      </c>
    </row>
    <row r="89" spans="1:5" x14ac:dyDescent="0.25">
      <c r="A89" s="204">
        <v>82</v>
      </c>
      <c r="B89" s="139"/>
      <c r="C89" s="139"/>
      <c r="D89" s="166"/>
      <c r="E89" s="229" t="str">
        <f>IF(B89&gt;0,CONCATENATE("2vi_",'Valoració '!$D$7,"_00",A89)," ")</f>
        <v xml:space="preserve"> </v>
      </c>
    </row>
    <row r="90" spans="1:5" x14ac:dyDescent="0.25">
      <c r="A90" s="204">
        <v>83</v>
      </c>
      <c r="B90" s="139"/>
      <c r="C90" s="139"/>
      <c r="D90" s="166"/>
      <c r="E90" s="229" t="str">
        <f>IF(B90&gt;0,CONCATENATE("2vi_",'Valoració '!$D$7,"_00",A90)," ")</f>
        <v xml:space="preserve"> </v>
      </c>
    </row>
    <row r="91" spans="1:5" x14ac:dyDescent="0.25">
      <c r="A91" s="204">
        <v>84</v>
      </c>
      <c r="B91" s="139"/>
      <c r="C91" s="139"/>
      <c r="D91" s="166"/>
      <c r="E91" s="229" t="str">
        <f>IF(B91&gt;0,CONCATENATE("2vi_",'Valoració '!$D$7,"_00",A91)," ")</f>
        <v xml:space="preserve"> </v>
      </c>
    </row>
    <row r="92" spans="1:5" x14ac:dyDescent="0.25">
      <c r="A92" s="204">
        <v>85</v>
      </c>
      <c r="B92" s="139"/>
      <c r="C92" s="139"/>
      <c r="D92" s="166"/>
      <c r="E92" s="229" t="str">
        <f>IF(B92&gt;0,CONCATENATE("2vi_",'Valoració '!$D$7,"_00",A92)," ")</f>
        <v xml:space="preserve"> </v>
      </c>
    </row>
    <row r="93" spans="1:5" x14ac:dyDescent="0.25">
      <c r="A93" s="204">
        <v>86</v>
      </c>
      <c r="B93" s="139"/>
      <c r="C93" s="139"/>
      <c r="D93" s="166"/>
      <c r="E93" s="229" t="str">
        <f>IF(B93&gt;0,CONCATENATE("2vi_",'Valoració '!$D$7,"_00",A93)," ")</f>
        <v xml:space="preserve"> </v>
      </c>
    </row>
    <row r="94" spans="1:5" x14ac:dyDescent="0.25">
      <c r="A94" s="204">
        <v>87</v>
      </c>
      <c r="B94" s="139"/>
      <c r="C94" s="139"/>
      <c r="D94" s="166"/>
      <c r="E94" s="229" t="str">
        <f>IF(B94&gt;0,CONCATENATE("2vi_",'Valoració '!$D$7,"_00",A94)," ")</f>
        <v xml:space="preserve"> </v>
      </c>
    </row>
    <row r="95" spans="1:5" x14ac:dyDescent="0.25">
      <c r="A95" s="204">
        <v>88</v>
      </c>
      <c r="B95" s="139"/>
      <c r="C95" s="139"/>
      <c r="D95" s="166"/>
      <c r="E95" s="229" t="str">
        <f>IF(B95&gt;0,CONCATENATE("2vi_",'Valoració '!$D$7,"_00",A95)," ")</f>
        <v xml:space="preserve"> </v>
      </c>
    </row>
    <row r="96" spans="1:5" x14ac:dyDescent="0.25">
      <c r="A96" s="204">
        <v>89</v>
      </c>
      <c r="B96" s="139"/>
      <c r="C96" s="139"/>
      <c r="D96" s="166"/>
      <c r="E96" s="229" t="str">
        <f>IF(B96&gt;0,CONCATENATE("2vi_",'Valoració '!$D$7,"_00",A96)," ")</f>
        <v xml:space="preserve"> </v>
      </c>
    </row>
    <row r="97" spans="1:5" x14ac:dyDescent="0.25">
      <c r="A97" s="204">
        <v>90</v>
      </c>
      <c r="B97" s="139"/>
      <c r="C97" s="139"/>
      <c r="D97" s="166"/>
      <c r="E97" s="229" t="str">
        <f>IF(B97&gt;0,CONCATENATE("2vi_",'Valoració '!$D$7,"_00",A97)," ")</f>
        <v xml:space="preserve"> </v>
      </c>
    </row>
    <row r="98" spans="1:5" x14ac:dyDescent="0.25">
      <c r="A98" s="204">
        <v>91</v>
      </c>
      <c r="B98" s="139"/>
      <c r="C98" s="139"/>
      <c r="D98" s="166"/>
      <c r="E98" s="229" t="str">
        <f>IF(B98&gt;0,CONCATENATE("2vi_",'Valoració '!$D$7,"_00",A98)," ")</f>
        <v xml:space="preserve"> </v>
      </c>
    </row>
    <row r="99" spans="1:5" x14ac:dyDescent="0.25">
      <c r="A99" s="204">
        <v>92</v>
      </c>
      <c r="B99" s="139"/>
      <c r="C99" s="139"/>
      <c r="D99" s="166"/>
      <c r="E99" s="229" t="str">
        <f>IF(B99&gt;0,CONCATENATE("2vi_",'Valoració '!$D$7,"_00",A99)," ")</f>
        <v xml:space="preserve"> </v>
      </c>
    </row>
    <row r="100" spans="1:5" x14ac:dyDescent="0.25">
      <c r="A100" s="204">
        <v>93</v>
      </c>
      <c r="B100" s="139"/>
      <c r="C100" s="139"/>
      <c r="D100" s="166"/>
      <c r="E100" s="229" t="str">
        <f>IF(B100&gt;0,CONCATENATE("2vi_",'Valoració '!$D$7,"_00",A100)," ")</f>
        <v xml:space="preserve"> </v>
      </c>
    </row>
    <row r="101" spans="1:5" x14ac:dyDescent="0.25">
      <c r="A101" s="204">
        <v>94</v>
      </c>
      <c r="B101" s="139"/>
      <c r="C101" s="139"/>
      <c r="D101" s="166"/>
      <c r="E101" s="229" t="str">
        <f>IF(B101&gt;0,CONCATENATE("2vi_",'Valoració '!$D$7,"_00",A101)," ")</f>
        <v xml:space="preserve"> </v>
      </c>
    </row>
    <row r="102" spans="1:5" x14ac:dyDescent="0.25">
      <c r="A102" s="204">
        <v>95</v>
      </c>
      <c r="B102" s="139"/>
      <c r="C102" s="139"/>
      <c r="D102" s="166"/>
      <c r="E102" s="229" t="str">
        <f>IF(B102&gt;0,CONCATENATE("2vi_",'Valoració '!$D$7,"_00",A102)," ")</f>
        <v xml:space="preserve"> </v>
      </c>
    </row>
    <row r="103" spans="1:5" x14ac:dyDescent="0.25">
      <c r="A103" s="204">
        <v>96</v>
      </c>
      <c r="B103" s="139"/>
      <c r="C103" s="139"/>
      <c r="D103" s="166"/>
      <c r="E103" s="229" t="str">
        <f>IF(B103&gt;0,CONCATENATE("2vi_",'Valoració '!$D$7,"_00",A103)," ")</f>
        <v xml:space="preserve"> </v>
      </c>
    </row>
    <row r="104" spans="1:5" x14ac:dyDescent="0.25">
      <c r="A104" s="204">
        <v>97</v>
      </c>
      <c r="B104" s="139"/>
      <c r="C104" s="139"/>
      <c r="D104" s="166"/>
      <c r="E104" s="229" t="str">
        <f>IF(B104&gt;0,CONCATENATE("2vi_",'Valoració '!$D$7,"_00",A104)," ")</f>
        <v xml:space="preserve"> </v>
      </c>
    </row>
    <row r="105" spans="1:5" x14ac:dyDescent="0.25">
      <c r="A105" s="204">
        <v>98</v>
      </c>
      <c r="B105" s="139"/>
      <c r="C105" s="139"/>
      <c r="D105" s="166"/>
      <c r="E105" s="229" t="str">
        <f>IF(B105&gt;0,CONCATENATE("2vi_",'Valoració '!$D$7,"_00",A105)," ")</f>
        <v xml:space="preserve"> </v>
      </c>
    </row>
    <row r="106" spans="1:5" x14ac:dyDescent="0.25">
      <c r="A106" s="204">
        <v>99</v>
      </c>
      <c r="B106" s="139"/>
      <c r="C106" s="139"/>
      <c r="D106" s="166"/>
      <c r="E106" s="229" t="str">
        <f>IF(B106&gt;0,CONCATENATE("2vi_",'Valoració '!$D$7,"_00",A106)," ")</f>
        <v xml:space="preserve"> </v>
      </c>
    </row>
    <row r="107" spans="1:5" x14ac:dyDescent="0.25">
      <c r="A107" s="209">
        <v>100</v>
      </c>
      <c r="B107" s="210"/>
      <c r="C107" s="210"/>
      <c r="D107" s="244"/>
      <c r="E107" s="243" t="str">
        <f>IF(B107&gt;0,CONCATENATE("2vi_",'Valoració '!$D$7,"_00",A107)," ")</f>
        <v xml:space="preserve"> </v>
      </c>
    </row>
    <row r="109" spans="1:5" ht="15.75" x14ac:dyDescent="0.25">
      <c r="B109" s="140"/>
      <c r="C109" s="140"/>
    </row>
  </sheetData>
  <sheetProtection algorithmName="SHA-512" hashValue="m4ss/lHLKIMmlVNJwKydBURc+IGmXRTpQLUd+NB4hDKdEcIZP8fNkG66Ity1g9tBC6V11tmEQQYEnWB4aNlGzg==" saltValue="GRY5MSEBNZL5yqQW5pCg2g==" spinCount="100000" sheet="1" objects="1" scenarios="1"/>
  <mergeCells count="1">
    <mergeCell ref="A6:D6"/>
  </mergeCells>
  <hyperlinks>
    <hyperlink ref="A4" r:id="rId1" xr:uid="{00000000-0004-0000-1200-000000000000}"/>
  </hyperlinks>
  <pageMargins left="0.7" right="0.7" top="0.75" bottom="0.75" header="0.3" footer="0.3"/>
  <tableParts count="1">
    <tablePart r:id="rId2"/>
  </tableParts>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6D8223-950E-436A-B6CF-AC26CE5F24FD}">
  <sheetPr codeName="Hoja10"/>
  <dimension ref="A1:H1009"/>
  <sheetViews>
    <sheetView workbookViewId="0">
      <selection activeCell="B8" sqref="B8"/>
    </sheetView>
  </sheetViews>
  <sheetFormatPr baseColWidth="10" defaultRowHeight="15" x14ac:dyDescent="0.25"/>
  <cols>
    <col min="1" max="1" width="12" customWidth="1"/>
    <col min="2" max="2" width="55" customWidth="1"/>
    <col min="3" max="3" width="41.5703125" customWidth="1"/>
    <col min="4" max="5" width="29.5703125" customWidth="1"/>
    <col min="6" max="6" width="53.5703125" customWidth="1"/>
    <col min="7" max="7" width="42.85546875" customWidth="1"/>
    <col min="8" max="8" width="32.140625" customWidth="1"/>
  </cols>
  <sheetData>
    <row r="1" spans="1:8" x14ac:dyDescent="0.25">
      <c r="A1" s="245" t="s">
        <v>112</v>
      </c>
      <c r="G1" s="246"/>
    </row>
    <row r="2" spans="1:8" x14ac:dyDescent="0.25">
      <c r="A2" t="s">
        <v>92</v>
      </c>
      <c r="G2" s="246"/>
    </row>
    <row r="3" spans="1:8" x14ac:dyDescent="0.25">
      <c r="G3" s="246"/>
    </row>
    <row r="4" spans="1:8" ht="18.75" x14ac:dyDescent="0.3">
      <c r="A4" s="247" t="s">
        <v>97</v>
      </c>
      <c r="B4" s="260" t="s">
        <v>335</v>
      </c>
      <c r="C4" s="261"/>
      <c r="D4" s="262">
        <f>SUM(G8:G507)</f>
        <v>0</v>
      </c>
      <c r="E4" s="248"/>
      <c r="F4" s="248"/>
      <c r="G4" s="249"/>
    </row>
    <row r="5" spans="1:8" x14ac:dyDescent="0.25">
      <c r="G5" s="246"/>
    </row>
    <row r="6" spans="1:8" x14ac:dyDescent="0.25">
      <c r="A6" s="406" t="s">
        <v>336</v>
      </c>
      <c r="B6" s="407"/>
      <c r="C6" s="407"/>
      <c r="D6" s="407"/>
      <c r="E6" s="407"/>
      <c r="F6" s="407"/>
      <c r="G6" s="408"/>
    </row>
    <row r="7" spans="1:8" ht="108" customHeight="1" x14ac:dyDescent="0.25">
      <c r="A7" s="251" t="s">
        <v>46</v>
      </c>
      <c r="B7" s="252" t="s">
        <v>337</v>
      </c>
      <c r="C7" s="252" t="s">
        <v>338</v>
      </c>
      <c r="D7" s="252" t="s">
        <v>339</v>
      </c>
      <c r="E7" s="252" t="s">
        <v>340</v>
      </c>
      <c r="F7" s="252" t="s">
        <v>341</v>
      </c>
      <c r="G7" s="252" t="s">
        <v>342</v>
      </c>
      <c r="H7" s="253" t="s">
        <v>44</v>
      </c>
    </row>
    <row r="8" spans="1:8" x14ac:dyDescent="0.25">
      <c r="A8" s="266">
        <v>1</v>
      </c>
      <c r="B8" s="254"/>
      <c r="C8" s="255"/>
      <c r="D8" s="256"/>
      <c r="E8" s="256"/>
      <c r="F8" s="256"/>
      <c r="G8" s="263" cm="1">
        <f t="array" ref="G8">_xlfn.XLOOKUP(B8,Tabla317[[#All],[name]],Tabla317[[#All],[point]],0,0)</f>
        <v>0</v>
      </c>
      <c r="H8" s="264" t="str">
        <f>IF(B8&gt;0,CONCATENATE("2vii_",'[1]Valoració '!$D$7,"00",A8)," ")</f>
        <v xml:space="preserve"> </v>
      </c>
    </row>
    <row r="9" spans="1:8" x14ac:dyDescent="0.25">
      <c r="A9" s="266">
        <v>2</v>
      </c>
      <c r="B9" s="254"/>
      <c r="C9" s="255"/>
      <c r="D9" s="256"/>
      <c r="E9" s="256"/>
      <c r="F9" s="256"/>
      <c r="G9" s="263" cm="1">
        <f t="array" ref="G9">_xlfn.XLOOKUP(B9,Tabla317[[#All],[name]],Tabla317[[#All],[point]],0,0)</f>
        <v>0</v>
      </c>
      <c r="H9" s="264" t="str">
        <f>IF(B9&gt;0,CONCATENATE("2vii_",'[1]Valoració '!$D$7,"00",A9)," ")</f>
        <v xml:space="preserve"> </v>
      </c>
    </row>
    <row r="10" spans="1:8" x14ac:dyDescent="0.25">
      <c r="A10" s="266">
        <v>3</v>
      </c>
      <c r="B10" s="254"/>
      <c r="C10" s="255"/>
      <c r="D10" s="256"/>
      <c r="E10" s="256"/>
      <c r="F10" s="256"/>
      <c r="G10" s="263" cm="1">
        <f t="array" ref="G10">_xlfn.XLOOKUP(B10,Tabla317[[#All],[name]],Tabla317[[#All],[point]],0,0)</f>
        <v>0</v>
      </c>
      <c r="H10" s="264" t="str">
        <f>IF(B10&gt;0,CONCATENATE("2vii_",'[1]Valoració '!$D$7,"00",A10)," ")</f>
        <v xml:space="preserve"> </v>
      </c>
    </row>
    <row r="11" spans="1:8" x14ac:dyDescent="0.25">
      <c r="A11" s="266">
        <v>4</v>
      </c>
      <c r="B11" s="254"/>
      <c r="C11" s="255"/>
      <c r="D11" s="256"/>
      <c r="E11" s="256"/>
      <c r="F11" s="256"/>
      <c r="G11" s="263" cm="1">
        <f t="array" ref="G11">_xlfn.XLOOKUP(B11,Tabla317[[#All],[name]],Tabla317[[#All],[point]],0,0)</f>
        <v>0</v>
      </c>
      <c r="H11" s="264" t="str">
        <f>IF(B11&gt;0,CONCATENATE("2vii_",'[1]Valoració '!$D$7,"00",A11)," ")</f>
        <v xml:space="preserve"> </v>
      </c>
    </row>
    <row r="12" spans="1:8" x14ac:dyDescent="0.25">
      <c r="A12" s="266">
        <v>5</v>
      </c>
      <c r="B12" s="254"/>
      <c r="C12" s="255"/>
      <c r="D12" s="256"/>
      <c r="E12" s="256"/>
      <c r="F12" s="256"/>
      <c r="G12" s="263" cm="1">
        <f t="array" ref="G12">_xlfn.XLOOKUP(B12,Tabla317[[#All],[name]],Tabla317[[#All],[point]],0,0)</f>
        <v>0</v>
      </c>
      <c r="H12" s="264" t="str">
        <f>IF(B12&gt;0,CONCATENATE("2vii_",'[1]Valoració '!$D$7,"00",A12)," ")</f>
        <v xml:space="preserve"> </v>
      </c>
    </row>
    <row r="13" spans="1:8" x14ac:dyDescent="0.25">
      <c r="A13" s="266">
        <v>6</v>
      </c>
      <c r="B13" s="254"/>
      <c r="C13" s="255"/>
      <c r="D13" s="256"/>
      <c r="E13" s="255"/>
      <c r="F13" s="255"/>
      <c r="G13" s="263" cm="1">
        <f t="array" ref="G13">_xlfn.XLOOKUP(B13,Tabla317[[#All],[name]],Tabla317[[#All],[point]],0,0)</f>
        <v>0</v>
      </c>
      <c r="H13" s="264" t="str">
        <f>IF(B13&gt;0,CONCATENATE("2vii_",'[1]Valoració '!$D$7,"00",A13)," ")</f>
        <v xml:space="preserve"> </v>
      </c>
    </row>
    <row r="14" spans="1:8" x14ac:dyDescent="0.25">
      <c r="A14" s="266">
        <v>7</v>
      </c>
      <c r="B14" s="254"/>
      <c r="C14" s="255"/>
      <c r="D14" s="256"/>
      <c r="E14" s="255"/>
      <c r="F14" s="255"/>
      <c r="G14" s="263" cm="1">
        <f t="array" ref="G14">_xlfn.XLOOKUP(B14,Tabla317[[#All],[name]],Tabla317[[#All],[point]],0,0)</f>
        <v>0</v>
      </c>
      <c r="H14" s="264" t="str">
        <f>IF(B14&gt;0,CONCATENATE("2vii_",'[1]Valoració '!$D$7,"00",A14)," ")</f>
        <v xml:space="preserve"> </v>
      </c>
    </row>
    <row r="15" spans="1:8" x14ac:dyDescent="0.25">
      <c r="A15" s="266">
        <v>8</v>
      </c>
      <c r="B15" s="254"/>
      <c r="C15" s="255"/>
      <c r="D15" s="256"/>
      <c r="E15" s="255"/>
      <c r="F15" s="255"/>
      <c r="G15" s="263" cm="1">
        <f t="array" ref="G15">_xlfn.XLOOKUP(B15,Tabla317[[#All],[name]],Tabla317[[#All],[point]],0,0)</f>
        <v>0</v>
      </c>
      <c r="H15" s="264" t="str">
        <f>IF(B15&gt;0,CONCATENATE("2vii_",'[1]Valoració '!$D$7,"00",A15)," ")</f>
        <v xml:space="preserve"> </v>
      </c>
    </row>
    <row r="16" spans="1:8" x14ac:dyDescent="0.25">
      <c r="A16" s="266">
        <v>9</v>
      </c>
      <c r="B16" s="254"/>
      <c r="C16" s="255"/>
      <c r="D16" s="256"/>
      <c r="E16" s="255"/>
      <c r="F16" s="255"/>
      <c r="G16" s="263" cm="1">
        <f t="array" ref="G16">_xlfn.XLOOKUP(B16,Tabla317[[#All],[name]],Tabla317[[#All],[point]],0,0)</f>
        <v>0</v>
      </c>
      <c r="H16" s="264" t="str">
        <f>IF(B16&gt;0,CONCATENATE("2vii_",'[1]Valoració '!$D$7,"00",A16)," ")</f>
        <v xml:space="preserve"> </v>
      </c>
    </row>
    <row r="17" spans="1:8" x14ac:dyDescent="0.25">
      <c r="A17" s="266">
        <v>10</v>
      </c>
      <c r="B17" s="254"/>
      <c r="C17" s="255"/>
      <c r="D17" s="256"/>
      <c r="E17" s="255"/>
      <c r="F17" s="255"/>
      <c r="G17" s="263" cm="1">
        <f t="array" ref="G17">_xlfn.XLOOKUP(B17,Tabla317[[#All],[name]],Tabla317[[#All],[point]],0,0)</f>
        <v>0</v>
      </c>
      <c r="H17" s="264" t="str">
        <f>IF(B17&gt;0,CONCATENATE("2vii_",'[1]Valoració '!$D$7,"00",A17)," ")</f>
        <v xml:space="preserve"> </v>
      </c>
    </row>
    <row r="18" spans="1:8" x14ac:dyDescent="0.25">
      <c r="A18" s="266">
        <v>11</v>
      </c>
      <c r="B18" s="254"/>
      <c r="C18" s="255"/>
      <c r="D18" s="256"/>
      <c r="E18" s="255"/>
      <c r="F18" s="255"/>
      <c r="G18" s="263" cm="1">
        <f t="array" ref="G18">_xlfn.XLOOKUP(B18,Tabla317[[#All],[name]],Tabla317[[#All],[point]],0,0)</f>
        <v>0</v>
      </c>
      <c r="H18" s="264" t="str">
        <f>IF(B18&gt;0,CONCATENATE("2vii_",'[1]Valoració '!$D$7,"00",A18)," ")</f>
        <v xml:space="preserve"> </v>
      </c>
    </row>
    <row r="19" spans="1:8" x14ac:dyDescent="0.25">
      <c r="A19" s="266">
        <v>12</v>
      </c>
      <c r="B19" s="254"/>
      <c r="C19" s="255"/>
      <c r="D19" s="256"/>
      <c r="E19" s="255"/>
      <c r="F19" s="255"/>
      <c r="G19" s="263" cm="1">
        <f t="array" ref="G19">_xlfn.XLOOKUP(B19,Tabla317[[#All],[name]],Tabla317[[#All],[point]],0,0)</f>
        <v>0</v>
      </c>
      <c r="H19" s="264" t="str">
        <f>IF(B19&gt;0,CONCATENATE("2vii_",'[1]Valoració '!$D$7,"00",A19)," ")</f>
        <v xml:space="preserve"> </v>
      </c>
    </row>
    <row r="20" spans="1:8" x14ac:dyDescent="0.25">
      <c r="A20" s="266">
        <v>13</v>
      </c>
      <c r="B20" s="254"/>
      <c r="C20" s="255"/>
      <c r="D20" s="256"/>
      <c r="E20" s="255"/>
      <c r="F20" s="255"/>
      <c r="G20" s="263" cm="1">
        <f t="array" ref="G20">_xlfn.XLOOKUP(B20,Tabla317[[#All],[name]],Tabla317[[#All],[point]],0,0)</f>
        <v>0</v>
      </c>
      <c r="H20" s="264" t="str">
        <f>IF(B20&gt;0,CONCATENATE("2vii_",'[1]Valoració '!$D$7,"00",A20)," ")</f>
        <v xml:space="preserve"> </v>
      </c>
    </row>
    <row r="21" spans="1:8" x14ac:dyDescent="0.25">
      <c r="A21" s="266">
        <v>14</v>
      </c>
      <c r="B21" s="254"/>
      <c r="C21" s="255"/>
      <c r="D21" s="256"/>
      <c r="E21" s="255"/>
      <c r="F21" s="255"/>
      <c r="G21" s="263" cm="1">
        <f t="array" ref="G21">_xlfn.XLOOKUP(B21,Tabla317[[#All],[name]],Tabla317[[#All],[point]],0,0)</f>
        <v>0</v>
      </c>
      <c r="H21" s="264" t="str">
        <f>IF(B21&gt;0,CONCATENATE("2vii_",'[1]Valoració '!$D$7,"00",A21)," ")</f>
        <v xml:space="preserve"> </v>
      </c>
    </row>
    <row r="22" spans="1:8" x14ac:dyDescent="0.25">
      <c r="A22" s="266">
        <v>15</v>
      </c>
      <c r="B22" s="254"/>
      <c r="C22" s="255"/>
      <c r="D22" s="256"/>
      <c r="E22" s="255"/>
      <c r="F22" s="255"/>
      <c r="G22" s="263" cm="1">
        <f t="array" ref="G22">_xlfn.XLOOKUP(B22,Tabla317[[#All],[name]],Tabla317[[#All],[point]],0,0)</f>
        <v>0</v>
      </c>
      <c r="H22" s="264" t="str">
        <f>IF(B22&gt;0,CONCATENATE("2vii_",'[1]Valoració '!$D$7,"00",A22)," ")</f>
        <v xml:space="preserve"> </v>
      </c>
    </row>
    <row r="23" spans="1:8" x14ac:dyDescent="0.25">
      <c r="A23" s="266">
        <v>16</v>
      </c>
      <c r="B23" s="254"/>
      <c r="C23" s="255"/>
      <c r="D23" s="256"/>
      <c r="E23" s="255"/>
      <c r="F23" s="255"/>
      <c r="G23" s="263" cm="1">
        <f t="array" ref="G23">_xlfn.XLOOKUP(B23,Tabla317[[#All],[name]],Tabla317[[#All],[point]],0,0)</f>
        <v>0</v>
      </c>
      <c r="H23" s="264" t="str">
        <f>IF(B23&gt;0,CONCATENATE("2vii_",'[1]Valoració '!$D$7,"00",A23)," ")</f>
        <v xml:space="preserve"> </v>
      </c>
    </row>
    <row r="24" spans="1:8" x14ac:dyDescent="0.25">
      <c r="A24" s="266">
        <v>17</v>
      </c>
      <c r="B24" s="254"/>
      <c r="C24" s="255"/>
      <c r="D24" s="256"/>
      <c r="E24" s="255"/>
      <c r="F24" s="255"/>
      <c r="G24" s="263" cm="1">
        <f t="array" ref="G24">_xlfn.XLOOKUP(B24,Tabla317[[#All],[name]],Tabla317[[#All],[point]],0,0)</f>
        <v>0</v>
      </c>
      <c r="H24" s="264" t="str">
        <f>IF(B24&gt;0,CONCATENATE("2vii_",'[1]Valoració '!$D$7,"00",A24)," ")</f>
        <v xml:space="preserve"> </v>
      </c>
    </row>
    <row r="25" spans="1:8" x14ac:dyDescent="0.25">
      <c r="A25" s="266">
        <v>18</v>
      </c>
      <c r="B25" s="254"/>
      <c r="C25" s="255"/>
      <c r="D25" s="256"/>
      <c r="E25" s="255"/>
      <c r="F25" s="255"/>
      <c r="G25" s="263" cm="1">
        <f t="array" ref="G25">_xlfn.XLOOKUP(B25,Tabla317[[#All],[name]],Tabla317[[#All],[point]],0,0)</f>
        <v>0</v>
      </c>
      <c r="H25" s="264" t="str">
        <f>IF(B25&gt;0,CONCATENATE("2vii_",'[1]Valoració '!$D$7,"00",A25)," ")</f>
        <v xml:space="preserve"> </v>
      </c>
    </row>
    <row r="26" spans="1:8" x14ac:dyDescent="0.25">
      <c r="A26" s="266">
        <v>19</v>
      </c>
      <c r="B26" s="254"/>
      <c r="C26" s="255"/>
      <c r="D26" s="256"/>
      <c r="E26" s="255"/>
      <c r="F26" s="255"/>
      <c r="G26" s="263" cm="1">
        <f t="array" ref="G26">_xlfn.XLOOKUP(B26,Tabla317[[#All],[name]],Tabla317[[#All],[point]],0,0)</f>
        <v>0</v>
      </c>
      <c r="H26" s="264" t="str">
        <f>IF(B26&gt;0,CONCATENATE("2vii_",'[1]Valoració '!$D$7,"00",A26)," ")</f>
        <v xml:space="preserve"> </v>
      </c>
    </row>
    <row r="27" spans="1:8" x14ac:dyDescent="0.25">
      <c r="A27" s="266">
        <v>20</v>
      </c>
      <c r="B27" s="254"/>
      <c r="C27" s="255"/>
      <c r="D27" s="256"/>
      <c r="E27" s="255"/>
      <c r="F27" s="255"/>
      <c r="G27" s="263" cm="1">
        <f t="array" ref="G27">_xlfn.XLOOKUP(B27,Tabla317[[#All],[name]],Tabla317[[#All],[point]],0,0)</f>
        <v>0</v>
      </c>
      <c r="H27" s="264" t="str">
        <f>IF(B27&gt;0,CONCATENATE("2vii_",'[1]Valoració '!$D$7,"00",A27)," ")</f>
        <v xml:space="preserve"> </v>
      </c>
    </row>
    <row r="28" spans="1:8" x14ac:dyDescent="0.25">
      <c r="A28" s="266">
        <v>21</v>
      </c>
      <c r="B28" s="254"/>
      <c r="C28" s="255"/>
      <c r="D28" s="256"/>
      <c r="E28" s="255"/>
      <c r="F28" s="255"/>
      <c r="G28" s="263" cm="1">
        <f t="array" ref="G28">_xlfn.XLOOKUP(B28,Tabla317[[#All],[name]],Tabla317[[#All],[point]],0,0)</f>
        <v>0</v>
      </c>
      <c r="H28" s="264" t="str">
        <f>IF(B28&gt;0,CONCATENATE("2vii_",'[1]Valoració '!$D$7,"00",A28)," ")</f>
        <v xml:space="preserve"> </v>
      </c>
    </row>
    <row r="29" spans="1:8" x14ac:dyDescent="0.25">
      <c r="A29" s="266">
        <v>22</v>
      </c>
      <c r="B29" s="254"/>
      <c r="C29" s="255"/>
      <c r="D29" s="256"/>
      <c r="E29" s="255"/>
      <c r="F29" s="255"/>
      <c r="G29" s="263" cm="1">
        <f t="array" ref="G29">_xlfn.XLOOKUP(B29,Tabla317[[#All],[name]],Tabla317[[#All],[point]],0,0)</f>
        <v>0</v>
      </c>
      <c r="H29" s="264" t="str">
        <f>IF(B29&gt;0,CONCATENATE("2vii_",'[1]Valoració '!$D$7,"00",A29)," ")</f>
        <v xml:space="preserve"> </v>
      </c>
    </row>
    <row r="30" spans="1:8" x14ac:dyDescent="0.25">
      <c r="A30" s="266">
        <v>23</v>
      </c>
      <c r="B30" s="254"/>
      <c r="C30" s="255"/>
      <c r="D30" s="256"/>
      <c r="E30" s="255"/>
      <c r="F30" s="255"/>
      <c r="G30" s="263" cm="1">
        <f t="array" ref="G30">_xlfn.XLOOKUP(B30,Tabla317[[#All],[name]],Tabla317[[#All],[point]],0,0)</f>
        <v>0</v>
      </c>
      <c r="H30" s="264" t="str">
        <f>IF(B30&gt;0,CONCATENATE("2vii_",'[1]Valoració '!$D$7,"00",A30)," ")</f>
        <v xml:space="preserve"> </v>
      </c>
    </row>
    <row r="31" spans="1:8" x14ac:dyDescent="0.25">
      <c r="A31" s="266">
        <v>24</v>
      </c>
      <c r="B31" s="254"/>
      <c r="C31" s="255"/>
      <c r="D31" s="256"/>
      <c r="E31" s="255"/>
      <c r="F31" s="255"/>
      <c r="G31" s="263" cm="1">
        <f t="array" ref="G31">_xlfn.XLOOKUP(B31,Tabla317[[#All],[name]],Tabla317[[#All],[point]],0,0)</f>
        <v>0</v>
      </c>
      <c r="H31" s="264" t="str">
        <f>IF(B31&gt;0,CONCATENATE("2vii_",'[1]Valoració '!$D$7,"00",A31)," ")</f>
        <v xml:space="preserve"> </v>
      </c>
    </row>
    <row r="32" spans="1:8" x14ac:dyDescent="0.25">
      <c r="A32" s="266">
        <v>25</v>
      </c>
      <c r="B32" s="254"/>
      <c r="C32" s="255"/>
      <c r="D32" s="256"/>
      <c r="E32" s="255"/>
      <c r="F32" s="255"/>
      <c r="G32" s="263" cm="1">
        <f t="array" ref="G32">_xlfn.XLOOKUP(B32,Tabla317[[#All],[name]],Tabla317[[#All],[point]],0,0)</f>
        <v>0</v>
      </c>
      <c r="H32" s="264" t="str">
        <f>IF(B32&gt;0,CONCATENATE("2vii_",'[1]Valoració '!$D$7,"00",A32)," ")</f>
        <v xml:space="preserve"> </v>
      </c>
    </row>
    <row r="33" spans="1:8" x14ac:dyDescent="0.25">
      <c r="A33" s="266">
        <v>26</v>
      </c>
      <c r="B33" s="254"/>
      <c r="C33" s="255"/>
      <c r="D33" s="256"/>
      <c r="E33" s="255"/>
      <c r="F33" s="255"/>
      <c r="G33" s="263" cm="1">
        <f t="array" ref="G33">_xlfn.XLOOKUP(B33,Tabla317[[#All],[name]],Tabla317[[#All],[point]],0,0)</f>
        <v>0</v>
      </c>
      <c r="H33" s="264" t="str">
        <f>IF(B33&gt;0,CONCATENATE("2vii_",'[1]Valoració '!$D$7,"00",A33)," ")</f>
        <v xml:space="preserve"> </v>
      </c>
    </row>
    <row r="34" spans="1:8" x14ac:dyDescent="0.25">
      <c r="A34" s="266">
        <v>27</v>
      </c>
      <c r="B34" s="254"/>
      <c r="C34" s="255"/>
      <c r="D34" s="256"/>
      <c r="E34" s="255"/>
      <c r="F34" s="255"/>
      <c r="G34" s="263" cm="1">
        <f t="array" ref="G34">_xlfn.XLOOKUP(B34,Tabla317[[#All],[name]],Tabla317[[#All],[point]],0,0)</f>
        <v>0</v>
      </c>
      <c r="H34" s="264" t="str">
        <f>IF(B34&gt;0,CONCATENATE("2vii_",'[1]Valoració '!$D$7,"00",A34)," ")</f>
        <v xml:space="preserve"> </v>
      </c>
    </row>
    <row r="35" spans="1:8" x14ac:dyDescent="0.25">
      <c r="A35" s="266">
        <v>28</v>
      </c>
      <c r="B35" s="254"/>
      <c r="C35" s="255"/>
      <c r="D35" s="256"/>
      <c r="E35" s="255"/>
      <c r="F35" s="255"/>
      <c r="G35" s="263" cm="1">
        <f t="array" ref="G35">_xlfn.XLOOKUP(B35,Tabla317[[#All],[name]],Tabla317[[#All],[point]],0,0)</f>
        <v>0</v>
      </c>
      <c r="H35" s="264" t="str">
        <f>IF(B35&gt;0,CONCATENATE("2vii_",'[1]Valoració '!$D$7,"00",A35)," ")</f>
        <v xml:space="preserve"> </v>
      </c>
    </row>
    <row r="36" spans="1:8" x14ac:dyDescent="0.25">
      <c r="A36" s="266">
        <v>29</v>
      </c>
      <c r="B36" s="254"/>
      <c r="C36" s="255"/>
      <c r="D36" s="256"/>
      <c r="E36" s="255"/>
      <c r="F36" s="255"/>
      <c r="G36" s="263" cm="1">
        <f t="array" ref="G36">_xlfn.XLOOKUP(B36,Tabla317[[#All],[name]],Tabla317[[#All],[point]],0,0)</f>
        <v>0</v>
      </c>
      <c r="H36" s="264" t="str">
        <f>IF(B36&gt;0,CONCATENATE("2vii_",'[1]Valoració '!$D$7,"00",A36)," ")</f>
        <v xml:space="preserve"> </v>
      </c>
    </row>
    <row r="37" spans="1:8" x14ac:dyDescent="0.25">
      <c r="A37" s="266">
        <v>30</v>
      </c>
      <c r="B37" s="254"/>
      <c r="C37" s="255"/>
      <c r="D37" s="256"/>
      <c r="E37" s="255"/>
      <c r="F37" s="255"/>
      <c r="G37" s="263" cm="1">
        <f t="array" ref="G37">_xlfn.XLOOKUP(B37,Tabla317[[#All],[name]],Tabla317[[#All],[point]],0,0)</f>
        <v>0</v>
      </c>
      <c r="H37" s="264" t="str">
        <f>IF(B37&gt;0,CONCATENATE("2vii_",'[1]Valoració '!$D$7,"00",A37)," ")</f>
        <v xml:space="preserve"> </v>
      </c>
    </row>
    <row r="38" spans="1:8" x14ac:dyDescent="0.25">
      <c r="A38" s="266">
        <v>31</v>
      </c>
      <c r="B38" s="254"/>
      <c r="C38" s="255"/>
      <c r="D38" s="256"/>
      <c r="E38" s="255"/>
      <c r="F38" s="255"/>
      <c r="G38" s="263" cm="1">
        <f t="array" ref="G38">_xlfn.XLOOKUP(B38,Tabla317[[#All],[name]],Tabla317[[#All],[point]],0,0)</f>
        <v>0</v>
      </c>
      <c r="H38" s="264" t="str">
        <f>IF(B38&gt;0,CONCATENATE("2vii_",'[1]Valoració '!$D$7,"00",A38)," ")</f>
        <v xml:space="preserve"> </v>
      </c>
    </row>
    <row r="39" spans="1:8" x14ac:dyDescent="0.25">
      <c r="A39" s="266">
        <v>32</v>
      </c>
      <c r="B39" s="254"/>
      <c r="C39" s="255"/>
      <c r="D39" s="256"/>
      <c r="E39" s="255"/>
      <c r="F39" s="255"/>
      <c r="G39" s="263" cm="1">
        <f t="array" ref="G39">_xlfn.XLOOKUP(B39,Tabla317[[#All],[name]],Tabla317[[#All],[point]],0,0)</f>
        <v>0</v>
      </c>
      <c r="H39" s="264" t="str">
        <f>IF(B39&gt;0,CONCATENATE("2vii_",'[1]Valoració '!$D$7,"00",A39)," ")</f>
        <v xml:space="preserve"> </v>
      </c>
    </row>
    <row r="40" spans="1:8" x14ac:dyDescent="0.25">
      <c r="A40" s="266">
        <v>33</v>
      </c>
      <c r="B40" s="254"/>
      <c r="C40" s="255"/>
      <c r="D40" s="256"/>
      <c r="E40" s="255"/>
      <c r="F40" s="255"/>
      <c r="G40" s="263" cm="1">
        <f t="array" ref="G40">_xlfn.XLOOKUP(B40,Tabla317[[#All],[name]],Tabla317[[#All],[point]],0,0)</f>
        <v>0</v>
      </c>
      <c r="H40" s="264" t="str">
        <f>IF(B40&gt;0,CONCATENATE("2vii_",'[1]Valoració '!$D$7,"00",A40)," ")</f>
        <v xml:space="preserve"> </v>
      </c>
    </row>
    <row r="41" spans="1:8" x14ac:dyDescent="0.25">
      <c r="A41" s="266">
        <v>34</v>
      </c>
      <c r="B41" s="254"/>
      <c r="C41" s="255"/>
      <c r="D41" s="256"/>
      <c r="E41" s="255"/>
      <c r="F41" s="255"/>
      <c r="G41" s="263" cm="1">
        <f t="array" ref="G41">_xlfn.XLOOKUP(B41,Tabla317[[#All],[name]],Tabla317[[#All],[point]],0,0)</f>
        <v>0</v>
      </c>
      <c r="H41" s="264" t="str">
        <f>IF(B41&gt;0,CONCATENATE("2vii_",'[1]Valoració '!$D$7,"00",A41)," ")</f>
        <v xml:space="preserve"> </v>
      </c>
    </row>
    <row r="42" spans="1:8" x14ac:dyDescent="0.25">
      <c r="A42" s="266">
        <v>35</v>
      </c>
      <c r="B42" s="254"/>
      <c r="C42" s="255"/>
      <c r="D42" s="256"/>
      <c r="E42" s="255"/>
      <c r="F42" s="255"/>
      <c r="G42" s="263" cm="1">
        <f t="array" ref="G42">_xlfn.XLOOKUP(B42,Tabla317[[#All],[name]],Tabla317[[#All],[point]],0,0)</f>
        <v>0</v>
      </c>
      <c r="H42" s="264" t="str">
        <f>IF(B42&gt;0,CONCATENATE("2vii_",'[1]Valoració '!$D$7,"00",A42)," ")</f>
        <v xml:space="preserve"> </v>
      </c>
    </row>
    <row r="43" spans="1:8" x14ac:dyDescent="0.25">
      <c r="A43" s="266">
        <v>36</v>
      </c>
      <c r="B43" s="254"/>
      <c r="C43" s="255"/>
      <c r="D43" s="256"/>
      <c r="E43" s="255"/>
      <c r="F43" s="255"/>
      <c r="G43" s="263" cm="1">
        <f t="array" ref="G43">_xlfn.XLOOKUP(B43,Tabla317[[#All],[name]],Tabla317[[#All],[point]],0,0)</f>
        <v>0</v>
      </c>
      <c r="H43" s="264" t="str">
        <f>IF(B43&gt;0,CONCATENATE("2vii_",'[1]Valoració '!$D$7,"00",A43)," ")</f>
        <v xml:space="preserve"> </v>
      </c>
    </row>
    <row r="44" spans="1:8" x14ac:dyDescent="0.25">
      <c r="A44" s="266">
        <v>37</v>
      </c>
      <c r="B44" s="254"/>
      <c r="C44" s="255"/>
      <c r="D44" s="256"/>
      <c r="E44" s="255"/>
      <c r="F44" s="255"/>
      <c r="G44" s="263" cm="1">
        <f t="array" ref="G44">_xlfn.XLOOKUP(B44,Tabla317[[#All],[name]],Tabla317[[#All],[point]],0,0)</f>
        <v>0</v>
      </c>
      <c r="H44" s="264" t="str">
        <f>IF(B44&gt;0,CONCATENATE("2vii_",'[1]Valoració '!$D$7,"00",A44)," ")</f>
        <v xml:space="preserve"> </v>
      </c>
    </row>
    <row r="45" spans="1:8" x14ac:dyDescent="0.25">
      <c r="A45" s="266">
        <v>38</v>
      </c>
      <c r="B45" s="254"/>
      <c r="C45" s="255"/>
      <c r="D45" s="256"/>
      <c r="E45" s="255"/>
      <c r="F45" s="255"/>
      <c r="G45" s="263" cm="1">
        <f t="array" ref="G45">_xlfn.XLOOKUP(B45,Tabla317[[#All],[name]],Tabla317[[#All],[point]],0,0)</f>
        <v>0</v>
      </c>
      <c r="H45" s="264" t="str">
        <f>IF(B45&gt;0,CONCATENATE("2vii_",'[1]Valoració '!$D$7,"00",A45)," ")</f>
        <v xml:space="preserve"> </v>
      </c>
    </row>
    <row r="46" spans="1:8" x14ac:dyDescent="0.25">
      <c r="A46" s="266">
        <v>39</v>
      </c>
      <c r="B46" s="254"/>
      <c r="C46" s="255"/>
      <c r="D46" s="256"/>
      <c r="E46" s="255"/>
      <c r="F46" s="255"/>
      <c r="G46" s="263" cm="1">
        <f t="array" ref="G46">_xlfn.XLOOKUP(B46,Tabla317[[#All],[name]],Tabla317[[#All],[point]],0,0)</f>
        <v>0</v>
      </c>
      <c r="H46" s="264" t="str">
        <f>IF(B46&gt;0,CONCATENATE("2vii_",'[1]Valoració '!$D$7,"00",A46)," ")</f>
        <v xml:space="preserve"> </v>
      </c>
    </row>
    <row r="47" spans="1:8" x14ac:dyDescent="0.25">
      <c r="A47" s="266">
        <v>40</v>
      </c>
      <c r="B47" s="254"/>
      <c r="C47" s="255"/>
      <c r="D47" s="256"/>
      <c r="E47" s="255"/>
      <c r="F47" s="255"/>
      <c r="G47" s="263" cm="1">
        <f t="array" ref="G47">_xlfn.XLOOKUP(B47,Tabla317[[#All],[name]],Tabla317[[#All],[point]],0,0)</f>
        <v>0</v>
      </c>
      <c r="H47" s="264" t="str">
        <f>IF(B47&gt;0,CONCATENATE("2vii_",'[1]Valoració '!$D$7,"00",A47)," ")</f>
        <v xml:space="preserve"> </v>
      </c>
    </row>
    <row r="48" spans="1:8" x14ac:dyDescent="0.25">
      <c r="A48" s="266">
        <v>41</v>
      </c>
      <c r="B48" s="254"/>
      <c r="C48" s="255"/>
      <c r="D48" s="256"/>
      <c r="E48" s="255"/>
      <c r="F48" s="255"/>
      <c r="G48" s="263" cm="1">
        <f t="array" ref="G48">_xlfn.XLOOKUP(B48,Tabla317[[#All],[name]],Tabla317[[#All],[point]],0,0)</f>
        <v>0</v>
      </c>
      <c r="H48" s="264" t="str">
        <f>IF(B48&gt;0,CONCATENATE("2vii_",'[1]Valoració '!$D$7,"00",A48)," ")</f>
        <v xml:space="preserve"> </v>
      </c>
    </row>
    <row r="49" spans="1:8" x14ac:dyDescent="0.25">
      <c r="A49" s="266">
        <v>42</v>
      </c>
      <c r="B49" s="254"/>
      <c r="C49" s="255"/>
      <c r="D49" s="256"/>
      <c r="E49" s="255"/>
      <c r="F49" s="255"/>
      <c r="G49" s="263" cm="1">
        <f t="array" ref="G49">_xlfn.XLOOKUP(B49,Tabla317[[#All],[name]],Tabla317[[#All],[point]],0,0)</f>
        <v>0</v>
      </c>
      <c r="H49" s="264" t="str">
        <f>IF(B49&gt;0,CONCATENATE("2vii_",'[1]Valoració '!$D$7,"00",A49)," ")</f>
        <v xml:space="preserve"> </v>
      </c>
    </row>
    <row r="50" spans="1:8" x14ac:dyDescent="0.25">
      <c r="A50" s="266">
        <v>43</v>
      </c>
      <c r="B50" s="254"/>
      <c r="C50" s="255"/>
      <c r="D50" s="256"/>
      <c r="E50" s="255"/>
      <c r="F50" s="255"/>
      <c r="G50" s="263" cm="1">
        <f t="array" ref="G50">_xlfn.XLOOKUP(B50,Tabla317[[#All],[name]],Tabla317[[#All],[point]],0,0)</f>
        <v>0</v>
      </c>
      <c r="H50" s="264" t="str">
        <f>IF(B50&gt;0,CONCATENATE("2vii_",'[1]Valoració '!$D$7,"00",A50)," ")</f>
        <v xml:space="preserve"> </v>
      </c>
    </row>
    <row r="51" spans="1:8" x14ac:dyDescent="0.25">
      <c r="A51" s="266">
        <v>44</v>
      </c>
      <c r="B51" s="254"/>
      <c r="C51" s="255"/>
      <c r="D51" s="256"/>
      <c r="E51" s="255"/>
      <c r="F51" s="255"/>
      <c r="G51" s="263" cm="1">
        <f t="array" ref="G51">_xlfn.XLOOKUP(B51,Tabla317[[#All],[name]],Tabla317[[#All],[point]],0,0)</f>
        <v>0</v>
      </c>
      <c r="H51" s="264" t="str">
        <f>IF(B51&gt;0,CONCATENATE("2vii_",'[1]Valoració '!$D$7,"00",A51)," ")</f>
        <v xml:space="preserve"> </v>
      </c>
    </row>
    <row r="52" spans="1:8" x14ac:dyDescent="0.25">
      <c r="A52" s="266">
        <v>45</v>
      </c>
      <c r="B52" s="254"/>
      <c r="C52" s="255"/>
      <c r="D52" s="256"/>
      <c r="E52" s="255"/>
      <c r="F52" s="255"/>
      <c r="G52" s="263" cm="1">
        <f t="array" ref="G52">_xlfn.XLOOKUP(B52,Tabla317[[#All],[name]],Tabla317[[#All],[point]],0,0)</f>
        <v>0</v>
      </c>
      <c r="H52" s="264" t="str">
        <f>IF(B52&gt;0,CONCATENATE("2vii_",'[1]Valoració '!$D$7,"00",A52)," ")</f>
        <v xml:space="preserve"> </v>
      </c>
    </row>
    <row r="53" spans="1:8" x14ac:dyDescent="0.25">
      <c r="A53" s="266">
        <v>46</v>
      </c>
      <c r="B53" s="254"/>
      <c r="C53" s="255"/>
      <c r="D53" s="256"/>
      <c r="E53" s="255"/>
      <c r="F53" s="255"/>
      <c r="G53" s="263" cm="1">
        <f t="array" ref="G53">_xlfn.XLOOKUP(B53,Tabla317[[#All],[name]],Tabla317[[#All],[point]],0,0)</f>
        <v>0</v>
      </c>
      <c r="H53" s="264" t="str">
        <f>IF(B53&gt;0,CONCATENATE("2vii_",'[1]Valoració '!$D$7,"00",A53)," ")</f>
        <v xml:space="preserve"> </v>
      </c>
    </row>
    <row r="54" spans="1:8" x14ac:dyDescent="0.25">
      <c r="A54" s="266">
        <v>47</v>
      </c>
      <c r="B54" s="254"/>
      <c r="C54" s="255"/>
      <c r="D54" s="256"/>
      <c r="E54" s="255"/>
      <c r="F54" s="255"/>
      <c r="G54" s="263" cm="1">
        <f t="array" ref="G54">_xlfn.XLOOKUP(B54,Tabla317[[#All],[name]],Tabla317[[#All],[point]],0,0)</f>
        <v>0</v>
      </c>
      <c r="H54" s="264" t="str">
        <f>IF(B54&gt;0,CONCATENATE("2vii_",'[1]Valoració '!$D$7,"00",A54)," ")</f>
        <v xml:space="preserve"> </v>
      </c>
    </row>
    <row r="55" spans="1:8" x14ac:dyDescent="0.25">
      <c r="A55" s="266">
        <v>48</v>
      </c>
      <c r="B55" s="254"/>
      <c r="C55" s="255"/>
      <c r="D55" s="256"/>
      <c r="E55" s="255"/>
      <c r="F55" s="255"/>
      <c r="G55" s="263" cm="1">
        <f t="array" ref="G55">_xlfn.XLOOKUP(B55,Tabla317[[#All],[name]],Tabla317[[#All],[point]],0,0)</f>
        <v>0</v>
      </c>
      <c r="H55" s="264" t="str">
        <f>IF(B55&gt;0,CONCATENATE("2vii_",'[1]Valoració '!$D$7,"00",A55)," ")</f>
        <v xml:space="preserve"> </v>
      </c>
    </row>
    <row r="56" spans="1:8" x14ac:dyDescent="0.25">
      <c r="A56" s="266">
        <v>49</v>
      </c>
      <c r="B56" s="254"/>
      <c r="C56" s="255"/>
      <c r="D56" s="256"/>
      <c r="E56" s="255"/>
      <c r="F56" s="255"/>
      <c r="G56" s="263" cm="1">
        <f t="array" ref="G56">_xlfn.XLOOKUP(B56,Tabla317[[#All],[name]],Tabla317[[#All],[point]],0,0)</f>
        <v>0</v>
      </c>
      <c r="H56" s="264" t="str">
        <f>IF(B56&gt;0,CONCATENATE("2vii_",'[1]Valoració '!$D$7,"00",A56)," ")</f>
        <v xml:space="preserve"> </v>
      </c>
    </row>
    <row r="57" spans="1:8" x14ac:dyDescent="0.25">
      <c r="A57" s="266">
        <v>50</v>
      </c>
      <c r="B57" s="254"/>
      <c r="C57" s="255"/>
      <c r="D57" s="256"/>
      <c r="E57" s="255"/>
      <c r="F57" s="255"/>
      <c r="G57" s="263" cm="1">
        <f t="array" ref="G57">_xlfn.XLOOKUP(B57,Tabla317[[#All],[name]],Tabla317[[#All],[point]],0,0)</f>
        <v>0</v>
      </c>
      <c r="H57" s="264" t="str">
        <f>IF(B57&gt;0,CONCATENATE("2vii_",'[1]Valoració '!$D$7,"00",A57)," ")</f>
        <v xml:space="preserve"> </v>
      </c>
    </row>
    <row r="58" spans="1:8" x14ac:dyDescent="0.25">
      <c r="A58" s="266">
        <v>51</v>
      </c>
      <c r="B58" s="254"/>
      <c r="C58" s="255"/>
      <c r="D58" s="256"/>
      <c r="E58" s="255"/>
      <c r="F58" s="255"/>
      <c r="G58" s="263" cm="1">
        <f t="array" ref="G58">_xlfn.XLOOKUP(B58,Tabla317[[#All],[name]],Tabla317[[#All],[point]],0,0)</f>
        <v>0</v>
      </c>
      <c r="H58" s="264" t="str">
        <f>IF(B58&gt;0,CONCATENATE("2vii_",'[1]Valoració '!$D$7,"00",A58)," ")</f>
        <v xml:space="preserve"> </v>
      </c>
    </row>
    <row r="59" spans="1:8" x14ac:dyDescent="0.25">
      <c r="A59" s="266">
        <v>52</v>
      </c>
      <c r="B59" s="254"/>
      <c r="C59" s="255"/>
      <c r="D59" s="256"/>
      <c r="E59" s="255"/>
      <c r="F59" s="255"/>
      <c r="G59" s="263" cm="1">
        <f t="array" ref="G59">_xlfn.XLOOKUP(B59,Tabla317[[#All],[name]],Tabla317[[#All],[point]],0,0)</f>
        <v>0</v>
      </c>
      <c r="H59" s="264" t="str">
        <f>IF(B59&gt;0,CONCATENATE("2vii_",'[1]Valoració '!$D$7,"00",A59)," ")</f>
        <v xml:space="preserve"> </v>
      </c>
    </row>
    <row r="60" spans="1:8" x14ac:dyDescent="0.25">
      <c r="A60" s="266">
        <v>53</v>
      </c>
      <c r="B60" s="254"/>
      <c r="C60" s="255"/>
      <c r="D60" s="256"/>
      <c r="E60" s="255"/>
      <c r="F60" s="255"/>
      <c r="G60" s="263" cm="1">
        <f t="array" ref="G60">_xlfn.XLOOKUP(B60,Tabla317[[#All],[name]],Tabla317[[#All],[point]],0,0)</f>
        <v>0</v>
      </c>
      <c r="H60" s="264" t="str">
        <f>IF(B60&gt;0,CONCATENATE("2vii_",'[1]Valoració '!$D$7,"00",A60)," ")</f>
        <v xml:space="preserve"> </v>
      </c>
    </row>
    <row r="61" spans="1:8" x14ac:dyDescent="0.25">
      <c r="A61" s="266">
        <v>54</v>
      </c>
      <c r="B61" s="254"/>
      <c r="C61" s="255"/>
      <c r="D61" s="256"/>
      <c r="E61" s="255"/>
      <c r="F61" s="255"/>
      <c r="G61" s="263" cm="1">
        <f t="array" ref="G61">_xlfn.XLOOKUP(B61,Tabla317[[#All],[name]],Tabla317[[#All],[point]],0,0)</f>
        <v>0</v>
      </c>
      <c r="H61" s="264" t="str">
        <f>IF(B61&gt;0,CONCATENATE("2vii_",'[1]Valoració '!$D$7,"00",A61)," ")</f>
        <v xml:space="preserve"> </v>
      </c>
    </row>
    <row r="62" spans="1:8" x14ac:dyDescent="0.25">
      <c r="A62" s="266">
        <v>55</v>
      </c>
      <c r="B62" s="254"/>
      <c r="C62" s="255"/>
      <c r="D62" s="256"/>
      <c r="E62" s="255"/>
      <c r="F62" s="255"/>
      <c r="G62" s="263" cm="1">
        <f t="array" ref="G62">_xlfn.XLOOKUP(B62,Tabla317[[#All],[name]],Tabla317[[#All],[point]],0,0)</f>
        <v>0</v>
      </c>
      <c r="H62" s="264" t="str">
        <f>IF(B62&gt;0,CONCATENATE("2vii_",'[1]Valoració '!$D$7,"00",A62)," ")</f>
        <v xml:space="preserve"> </v>
      </c>
    </row>
    <row r="63" spans="1:8" x14ac:dyDescent="0.25">
      <c r="A63" s="266">
        <v>56</v>
      </c>
      <c r="B63" s="254"/>
      <c r="C63" s="255"/>
      <c r="D63" s="256"/>
      <c r="E63" s="255"/>
      <c r="F63" s="255"/>
      <c r="G63" s="263" cm="1">
        <f t="array" ref="G63">_xlfn.XLOOKUP(B63,Tabla317[[#All],[name]],Tabla317[[#All],[point]],0,0)</f>
        <v>0</v>
      </c>
      <c r="H63" s="264" t="str">
        <f>IF(B63&gt;0,CONCATENATE("2vii_",'[1]Valoració '!$D$7,"00",A63)," ")</f>
        <v xml:space="preserve"> </v>
      </c>
    </row>
    <row r="64" spans="1:8" x14ac:dyDescent="0.25">
      <c r="A64" s="266">
        <v>57</v>
      </c>
      <c r="B64" s="254"/>
      <c r="C64" s="255"/>
      <c r="D64" s="256"/>
      <c r="E64" s="255"/>
      <c r="F64" s="255"/>
      <c r="G64" s="263" cm="1">
        <f t="array" ref="G64">_xlfn.XLOOKUP(B64,Tabla317[[#All],[name]],Tabla317[[#All],[point]],0,0)</f>
        <v>0</v>
      </c>
      <c r="H64" s="264" t="str">
        <f>IF(B64&gt;0,CONCATENATE("2vii_",'[1]Valoració '!$D$7,"00",A64)," ")</f>
        <v xml:space="preserve"> </v>
      </c>
    </row>
    <row r="65" spans="1:8" x14ac:dyDescent="0.25">
      <c r="A65" s="266">
        <v>58</v>
      </c>
      <c r="B65" s="254"/>
      <c r="C65" s="255"/>
      <c r="D65" s="256"/>
      <c r="E65" s="255"/>
      <c r="F65" s="255"/>
      <c r="G65" s="263" cm="1">
        <f t="array" ref="G65">_xlfn.XLOOKUP(B65,Tabla317[[#All],[name]],Tabla317[[#All],[point]],0,0)</f>
        <v>0</v>
      </c>
      <c r="H65" s="264" t="str">
        <f>IF(B65&gt;0,CONCATENATE("2vii_",'[1]Valoració '!$D$7,"00",A65)," ")</f>
        <v xml:space="preserve"> </v>
      </c>
    </row>
    <row r="66" spans="1:8" x14ac:dyDescent="0.25">
      <c r="A66" s="266">
        <v>59</v>
      </c>
      <c r="B66" s="254"/>
      <c r="C66" s="255"/>
      <c r="D66" s="256"/>
      <c r="E66" s="255"/>
      <c r="F66" s="255"/>
      <c r="G66" s="263" cm="1">
        <f t="array" ref="G66">_xlfn.XLOOKUP(B66,Tabla317[[#All],[name]],Tabla317[[#All],[point]],0,0)</f>
        <v>0</v>
      </c>
      <c r="H66" s="264" t="str">
        <f>IF(B66&gt;0,CONCATENATE("2vii_",'[1]Valoració '!$D$7,"00",A66)," ")</f>
        <v xml:space="preserve"> </v>
      </c>
    </row>
    <row r="67" spans="1:8" x14ac:dyDescent="0.25">
      <c r="A67" s="266">
        <v>60</v>
      </c>
      <c r="B67" s="254"/>
      <c r="C67" s="255"/>
      <c r="D67" s="256"/>
      <c r="E67" s="255"/>
      <c r="F67" s="255"/>
      <c r="G67" s="263" cm="1">
        <f t="array" ref="G67">_xlfn.XLOOKUP(B67,Tabla317[[#All],[name]],Tabla317[[#All],[point]],0,0)</f>
        <v>0</v>
      </c>
      <c r="H67" s="264" t="str">
        <f>IF(B67&gt;0,CONCATENATE("2vii_",'[1]Valoració '!$D$7,"00",A67)," ")</f>
        <v xml:space="preserve"> </v>
      </c>
    </row>
    <row r="68" spans="1:8" x14ac:dyDescent="0.25">
      <c r="A68" s="266">
        <v>61</v>
      </c>
      <c r="B68" s="254"/>
      <c r="C68" s="255"/>
      <c r="D68" s="256"/>
      <c r="E68" s="255"/>
      <c r="F68" s="255"/>
      <c r="G68" s="263" cm="1">
        <f t="array" ref="G68">_xlfn.XLOOKUP(B68,Tabla317[[#All],[name]],Tabla317[[#All],[point]],0,0)</f>
        <v>0</v>
      </c>
      <c r="H68" s="264" t="str">
        <f>IF(B68&gt;0,CONCATENATE("2vii_",'[1]Valoració '!$D$7,"00",A68)," ")</f>
        <v xml:space="preserve"> </v>
      </c>
    </row>
    <row r="69" spans="1:8" x14ac:dyDescent="0.25">
      <c r="A69" s="266">
        <v>62</v>
      </c>
      <c r="B69" s="254"/>
      <c r="C69" s="255"/>
      <c r="D69" s="256"/>
      <c r="E69" s="255"/>
      <c r="F69" s="255"/>
      <c r="G69" s="263" cm="1">
        <f t="array" ref="G69">_xlfn.XLOOKUP(B69,Tabla317[[#All],[name]],Tabla317[[#All],[point]],0,0)</f>
        <v>0</v>
      </c>
      <c r="H69" s="264" t="str">
        <f>IF(B69&gt;0,CONCATENATE("2vii_",'[1]Valoració '!$D$7,"00",A69)," ")</f>
        <v xml:space="preserve"> </v>
      </c>
    </row>
    <row r="70" spans="1:8" x14ac:dyDescent="0.25">
      <c r="A70" s="266">
        <v>63</v>
      </c>
      <c r="B70" s="254"/>
      <c r="C70" s="255"/>
      <c r="D70" s="256"/>
      <c r="E70" s="255"/>
      <c r="F70" s="255"/>
      <c r="G70" s="263" cm="1">
        <f t="array" ref="G70">_xlfn.XLOOKUP(B70,Tabla317[[#All],[name]],Tabla317[[#All],[point]],0,0)</f>
        <v>0</v>
      </c>
      <c r="H70" s="264" t="str">
        <f>IF(B70&gt;0,CONCATENATE("2vii_",'[1]Valoració '!$D$7,"00",A70)," ")</f>
        <v xml:space="preserve"> </v>
      </c>
    </row>
    <row r="71" spans="1:8" x14ac:dyDescent="0.25">
      <c r="A71" s="266">
        <v>64</v>
      </c>
      <c r="B71" s="254"/>
      <c r="C71" s="255"/>
      <c r="D71" s="256"/>
      <c r="E71" s="255"/>
      <c r="F71" s="255"/>
      <c r="G71" s="263" cm="1">
        <f t="array" ref="G71">_xlfn.XLOOKUP(B71,Tabla317[[#All],[name]],Tabla317[[#All],[point]],0,0)</f>
        <v>0</v>
      </c>
      <c r="H71" s="264" t="str">
        <f>IF(B71&gt;0,CONCATENATE("2vii_",'[1]Valoració '!$D$7,"00",A71)," ")</f>
        <v xml:space="preserve"> </v>
      </c>
    </row>
    <row r="72" spans="1:8" x14ac:dyDescent="0.25">
      <c r="A72" s="266">
        <v>65</v>
      </c>
      <c r="B72" s="254"/>
      <c r="C72" s="255"/>
      <c r="D72" s="256"/>
      <c r="E72" s="255"/>
      <c r="F72" s="255"/>
      <c r="G72" s="263" cm="1">
        <f t="array" ref="G72">_xlfn.XLOOKUP(B72,Tabla317[[#All],[name]],Tabla317[[#All],[point]],0,0)</f>
        <v>0</v>
      </c>
      <c r="H72" s="264" t="str">
        <f>IF(B72&gt;0,CONCATENATE("2vii_",'[1]Valoració '!$D$7,"00",A72)," ")</f>
        <v xml:space="preserve"> </v>
      </c>
    </row>
    <row r="73" spans="1:8" x14ac:dyDescent="0.25">
      <c r="A73" s="266">
        <v>66</v>
      </c>
      <c r="B73" s="254"/>
      <c r="C73" s="255"/>
      <c r="D73" s="256"/>
      <c r="E73" s="255"/>
      <c r="F73" s="255"/>
      <c r="G73" s="263" cm="1">
        <f t="array" ref="G73">_xlfn.XLOOKUP(B73,Tabla317[[#All],[name]],Tabla317[[#All],[point]],0,0)</f>
        <v>0</v>
      </c>
      <c r="H73" s="264" t="str">
        <f>IF(B73&gt;0,CONCATENATE("2vii_",'[1]Valoració '!$D$7,"00",A73)," ")</f>
        <v xml:space="preserve"> </v>
      </c>
    </row>
    <row r="74" spans="1:8" x14ac:dyDescent="0.25">
      <c r="A74" s="266">
        <v>67</v>
      </c>
      <c r="B74" s="254"/>
      <c r="C74" s="255"/>
      <c r="D74" s="256"/>
      <c r="E74" s="255"/>
      <c r="F74" s="255"/>
      <c r="G74" s="263" cm="1">
        <f t="array" ref="G74">_xlfn.XLOOKUP(B74,Tabla317[[#All],[name]],Tabla317[[#All],[point]],0,0)</f>
        <v>0</v>
      </c>
      <c r="H74" s="264" t="str">
        <f>IF(B74&gt;0,CONCATENATE("2vii_",'[1]Valoració '!$D$7,"00",A74)," ")</f>
        <v xml:space="preserve"> </v>
      </c>
    </row>
    <row r="75" spans="1:8" x14ac:dyDescent="0.25">
      <c r="A75" s="266">
        <v>68</v>
      </c>
      <c r="B75" s="254"/>
      <c r="C75" s="255"/>
      <c r="D75" s="256"/>
      <c r="E75" s="255"/>
      <c r="F75" s="255"/>
      <c r="G75" s="263" cm="1">
        <f t="array" ref="G75">_xlfn.XLOOKUP(B75,Tabla317[[#All],[name]],Tabla317[[#All],[point]],0,0)</f>
        <v>0</v>
      </c>
      <c r="H75" s="264" t="str">
        <f>IF(B75&gt;0,CONCATENATE("2vii_",'[1]Valoració '!$D$7,"00",A75)," ")</f>
        <v xml:space="preserve"> </v>
      </c>
    </row>
    <row r="76" spans="1:8" x14ac:dyDescent="0.25">
      <c r="A76" s="266">
        <v>69</v>
      </c>
      <c r="B76" s="254"/>
      <c r="C76" s="255"/>
      <c r="D76" s="256"/>
      <c r="E76" s="255"/>
      <c r="F76" s="255"/>
      <c r="G76" s="263" cm="1">
        <f t="array" ref="G76">_xlfn.XLOOKUP(B76,Tabla317[[#All],[name]],Tabla317[[#All],[point]],0,0)</f>
        <v>0</v>
      </c>
      <c r="H76" s="264" t="str">
        <f>IF(B76&gt;0,CONCATENATE("2vii_",'[1]Valoració '!$D$7,"00",A76)," ")</f>
        <v xml:space="preserve"> </v>
      </c>
    </row>
    <row r="77" spans="1:8" x14ac:dyDescent="0.25">
      <c r="A77" s="266">
        <v>70</v>
      </c>
      <c r="B77" s="254"/>
      <c r="C77" s="255"/>
      <c r="D77" s="256"/>
      <c r="E77" s="255"/>
      <c r="F77" s="255"/>
      <c r="G77" s="263" cm="1">
        <f t="array" ref="G77">_xlfn.XLOOKUP(B77,Tabla317[[#All],[name]],Tabla317[[#All],[point]],0,0)</f>
        <v>0</v>
      </c>
      <c r="H77" s="264" t="str">
        <f>IF(B77&gt;0,CONCATENATE("2vii_",'[1]Valoració '!$D$7,"00",A77)," ")</f>
        <v xml:space="preserve"> </v>
      </c>
    </row>
    <row r="78" spans="1:8" x14ac:dyDescent="0.25">
      <c r="A78" s="266">
        <v>71</v>
      </c>
      <c r="B78" s="254"/>
      <c r="C78" s="255"/>
      <c r="D78" s="256"/>
      <c r="E78" s="255"/>
      <c r="F78" s="255"/>
      <c r="G78" s="263" cm="1">
        <f t="array" ref="G78">_xlfn.XLOOKUP(B78,Tabla317[[#All],[name]],Tabla317[[#All],[point]],0,0)</f>
        <v>0</v>
      </c>
      <c r="H78" s="264" t="str">
        <f>IF(B78&gt;0,CONCATENATE("2vii_",'[1]Valoració '!$D$7,"00",A78)," ")</f>
        <v xml:space="preserve"> </v>
      </c>
    </row>
    <row r="79" spans="1:8" x14ac:dyDescent="0.25">
      <c r="A79" s="266">
        <v>72</v>
      </c>
      <c r="B79" s="254"/>
      <c r="C79" s="255"/>
      <c r="D79" s="256"/>
      <c r="E79" s="255"/>
      <c r="F79" s="255"/>
      <c r="G79" s="263" cm="1">
        <f t="array" ref="G79">_xlfn.XLOOKUP(B79,Tabla317[[#All],[name]],Tabla317[[#All],[point]],0,0)</f>
        <v>0</v>
      </c>
      <c r="H79" s="264" t="str">
        <f>IF(B79&gt;0,CONCATENATE("2vii_",'[1]Valoració '!$D$7,"00",A79)," ")</f>
        <v xml:space="preserve"> </v>
      </c>
    </row>
    <row r="80" spans="1:8" x14ac:dyDescent="0.25">
      <c r="A80" s="266">
        <v>73</v>
      </c>
      <c r="B80" s="254"/>
      <c r="C80" s="255"/>
      <c r="D80" s="256"/>
      <c r="E80" s="255"/>
      <c r="F80" s="255"/>
      <c r="G80" s="263" cm="1">
        <f t="array" ref="G80">_xlfn.XLOOKUP(B80,Tabla317[[#All],[name]],Tabla317[[#All],[point]],0,0)</f>
        <v>0</v>
      </c>
      <c r="H80" s="264" t="str">
        <f>IF(B80&gt;0,CONCATENATE("2vii_",'[1]Valoració '!$D$7,"00",A80)," ")</f>
        <v xml:space="preserve"> </v>
      </c>
    </row>
    <row r="81" spans="1:8" x14ac:dyDescent="0.25">
      <c r="A81" s="266">
        <v>74</v>
      </c>
      <c r="B81" s="254"/>
      <c r="C81" s="255"/>
      <c r="D81" s="256"/>
      <c r="E81" s="255"/>
      <c r="F81" s="255"/>
      <c r="G81" s="263" cm="1">
        <f t="array" ref="G81">_xlfn.XLOOKUP(B81,Tabla317[[#All],[name]],Tabla317[[#All],[point]],0,0)</f>
        <v>0</v>
      </c>
      <c r="H81" s="264" t="str">
        <f>IF(B81&gt;0,CONCATENATE("2vii_",'[1]Valoració '!$D$7,"00",A81)," ")</f>
        <v xml:space="preserve"> </v>
      </c>
    </row>
    <row r="82" spans="1:8" x14ac:dyDescent="0.25">
      <c r="A82" s="266">
        <v>75</v>
      </c>
      <c r="B82" s="254"/>
      <c r="C82" s="255"/>
      <c r="D82" s="256"/>
      <c r="E82" s="255"/>
      <c r="F82" s="255"/>
      <c r="G82" s="263" cm="1">
        <f t="array" ref="G82">_xlfn.XLOOKUP(B82,Tabla317[[#All],[name]],Tabla317[[#All],[point]],0,0)</f>
        <v>0</v>
      </c>
      <c r="H82" s="264" t="str">
        <f>IF(B82&gt;0,CONCATENATE("2vii_",'[1]Valoració '!$D$7,"00",A82)," ")</f>
        <v xml:space="preserve"> </v>
      </c>
    </row>
    <row r="83" spans="1:8" x14ac:dyDescent="0.25">
      <c r="A83" s="266">
        <v>76</v>
      </c>
      <c r="B83" s="254"/>
      <c r="C83" s="255"/>
      <c r="D83" s="256"/>
      <c r="E83" s="255"/>
      <c r="F83" s="255"/>
      <c r="G83" s="263" cm="1">
        <f t="array" ref="G83">_xlfn.XLOOKUP(B83,Tabla317[[#All],[name]],Tabla317[[#All],[point]],0,0)</f>
        <v>0</v>
      </c>
      <c r="H83" s="264" t="str">
        <f>IF(B83&gt;0,CONCATENATE("2vii_",'[1]Valoració '!$D$7,"00",A83)," ")</f>
        <v xml:space="preserve"> </v>
      </c>
    </row>
    <row r="84" spans="1:8" x14ac:dyDescent="0.25">
      <c r="A84" s="266">
        <v>77</v>
      </c>
      <c r="B84" s="254"/>
      <c r="C84" s="255"/>
      <c r="D84" s="256"/>
      <c r="E84" s="255"/>
      <c r="F84" s="255"/>
      <c r="G84" s="263" cm="1">
        <f t="array" ref="G84">_xlfn.XLOOKUP(B84,Tabla317[[#All],[name]],Tabla317[[#All],[point]],0,0)</f>
        <v>0</v>
      </c>
      <c r="H84" s="264" t="str">
        <f>IF(B84&gt;0,CONCATENATE("2vii_",'[1]Valoració '!$D$7,"00",A84)," ")</f>
        <v xml:space="preserve"> </v>
      </c>
    </row>
    <row r="85" spans="1:8" x14ac:dyDescent="0.25">
      <c r="A85" s="266">
        <v>78</v>
      </c>
      <c r="B85" s="254"/>
      <c r="C85" s="255"/>
      <c r="D85" s="256"/>
      <c r="E85" s="255"/>
      <c r="F85" s="255"/>
      <c r="G85" s="263" cm="1">
        <f t="array" ref="G85">_xlfn.XLOOKUP(B85,Tabla317[[#All],[name]],Tabla317[[#All],[point]],0,0)</f>
        <v>0</v>
      </c>
      <c r="H85" s="264" t="str">
        <f>IF(B85&gt;0,CONCATENATE("2vii_",'[1]Valoració '!$D$7,"00",A85)," ")</f>
        <v xml:space="preserve"> </v>
      </c>
    </row>
    <row r="86" spans="1:8" x14ac:dyDescent="0.25">
      <c r="A86" s="266">
        <v>79</v>
      </c>
      <c r="B86" s="254"/>
      <c r="C86" s="255"/>
      <c r="D86" s="256"/>
      <c r="E86" s="255"/>
      <c r="F86" s="255"/>
      <c r="G86" s="263" cm="1">
        <f t="array" ref="G86">_xlfn.XLOOKUP(B86,Tabla317[[#All],[name]],Tabla317[[#All],[point]],0,0)</f>
        <v>0</v>
      </c>
      <c r="H86" s="264" t="str">
        <f>IF(B86&gt;0,CONCATENATE("2vii_",'[1]Valoració '!$D$7,"00",A86)," ")</f>
        <v xml:space="preserve"> </v>
      </c>
    </row>
    <row r="87" spans="1:8" x14ac:dyDescent="0.25">
      <c r="A87" s="266">
        <v>80</v>
      </c>
      <c r="B87" s="254"/>
      <c r="C87" s="255"/>
      <c r="D87" s="256"/>
      <c r="E87" s="255"/>
      <c r="F87" s="255"/>
      <c r="G87" s="263" cm="1">
        <f t="array" ref="G87">_xlfn.XLOOKUP(B87,Tabla317[[#All],[name]],Tabla317[[#All],[point]],0,0)</f>
        <v>0</v>
      </c>
      <c r="H87" s="264" t="str">
        <f>IF(B87&gt;0,CONCATENATE("2vii_",'[1]Valoració '!$D$7,"00",A87)," ")</f>
        <v xml:space="preserve"> </v>
      </c>
    </row>
    <row r="88" spans="1:8" x14ac:dyDescent="0.25">
      <c r="A88" s="266">
        <v>81</v>
      </c>
      <c r="B88" s="254"/>
      <c r="C88" s="255"/>
      <c r="D88" s="256"/>
      <c r="E88" s="255"/>
      <c r="F88" s="255"/>
      <c r="G88" s="263" cm="1">
        <f t="array" ref="G88">_xlfn.XLOOKUP(B88,Tabla317[[#All],[name]],Tabla317[[#All],[point]],0,0)</f>
        <v>0</v>
      </c>
      <c r="H88" s="264" t="str">
        <f>IF(B88&gt;0,CONCATENATE("2vii_",'[1]Valoració '!$D$7,"00",A88)," ")</f>
        <v xml:space="preserve"> </v>
      </c>
    </row>
    <row r="89" spans="1:8" x14ac:dyDescent="0.25">
      <c r="A89" s="266">
        <v>82</v>
      </c>
      <c r="B89" s="254"/>
      <c r="C89" s="255"/>
      <c r="D89" s="256"/>
      <c r="E89" s="255"/>
      <c r="F89" s="255"/>
      <c r="G89" s="263" cm="1">
        <f t="array" ref="G89">_xlfn.XLOOKUP(B89,Tabla317[[#All],[name]],Tabla317[[#All],[point]],0,0)</f>
        <v>0</v>
      </c>
      <c r="H89" s="264" t="str">
        <f>IF(B89&gt;0,CONCATENATE("2vii_",'[1]Valoració '!$D$7,"00",A89)," ")</f>
        <v xml:space="preserve"> </v>
      </c>
    </row>
    <row r="90" spans="1:8" x14ac:dyDescent="0.25">
      <c r="A90" s="266">
        <v>83</v>
      </c>
      <c r="B90" s="254"/>
      <c r="C90" s="255"/>
      <c r="D90" s="256"/>
      <c r="E90" s="255"/>
      <c r="F90" s="255"/>
      <c r="G90" s="263" cm="1">
        <f t="array" ref="G90">_xlfn.XLOOKUP(B90,Tabla317[[#All],[name]],Tabla317[[#All],[point]],0,0)</f>
        <v>0</v>
      </c>
      <c r="H90" s="264" t="str">
        <f>IF(B90&gt;0,CONCATENATE("2vii_",'[1]Valoració '!$D$7,"00",A90)," ")</f>
        <v xml:space="preserve"> </v>
      </c>
    </row>
    <row r="91" spans="1:8" x14ac:dyDescent="0.25">
      <c r="A91" s="266">
        <v>84</v>
      </c>
      <c r="B91" s="254"/>
      <c r="C91" s="255"/>
      <c r="D91" s="256"/>
      <c r="E91" s="255"/>
      <c r="F91" s="255"/>
      <c r="G91" s="263" cm="1">
        <f t="array" ref="G91">_xlfn.XLOOKUP(B91,Tabla317[[#All],[name]],Tabla317[[#All],[point]],0,0)</f>
        <v>0</v>
      </c>
      <c r="H91" s="264" t="str">
        <f>IF(B91&gt;0,CONCATENATE("2vii_",'[1]Valoració '!$D$7,"00",A91)," ")</f>
        <v xml:space="preserve"> </v>
      </c>
    </row>
    <row r="92" spans="1:8" x14ac:dyDescent="0.25">
      <c r="A92" s="266">
        <v>85</v>
      </c>
      <c r="B92" s="254"/>
      <c r="C92" s="255"/>
      <c r="D92" s="256"/>
      <c r="E92" s="255"/>
      <c r="F92" s="255"/>
      <c r="G92" s="263" cm="1">
        <f t="array" ref="G92">_xlfn.XLOOKUP(B92,Tabla317[[#All],[name]],Tabla317[[#All],[point]],0,0)</f>
        <v>0</v>
      </c>
      <c r="H92" s="264" t="str">
        <f>IF(B92&gt;0,CONCATENATE("2vii_",'[1]Valoració '!$D$7,"00",A92)," ")</f>
        <v xml:space="preserve"> </v>
      </c>
    </row>
    <row r="93" spans="1:8" x14ac:dyDescent="0.25">
      <c r="A93" s="266">
        <v>86</v>
      </c>
      <c r="B93" s="254"/>
      <c r="C93" s="255"/>
      <c r="D93" s="256"/>
      <c r="E93" s="255"/>
      <c r="F93" s="255"/>
      <c r="G93" s="263" cm="1">
        <f t="array" ref="G93">_xlfn.XLOOKUP(B93,Tabla317[[#All],[name]],Tabla317[[#All],[point]],0,0)</f>
        <v>0</v>
      </c>
      <c r="H93" s="264" t="str">
        <f>IF(B93&gt;0,CONCATENATE("2vii_",'[1]Valoració '!$D$7,"00",A93)," ")</f>
        <v xml:space="preserve"> </v>
      </c>
    </row>
    <row r="94" spans="1:8" x14ac:dyDescent="0.25">
      <c r="A94" s="266">
        <v>87</v>
      </c>
      <c r="B94" s="254"/>
      <c r="C94" s="255"/>
      <c r="D94" s="256"/>
      <c r="E94" s="255"/>
      <c r="F94" s="255"/>
      <c r="G94" s="263" cm="1">
        <f t="array" ref="G94">_xlfn.XLOOKUP(B94,Tabla317[[#All],[name]],Tabla317[[#All],[point]],0,0)</f>
        <v>0</v>
      </c>
      <c r="H94" s="264" t="str">
        <f>IF(B94&gt;0,CONCATENATE("2vii_",'[1]Valoració '!$D$7,"00",A94)," ")</f>
        <v xml:space="preserve"> </v>
      </c>
    </row>
    <row r="95" spans="1:8" x14ac:dyDescent="0.25">
      <c r="A95" s="266">
        <v>88</v>
      </c>
      <c r="B95" s="254"/>
      <c r="C95" s="255"/>
      <c r="D95" s="256"/>
      <c r="E95" s="255"/>
      <c r="F95" s="255"/>
      <c r="G95" s="263" cm="1">
        <f t="array" ref="G95">_xlfn.XLOOKUP(B95,Tabla317[[#All],[name]],Tabla317[[#All],[point]],0,0)</f>
        <v>0</v>
      </c>
      <c r="H95" s="264" t="str">
        <f>IF(B95&gt;0,CONCATENATE("2vii_",'[1]Valoració '!$D$7,"00",A95)," ")</f>
        <v xml:space="preserve"> </v>
      </c>
    </row>
    <row r="96" spans="1:8" x14ac:dyDescent="0.25">
      <c r="A96" s="266">
        <v>89</v>
      </c>
      <c r="B96" s="254"/>
      <c r="C96" s="255"/>
      <c r="D96" s="256"/>
      <c r="E96" s="255"/>
      <c r="F96" s="255"/>
      <c r="G96" s="263" cm="1">
        <f t="array" ref="G96">_xlfn.XLOOKUP(B96,Tabla317[[#All],[name]],Tabla317[[#All],[point]],0,0)</f>
        <v>0</v>
      </c>
      <c r="H96" s="264" t="str">
        <f>IF(B96&gt;0,CONCATENATE("2vii_",'[1]Valoració '!$D$7,"00",A96)," ")</f>
        <v xml:space="preserve"> </v>
      </c>
    </row>
    <row r="97" spans="1:8" x14ac:dyDescent="0.25">
      <c r="A97" s="266">
        <v>90</v>
      </c>
      <c r="B97" s="254"/>
      <c r="C97" s="255"/>
      <c r="D97" s="256"/>
      <c r="E97" s="255"/>
      <c r="F97" s="255"/>
      <c r="G97" s="263" cm="1">
        <f t="array" ref="G97">_xlfn.XLOOKUP(B97,Tabla317[[#All],[name]],Tabla317[[#All],[point]],0,0)</f>
        <v>0</v>
      </c>
      <c r="H97" s="264" t="str">
        <f>IF(B97&gt;0,CONCATENATE("2vii_",'[1]Valoració '!$D$7,"00",A97)," ")</f>
        <v xml:space="preserve"> </v>
      </c>
    </row>
    <row r="98" spans="1:8" x14ac:dyDescent="0.25">
      <c r="A98" s="266">
        <v>91</v>
      </c>
      <c r="B98" s="254"/>
      <c r="C98" s="255"/>
      <c r="D98" s="256"/>
      <c r="E98" s="255"/>
      <c r="F98" s="255"/>
      <c r="G98" s="263" cm="1">
        <f t="array" ref="G98">_xlfn.XLOOKUP(B98,Tabla317[[#All],[name]],Tabla317[[#All],[point]],0,0)</f>
        <v>0</v>
      </c>
      <c r="H98" s="264" t="str">
        <f>IF(B98&gt;0,CONCATENATE("2vii_",'[1]Valoració '!$D$7,"00",A98)," ")</f>
        <v xml:space="preserve"> </v>
      </c>
    </row>
    <row r="99" spans="1:8" x14ac:dyDescent="0.25">
      <c r="A99" s="266">
        <v>92</v>
      </c>
      <c r="B99" s="254"/>
      <c r="C99" s="255"/>
      <c r="D99" s="256"/>
      <c r="E99" s="255"/>
      <c r="F99" s="255"/>
      <c r="G99" s="263" cm="1">
        <f t="array" ref="G99">_xlfn.XLOOKUP(B99,Tabla317[[#All],[name]],Tabla317[[#All],[point]],0,0)</f>
        <v>0</v>
      </c>
      <c r="H99" s="264" t="str">
        <f>IF(B99&gt;0,CONCATENATE("2vii_",'[1]Valoració '!$D$7,"00",A99)," ")</f>
        <v xml:space="preserve"> </v>
      </c>
    </row>
    <row r="100" spans="1:8" x14ac:dyDescent="0.25">
      <c r="A100" s="266">
        <v>93</v>
      </c>
      <c r="B100" s="254"/>
      <c r="C100" s="255"/>
      <c r="D100" s="256"/>
      <c r="E100" s="255"/>
      <c r="F100" s="255"/>
      <c r="G100" s="263" cm="1">
        <f t="array" ref="G100">_xlfn.XLOOKUP(B100,Tabla317[[#All],[name]],Tabla317[[#All],[point]],0,0)</f>
        <v>0</v>
      </c>
      <c r="H100" s="264" t="str">
        <f>IF(B100&gt;0,CONCATENATE("2vii_",'[1]Valoració '!$D$7,"00",A100)," ")</f>
        <v xml:space="preserve"> </v>
      </c>
    </row>
    <row r="101" spans="1:8" x14ac:dyDescent="0.25">
      <c r="A101" s="266">
        <v>94</v>
      </c>
      <c r="B101" s="254"/>
      <c r="C101" s="255"/>
      <c r="D101" s="256"/>
      <c r="E101" s="255"/>
      <c r="F101" s="255"/>
      <c r="G101" s="263" cm="1">
        <f t="array" ref="G101">_xlfn.XLOOKUP(B101,Tabla317[[#All],[name]],Tabla317[[#All],[point]],0,0)</f>
        <v>0</v>
      </c>
      <c r="H101" s="264" t="str">
        <f>IF(B101&gt;0,CONCATENATE("2vii_",'[1]Valoració '!$D$7,"00",A101)," ")</f>
        <v xml:space="preserve"> </v>
      </c>
    </row>
    <row r="102" spans="1:8" x14ac:dyDescent="0.25">
      <c r="A102" s="266">
        <v>95</v>
      </c>
      <c r="B102" s="254"/>
      <c r="C102" s="255"/>
      <c r="D102" s="256"/>
      <c r="E102" s="255"/>
      <c r="F102" s="255"/>
      <c r="G102" s="263" cm="1">
        <f t="array" ref="G102">_xlfn.XLOOKUP(B102,Tabla317[[#All],[name]],Tabla317[[#All],[point]],0,0)</f>
        <v>0</v>
      </c>
      <c r="H102" s="264" t="str">
        <f>IF(B102&gt;0,CONCATENATE("2vii_",'[1]Valoració '!$D$7,"00",A102)," ")</f>
        <v xml:space="preserve"> </v>
      </c>
    </row>
    <row r="103" spans="1:8" x14ac:dyDescent="0.25">
      <c r="A103" s="266">
        <v>96</v>
      </c>
      <c r="B103" s="254"/>
      <c r="C103" s="255"/>
      <c r="D103" s="256"/>
      <c r="E103" s="255"/>
      <c r="F103" s="255"/>
      <c r="G103" s="263" cm="1">
        <f t="array" ref="G103">_xlfn.XLOOKUP(B103,Tabla317[[#All],[name]],Tabla317[[#All],[point]],0,0)</f>
        <v>0</v>
      </c>
      <c r="H103" s="264" t="str">
        <f>IF(B103&gt;0,CONCATENATE("2vii_",'[1]Valoració '!$D$7,"00",A103)," ")</f>
        <v xml:space="preserve"> </v>
      </c>
    </row>
    <row r="104" spans="1:8" x14ac:dyDescent="0.25">
      <c r="A104" s="266">
        <v>97</v>
      </c>
      <c r="B104" s="254"/>
      <c r="C104" s="255"/>
      <c r="D104" s="256"/>
      <c r="E104" s="255"/>
      <c r="F104" s="255"/>
      <c r="G104" s="263" cm="1">
        <f t="array" ref="G104">_xlfn.XLOOKUP(B104,Tabla317[[#All],[name]],Tabla317[[#All],[point]],0,0)</f>
        <v>0</v>
      </c>
      <c r="H104" s="264" t="str">
        <f>IF(B104&gt;0,CONCATENATE("2vii_",'[1]Valoració '!$D$7,"00",A104)," ")</f>
        <v xml:space="preserve"> </v>
      </c>
    </row>
    <row r="105" spans="1:8" x14ac:dyDescent="0.25">
      <c r="A105" s="266">
        <v>98</v>
      </c>
      <c r="B105" s="254"/>
      <c r="C105" s="255"/>
      <c r="D105" s="256"/>
      <c r="E105" s="255"/>
      <c r="F105" s="255"/>
      <c r="G105" s="263" cm="1">
        <f t="array" ref="G105">_xlfn.XLOOKUP(B105,Tabla317[[#All],[name]],Tabla317[[#All],[point]],0,0)</f>
        <v>0</v>
      </c>
      <c r="H105" s="264" t="str">
        <f>IF(B105&gt;0,CONCATENATE("2vii_",'[1]Valoració '!$D$7,"00",A105)," ")</f>
        <v xml:space="preserve"> </v>
      </c>
    </row>
    <row r="106" spans="1:8" x14ac:dyDescent="0.25">
      <c r="A106" s="266">
        <v>99</v>
      </c>
      <c r="B106" s="254"/>
      <c r="C106" s="255"/>
      <c r="D106" s="256"/>
      <c r="E106" s="255"/>
      <c r="F106" s="255"/>
      <c r="G106" s="263" cm="1">
        <f t="array" ref="G106">_xlfn.XLOOKUP(B106,Tabla317[[#All],[name]],Tabla317[[#All],[point]],0,0)</f>
        <v>0</v>
      </c>
      <c r="H106" s="264" t="str">
        <f>IF(B106&gt;0,CONCATENATE("2vii_",'[1]Valoració '!$D$7,"00",A106)," ")</f>
        <v xml:space="preserve"> </v>
      </c>
    </row>
    <row r="107" spans="1:8" x14ac:dyDescent="0.25">
      <c r="A107" s="266">
        <v>100</v>
      </c>
      <c r="B107" s="254"/>
      <c r="C107" s="255"/>
      <c r="D107" s="256"/>
      <c r="E107" s="255"/>
      <c r="F107" s="255"/>
      <c r="G107" s="263" cm="1">
        <f t="array" ref="G107">_xlfn.XLOOKUP(B107,Tabla317[[#All],[name]],Tabla317[[#All],[point]],0,0)</f>
        <v>0</v>
      </c>
      <c r="H107" s="264" t="str">
        <f>IF(B107&gt;0,CONCATENATE("2vii_",'[1]Valoració '!$D$7,"00",A107)," ")</f>
        <v xml:space="preserve"> </v>
      </c>
    </row>
    <row r="108" spans="1:8" x14ac:dyDescent="0.25">
      <c r="A108" s="266">
        <v>101</v>
      </c>
      <c r="B108" s="254"/>
      <c r="C108" s="255"/>
      <c r="D108" s="256"/>
      <c r="E108" s="255"/>
      <c r="F108" s="255"/>
      <c r="G108" s="263" cm="1">
        <f t="array" ref="G108">_xlfn.XLOOKUP(B108,Tabla317[[#All],[name]],Tabla317[[#All],[point]],0,0)</f>
        <v>0</v>
      </c>
      <c r="H108" s="264" t="str">
        <f>IF(B108&gt;0,CONCATENATE("2vii_",'[1]Valoració '!$D$7,"00",A108)," ")</f>
        <v xml:space="preserve"> </v>
      </c>
    </row>
    <row r="109" spans="1:8" x14ac:dyDescent="0.25">
      <c r="A109" s="266">
        <v>102</v>
      </c>
      <c r="B109" s="254"/>
      <c r="C109" s="255"/>
      <c r="D109" s="256"/>
      <c r="E109" s="255"/>
      <c r="F109" s="255"/>
      <c r="G109" s="263" cm="1">
        <f t="array" ref="G109">_xlfn.XLOOKUP(B109,Tabla317[[#All],[name]],Tabla317[[#All],[point]],0,0)</f>
        <v>0</v>
      </c>
      <c r="H109" s="264" t="str">
        <f>IF(B109&gt;0,CONCATENATE("2vii_",'[1]Valoració '!$D$7,"00",A109)," ")</f>
        <v xml:space="preserve"> </v>
      </c>
    </row>
    <row r="110" spans="1:8" x14ac:dyDescent="0.25">
      <c r="A110" s="266">
        <v>103</v>
      </c>
      <c r="B110" s="254"/>
      <c r="C110" s="255"/>
      <c r="D110" s="256"/>
      <c r="E110" s="255"/>
      <c r="F110" s="255"/>
      <c r="G110" s="263" cm="1">
        <f t="array" ref="G110">_xlfn.XLOOKUP(B110,Tabla317[[#All],[name]],Tabla317[[#All],[point]],0,0)</f>
        <v>0</v>
      </c>
      <c r="H110" s="264" t="str">
        <f>IF(B110&gt;0,CONCATENATE("2vii_",'[1]Valoració '!$D$7,"00",A110)," ")</f>
        <v xml:space="preserve"> </v>
      </c>
    </row>
    <row r="111" spans="1:8" x14ac:dyDescent="0.25">
      <c r="A111" s="266">
        <v>104</v>
      </c>
      <c r="B111" s="254"/>
      <c r="C111" s="255"/>
      <c r="D111" s="256"/>
      <c r="E111" s="255"/>
      <c r="F111" s="255"/>
      <c r="G111" s="263" cm="1">
        <f t="array" ref="G111">_xlfn.XLOOKUP(B111,Tabla317[[#All],[name]],Tabla317[[#All],[point]],0,0)</f>
        <v>0</v>
      </c>
      <c r="H111" s="264" t="str">
        <f>IF(B111&gt;0,CONCATENATE("2vii_",'[1]Valoració '!$D$7,"00",A111)," ")</f>
        <v xml:space="preserve"> </v>
      </c>
    </row>
    <row r="112" spans="1:8" x14ac:dyDescent="0.25">
      <c r="A112" s="266">
        <v>105</v>
      </c>
      <c r="B112" s="254"/>
      <c r="C112" s="255"/>
      <c r="D112" s="256"/>
      <c r="E112" s="255"/>
      <c r="F112" s="255"/>
      <c r="G112" s="263" cm="1">
        <f t="array" ref="G112">_xlfn.XLOOKUP(B112,Tabla317[[#All],[name]],Tabla317[[#All],[point]],0,0)</f>
        <v>0</v>
      </c>
      <c r="H112" s="264" t="str">
        <f>IF(B112&gt;0,CONCATENATE("2vii_",'[1]Valoració '!$D$7,"00",A112)," ")</f>
        <v xml:space="preserve"> </v>
      </c>
    </row>
    <row r="113" spans="1:8" x14ac:dyDescent="0.25">
      <c r="A113" s="266">
        <v>106</v>
      </c>
      <c r="B113" s="254"/>
      <c r="C113" s="255"/>
      <c r="D113" s="256"/>
      <c r="E113" s="255"/>
      <c r="F113" s="255"/>
      <c r="G113" s="263" cm="1">
        <f t="array" ref="G113">_xlfn.XLOOKUP(B113,Tabla317[[#All],[name]],Tabla317[[#All],[point]],0,0)</f>
        <v>0</v>
      </c>
      <c r="H113" s="264" t="str">
        <f>IF(B113&gt;0,CONCATENATE("2vii_",'[1]Valoració '!$D$7,"00",A113)," ")</f>
        <v xml:space="preserve"> </v>
      </c>
    </row>
    <row r="114" spans="1:8" x14ac:dyDescent="0.25">
      <c r="A114" s="266">
        <v>107</v>
      </c>
      <c r="B114" s="254"/>
      <c r="C114" s="255"/>
      <c r="D114" s="256"/>
      <c r="E114" s="255"/>
      <c r="F114" s="255"/>
      <c r="G114" s="263" cm="1">
        <f t="array" ref="G114">_xlfn.XLOOKUP(B114,Tabla317[[#All],[name]],Tabla317[[#All],[point]],0,0)</f>
        <v>0</v>
      </c>
      <c r="H114" s="264" t="str">
        <f>IF(B114&gt;0,CONCATENATE("2vii_",'[1]Valoració '!$D$7,"00",A114)," ")</f>
        <v xml:space="preserve"> </v>
      </c>
    </row>
    <row r="115" spans="1:8" x14ac:dyDescent="0.25">
      <c r="A115" s="266">
        <v>108</v>
      </c>
      <c r="B115" s="254"/>
      <c r="C115" s="255"/>
      <c r="D115" s="256"/>
      <c r="E115" s="255"/>
      <c r="F115" s="255"/>
      <c r="G115" s="263" cm="1">
        <f t="array" ref="G115">_xlfn.XLOOKUP(B115,Tabla317[[#All],[name]],Tabla317[[#All],[point]],0,0)</f>
        <v>0</v>
      </c>
      <c r="H115" s="264" t="str">
        <f>IF(B115&gt;0,CONCATENATE("2vii_",'[1]Valoració '!$D$7,"00",A115)," ")</f>
        <v xml:space="preserve"> </v>
      </c>
    </row>
    <row r="116" spans="1:8" x14ac:dyDescent="0.25">
      <c r="A116" s="266">
        <v>109</v>
      </c>
      <c r="B116" s="254"/>
      <c r="C116" s="255"/>
      <c r="D116" s="256"/>
      <c r="E116" s="255"/>
      <c r="F116" s="255"/>
      <c r="G116" s="263" cm="1">
        <f t="array" ref="G116">_xlfn.XLOOKUP(B116,Tabla317[[#All],[name]],Tabla317[[#All],[point]],0,0)</f>
        <v>0</v>
      </c>
      <c r="H116" s="264" t="str">
        <f>IF(B116&gt;0,CONCATENATE("2vii_",'[1]Valoració '!$D$7,"00",A116)," ")</f>
        <v xml:space="preserve"> </v>
      </c>
    </row>
    <row r="117" spans="1:8" x14ac:dyDescent="0.25">
      <c r="A117" s="266">
        <v>110</v>
      </c>
      <c r="B117" s="254"/>
      <c r="C117" s="255"/>
      <c r="D117" s="256"/>
      <c r="E117" s="255"/>
      <c r="F117" s="255"/>
      <c r="G117" s="263" cm="1">
        <f t="array" ref="G117">_xlfn.XLOOKUP(B117,Tabla317[[#All],[name]],Tabla317[[#All],[point]],0,0)</f>
        <v>0</v>
      </c>
      <c r="H117" s="264" t="str">
        <f>IF(B117&gt;0,CONCATENATE("2vii_",'[1]Valoració '!$D$7,"00",A117)," ")</f>
        <v xml:space="preserve"> </v>
      </c>
    </row>
    <row r="118" spans="1:8" x14ac:dyDescent="0.25">
      <c r="A118" s="266">
        <v>111</v>
      </c>
      <c r="B118" s="254"/>
      <c r="C118" s="255"/>
      <c r="D118" s="256"/>
      <c r="E118" s="255"/>
      <c r="F118" s="255"/>
      <c r="G118" s="263" cm="1">
        <f t="array" ref="G118">_xlfn.XLOOKUP(B118,Tabla317[[#All],[name]],Tabla317[[#All],[point]],0,0)</f>
        <v>0</v>
      </c>
      <c r="H118" s="264" t="str">
        <f>IF(B118&gt;0,CONCATENATE("2vii_",'[1]Valoració '!$D$7,"00",A118)," ")</f>
        <v xml:space="preserve"> </v>
      </c>
    </row>
    <row r="119" spans="1:8" x14ac:dyDescent="0.25">
      <c r="A119" s="266">
        <v>112</v>
      </c>
      <c r="B119" s="254"/>
      <c r="C119" s="255"/>
      <c r="D119" s="256"/>
      <c r="E119" s="255"/>
      <c r="F119" s="255"/>
      <c r="G119" s="263" cm="1">
        <f t="array" ref="G119">_xlfn.XLOOKUP(B119,Tabla317[[#All],[name]],Tabla317[[#All],[point]],0,0)</f>
        <v>0</v>
      </c>
      <c r="H119" s="264" t="str">
        <f>IF(B119&gt;0,CONCATENATE("2vii_",'[1]Valoració '!$D$7,"00",A119)," ")</f>
        <v xml:space="preserve"> </v>
      </c>
    </row>
    <row r="120" spans="1:8" x14ac:dyDescent="0.25">
      <c r="A120" s="266">
        <v>113</v>
      </c>
      <c r="B120" s="254"/>
      <c r="C120" s="255"/>
      <c r="D120" s="256"/>
      <c r="E120" s="255"/>
      <c r="F120" s="255"/>
      <c r="G120" s="263" cm="1">
        <f t="array" ref="G120">_xlfn.XLOOKUP(B120,Tabla317[[#All],[name]],Tabla317[[#All],[point]],0,0)</f>
        <v>0</v>
      </c>
      <c r="H120" s="264" t="str">
        <f>IF(B120&gt;0,CONCATENATE("2vii_",'[1]Valoració '!$D$7,"00",A120)," ")</f>
        <v xml:space="preserve"> </v>
      </c>
    </row>
    <row r="121" spans="1:8" x14ac:dyDescent="0.25">
      <c r="A121" s="266">
        <v>114</v>
      </c>
      <c r="B121" s="254"/>
      <c r="C121" s="255"/>
      <c r="D121" s="256"/>
      <c r="E121" s="255"/>
      <c r="F121" s="255"/>
      <c r="G121" s="263" cm="1">
        <f t="array" ref="G121">_xlfn.XLOOKUP(B121,Tabla317[[#All],[name]],Tabla317[[#All],[point]],0,0)</f>
        <v>0</v>
      </c>
      <c r="H121" s="264" t="str">
        <f>IF(B121&gt;0,CONCATENATE("2vii_",'[1]Valoració '!$D$7,"00",A121)," ")</f>
        <v xml:space="preserve"> </v>
      </c>
    </row>
    <row r="122" spans="1:8" x14ac:dyDescent="0.25">
      <c r="A122" s="266">
        <v>115</v>
      </c>
      <c r="B122" s="254"/>
      <c r="C122" s="255"/>
      <c r="D122" s="256"/>
      <c r="E122" s="255"/>
      <c r="F122" s="255"/>
      <c r="G122" s="263" cm="1">
        <f t="array" ref="G122">_xlfn.XLOOKUP(B122,Tabla317[[#All],[name]],Tabla317[[#All],[point]],0,0)</f>
        <v>0</v>
      </c>
      <c r="H122" s="264" t="str">
        <f>IF(B122&gt;0,CONCATENATE("2vii_",'[1]Valoració '!$D$7,"00",A122)," ")</f>
        <v xml:space="preserve"> </v>
      </c>
    </row>
    <row r="123" spans="1:8" x14ac:dyDescent="0.25">
      <c r="A123" s="266">
        <v>116</v>
      </c>
      <c r="B123" s="254"/>
      <c r="C123" s="255"/>
      <c r="D123" s="256"/>
      <c r="E123" s="255"/>
      <c r="F123" s="255"/>
      <c r="G123" s="263" cm="1">
        <f t="array" ref="G123">_xlfn.XLOOKUP(B123,Tabla317[[#All],[name]],Tabla317[[#All],[point]],0,0)</f>
        <v>0</v>
      </c>
      <c r="H123" s="264" t="str">
        <f>IF(B123&gt;0,CONCATENATE("2vii_",'[1]Valoració '!$D$7,"00",A123)," ")</f>
        <v xml:space="preserve"> </v>
      </c>
    </row>
    <row r="124" spans="1:8" x14ac:dyDescent="0.25">
      <c r="A124" s="266">
        <v>117</v>
      </c>
      <c r="B124" s="254"/>
      <c r="C124" s="255"/>
      <c r="D124" s="256"/>
      <c r="E124" s="255"/>
      <c r="F124" s="255"/>
      <c r="G124" s="263" cm="1">
        <f t="array" ref="G124">_xlfn.XLOOKUP(B124,Tabla317[[#All],[name]],Tabla317[[#All],[point]],0,0)</f>
        <v>0</v>
      </c>
      <c r="H124" s="264" t="str">
        <f>IF(B124&gt;0,CONCATENATE("2vii_",'[1]Valoració '!$D$7,"00",A124)," ")</f>
        <v xml:space="preserve"> </v>
      </c>
    </row>
    <row r="125" spans="1:8" x14ac:dyDescent="0.25">
      <c r="A125" s="266">
        <v>118</v>
      </c>
      <c r="B125" s="254"/>
      <c r="C125" s="255"/>
      <c r="D125" s="256"/>
      <c r="E125" s="255"/>
      <c r="F125" s="255"/>
      <c r="G125" s="263" cm="1">
        <f t="array" ref="G125">_xlfn.XLOOKUP(B125,Tabla317[[#All],[name]],Tabla317[[#All],[point]],0,0)</f>
        <v>0</v>
      </c>
      <c r="H125" s="264" t="str">
        <f>IF(B125&gt;0,CONCATENATE("2vii_",'[1]Valoració '!$D$7,"00",A125)," ")</f>
        <v xml:space="preserve"> </v>
      </c>
    </row>
    <row r="126" spans="1:8" x14ac:dyDescent="0.25">
      <c r="A126" s="266">
        <v>119</v>
      </c>
      <c r="B126" s="254"/>
      <c r="C126" s="255"/>
      <c r="D126" s="256"/>
      <c r="E126" s="255"/>
      <c r="F126" s="255"/>
      <c r="G126" s="263" cm="1">
        <f t="array" ref="G126">_xlfn.XLOOKUP(B126,Tabla317[[#All],[name]],Tabla317[[#All],[point]],0,0)</f>
        <v>0</v>
      </c>
      <c r="H126" s="264" t="str">
        <f>IF(B126&gt;0,CONCATENATE("2vii_",'[1]Valoració '!$D$7,"00",A126)," ")</f>
        <v xml:space="preserve"> </v>
      </c>
    </row>
    <row r="127" spans="1:8" x14ac:dyDescent="0.25">
      <c r="A127" s="266">
        <v>120</v>
      </c>
      <c r="B127" s="254"/>
      <c r="C127" s="255"/>
      <c r="D127" s="256"/>
      <c r="E127" s="255"/>
      <c r="F127" s="255"/>
      <c r="G127" s="263" cm="1">
        <f t="array" ref="G127">_xlfn.XLOOKUP(B127,Tabla317[[#All],[name]],Tabla317[[#All],[point]],0,0)</f>
        <v>0</v>
      </c>
      <c r="H127" s="264" t="str">
        <f>IF(B127&gt;0,CONCATENATE("2vii_",'[1]Valoració '!$D$7,"00",A127)," ")</f>
        <v xml:space="preserve"> </v>
      </c>
    </row>
    <row r="128" spans="1:8" x14ac:dyDescent="0.25">
      <c r="A128" s="266">
        <v>121</v>
      </c>
      <c r="B128" s="254"/>
      <c r="C128" s="255"/>
      <c r="D128" s="256"/>
      <c r="E128" s="255"/>
      <c r="F128" s="255"/>
      <c r="G128" s="263" cm="1">
        <f t="array" ref="G128">_xlfn.XLOOKUP(B128,Tabla317[[#All],[name]],Tabla317[[#All],[point]],0,0)</f>
        <v>0</v>
      </c>
      <c r="H128" s="264" t="str">
        <f>IF(B128&gt;0,CONCATENATE("2vii_",'[1]Valoració '!$D$7,"00",A128)," ")</f>
        <v xml:space="preserve"> </v>
      </c>
    </row>
    <row r="129" spans="1:8" x14ac:dyDescent="0.25">
      <c r="A129" s="266">
        <v>122</v>
      </c>
      <c r="B129" s="254"/>
      <c r="C129" s="255"/>
      <c r="D129" s="256"/>
      <c r="E129" s="255"/>
      <c r="F129" s="255"/>
      <c r="G129" s="263" cm="1">
        <f t="array" ref="G129">_xlfn.XLOOKUP(B129,Tabla317[[#All],[name]],Tabla317[[#All],[point]],0,0)</f>
        <v>0</v>
      </c>
      <c r="H129" s="264" t="str">
        <f>IF(B129&gt;0,CONCATENATE("2vii_",'[1]Valoració '!$D$7,"00",A129)," ")</f>
        <v xml:space="preserve"> </v>
      </c>
    </row>
    <row r="130" spans="1:8" x14ac:dyDescent="0.25">
      <c r="A130" s="266">
        <v>123</v>
      </c>
      <c r="B130" s="254"/>
      <c r="C130" s="255"/>
      <c r="D130" s="256"/>
      <c r="E130" s="255"/>
      <c r="F130" s="255"/>
      <c r="G130" s="263" cm="1">
        <f t="array" ref="G130">_xlfn.XLOOKUP(B130,Tabla317[[#All],[name]],Tabla317[[#All],[point]],0,0)</f>
        <v>0</v>
      </c>
      <c r="H130" s="264" t="str">
        <f>IF(B130&gt;0,CONCATENATE("2vii_",'[1]Valoració '!$D$7,"00",A130)," ")</f>
        <v xml:space="preserve"> </v>
      </c>
    </row>
    <row r="131" spans="1:8" x14ac:dyDescent="0.25">
      <c r="A131" s="266">
        <v>124</v>
      </c>
      <c r="B131" s="254"/>
      <c r="C131" s="255"/>
      <c r="D131" s="256"/>
      <c r="E131" s="255"/>
      <c r="F131" s="255"/>
      <c r="G131" s="263" cm="1">
        <f t="array" ref="G131">_xlfn.XLOOKUP(B131,Tabla317[[#All],[name]],Tabla317[[#All],[point]],0,0)</f>
        <v>0</v>
      </c>
      <c r="H131" s="264" t="str">
        <f>IF(B131&gt;0,CONCATENATE("2vii_",'[1]Valoració '!$D$7,"00",A131)," ")</f>
        <v xml:space="preserve"> </v>
      </c>
    </row>
    <row r="132" spans="1:8" x14ac:dyDescent="0.25">
      <c r="A132" s="266">
        <v>125</v>
      </c>
      <c r="B132" s="254"/>
      <c r="C132" s="255"/>
      <c r="D132" s="256"/>
      <c r="E132" s="255"/>
      <c r="F132" s="255"/>
      <c r="G132" s="263" cm="1">
        <f t="array" ref="G132">_xlfn.XLOOKUP(B132,Tabla317[[#All],[name]],Tabla317[[#All],[point]],0,0)</f>
        <v>0</v>
      </c>
      <c r="H132" s="264" t="str">
        <f>IF(B132&gt;0,CONCATENATE("2vii_",'[1]Valoració '!$D$7,"00",A132)," ")</f>
        <v xml:space="preserve"> </v>
      </c>
    </row>
    <row r="133" spans="1:8" x14ac:dyDescent="0.25">
      <c r="A133" s="266">
        <v>126</v>
      </c>
      <c r="B133" s="254"/>
      <c r="C133" s="255"/>
      <c r="D133" s="256"/>
      <c r="E133" s="255"/>
      <c r="F133" s="255"/>
      <c r="G133" s="263" cm="1">
        <f t="array" ref="G133">_xlfn.XLOOKUP(B133,Tabla317[[#All],[name]],Tabla317[[#All],[point]],0,0)</f>
        <v>0</v>
      </c>
      <c r="H133" s="264" t="str">
        <f>IF(B133&gt;0,CONCATENATE("2vii_",'[1]Valoració '!$D$7,"00",A133)," ")</f>
        <v xml:space="preserve"> </v>
      </c>
    </row>
    <row r="134" spans="1:8" x14ac:dyDescent="0.25">
      <c r="A134" s="266">
        <v>127</v>
      </c>
      <c r="B134" s="254"/>
      <c r="C134" s="255"/>
      <c r="D134" s="256"/>
      <c r="E134" s="255"/>
      <c r="F134" s="255"/>
      <c r="G134" s="263" cm="1">
        <f t="array" ref="G134">_xlfn.XLOOKUP(B134,Tabla317[[#All],[name]],Tabla317[[#All],[point]],0,0)</f>
        <v>0</v>
      </c>
      <c r="H134" s="264" t="str">
        <f>IF(B134&gt;0,CONCATENATE("2vii_",'[1]Valoració '!$D$7,"00",A134)," ")</f>
        <v xml:space="preserve"> </v>
      </c>
    </row>
    <row r="135" spans="1:8" x14ac:dyDescent="0.25">
      <c r="A135" s="266">
        <v>128</v>
      </c>
      <c r="B135" s="254"/>
      <c r="C135" s="255"/>
      <c r="D135" s="256"/>
      <c r="E135" s="255"/>
      <c r="F135" s="255"/>
      <c r="G135" s="263" cm="1">
        <f t="array" ref="G135">_xlfn.XLOOKUP(B135,Tabla317[[#All],[name]],Tabla317[[#All],[point]],0,0)</f>
        <v>0</v>
      </c>
      <c r="H135" s="264" t="str">
        <f>IF(B135&gt;0,CONCATENATE("2vii_",'[1]Valoració '!$D$7,"00",A135)," ")</f>
        <v xml:space="preserve"> </v>
      </c>
    </row>
    <row r="136" spans="1:8" x14ac:dyDescent="0.25">
      <c r="A136" s="266">
        <v>129</v>
      </c>
      <c r="B136" s="254"/>
      <c r="C136" s="255"/>
      <c r="D136" s="256"/>
      <c r="E136" s="255"/>
      <c r="F136" s="255"/>
      <c r="G136" s="263" cm="1">
        <f t="array" ref="G136">_xlfn.XLOOKUP(B136,Tabla317[[#All],[name]],Tabla317[[#All],[point]],0,0)</f>
        <v>0</v>
      </c>
      <c r="H136" s="264" t="str">
        <f>IF(B136&gt;0,CONCATENATE("2vii_",'[1]Valoració '!$D$7,"00",A136)," ")</f>
        <v xml:space="preserve"> </v>
      </c>
    </row>
    <row r="137" spans="1:8" x14ac:dyDescent="0.25">
      <c r="A137" s="266">
        <v>130</v>
      </c>
      <c r="B137" s="254"/>
      <c r="C137" s="255"/>
      <c r="D137" s="256"/>
      <c r="E137" s="255"/>
      <c r="F137" s="255"/>
      <c r="G137" s="263" cm="1">
        <f t="array" ref="G137">_xlfn.XLOOKUP(B137,Tabla317[[#All],[name]],Tabla317[[#All],[point]],0,0)</f>
        <v>0</v>
      </c>
      <c r="H137" s="264" t="str">
        <f>IF(B137&gt;0,CONCATENATE("2vii_",'[1]Valoració '!$D$7,"00",A137)," ")</f>
        <v xml:space="preserve"> </v>
      </c>
    </row>
    <row r="138" spans="1:8" x14ac:dyDescent="0.25">
      <c r="A138" s="266">
        <v>131</v>
      </c>
      <c r="B138" s="254"/>
      <c r="C138" s="255"/>
      <c r="D138" s="256"/>
      <c r="E138" s="255"/>
      <c r="F138" s="255"/>
      <c r="G138" s="263" cm="1">
        <f t="array" ref="G138">_xlfn.XLOOKUP(B138,Tabla317[[#All],[name]],Tabla317[[#All],[point]],0,0)</f>
        <v>0</v>
      </c>
      <c r="H138" s="264" t="str">
        <f>IF(B138&gt;0,CONCATENATE("2vii_",'[1]Valoració '!$D$7,"00",A138)," ")</f>
        <v xml:space="preserve"> </v>
      </c>
    </row>
    <row r="139" spans="1:8" x14ac:dyDescent="0.25">
      <c r="A139" s="266">
        <v>132</v>
      </c>
      <c r="B139" s="254"/>
      <c r="C139" s="255"/>
      <c r="D139" s="256"/>
      <c r="E139" s="255"/>
      <c r="F139" s="255"/>
      <c r="G139" s="263" cm="1">
        <f t="array" ref="G139">_xlfn.XLOOKUP(B139,Tabla317[[#All],[name]],Tabla317[[#All],[point]],0,0)</f>
        <v>0</v>
      </c>
      <c r="H139" s="264" t="str">
        <f>IF(B139&gt;0,CONCATENATE("2vii_",'[1]Valoració '!$D$7,"00",A139)," ")</f>
        <v xml:space="preserve"> </v>
      </c>
    </row>
    <row r="140" spans="1:8" x14ac:dyDescent="0.25">
      <c r="A140" s="266">
        <v>133</v>
      </c>
      <c r="B140" s="254"/>
      <c r="C140" s="255"/>
      <c r="D140" s="256"/>
      <c r="E140" s="255"/>
      <c r="F140" s="255"/>
      <c r="G140" s="263" cm="1">
        <f t="array" ref="G140">_xlfn.XLOOKUP(B140,Tabla317[[#All],[name]],Tabla317[[#All],[point]],0,0)</f>
        <v>0</v>
      </c>
      <c r="H140" s="264" t="str">
        <f>IF(B140&gt;0,CONCATENATE("2vii_",'[1]Valoració '!$D$7,"00",A140)," ")</f>
        <v xml:space="preserve"> </v>
      </c>
    </row>
    <row r="141" spans="1:8" x14ac:dyDescent="0.25">
      <c r="A141" s="266">
        <v>134</v>
      </c>
      <c r="B141" s="254"/>
      <c r="C141" s="255"/>
      <c r="D141" s="256"/>
      <c r="E141" s="255"/>
      <c r="F141" s="255"/>
      <c r="G141" s="263" cm="1">
        <f t="array" ref="G141">_xlfn.XLOOKUP(B141,Tabla317[[#All],[name]],Tabla317[[#All],[point]],0,0)</f>
        <v>0</v>
      </c>
      <c r="H141" s="264" t="str">
        <f>IF(B141&gt;0,CONCATENATE("2vii_",'[1]Valoració '!$D$7,"00",A141)," ")</f>
        <v xml:space="preserve"> </v>
      </c>
    </row>
    <row r="142" spans="1:8" x14ac:dyDescent="0.25">
      <c r="A142" s="266">
        <v>135</v>
      </c>
      <c r="B142" s="254"/>
      <c r="C142" s="255"/>
      <c r="D142" s="256"/>
      <c r="E142" s="255"/>
      <c r="F142" s="255"/>
      <c r="G142" s="263" cm="1">
        <f t="array" ref="G142">_xlfn.XLOOKUP(B142,Tabla317[[#All],[name]],Tabla317[[#All],[point]],0,0)</f>
        <v>0</v>
      </c>
      <c r="H142" s="264" t="str">
        <f>IF(B142&gt;0,CONCATENATE("2vii_",'[1]Valoració '!$D$7,"00",A142)," ")</f>
        <v xml:space="preserve"> </v>
      </c>
    </row>
    <row r="143" spans="1:8" x14ac:dyDescent="0.25">
      <c r="A143" s="266">
        <v>136</v>
      </c>
      <c r="B143" s="254"/>
      <c r="C143" s="255"/>
      <c r="D143" s="256"/>
      <c r="E143" s="255"/>
      <c r="F143" s="255"/>
      <c r="G143" s="263" cm="1">
        <f t="array" ref="G143">_xlfn.XLOOKUP(B143,Tabla317[[#All],[name]],Tabla317[[#All],[point]],0,0)</f>
        <v>0</v>
      </c>
      <c r="H143" s="264" t="str">
        <f>IF(B143&gt;0,CONCATENATE("2vii_",'[1]Valoració '!$D$7,"00",A143)," ")</f>
        <v xml:space="preserve"> </v>
      </c>
    </row>
    <row r="144" spans="1:8" x14ac:dyDescent="0.25">
      <c r="A144" s="266">
        <v>137</v>
      </c>
      <c r="B144" s="254"/>
      <c r="C144" s="255"/>
      <c r="D144" s="256"/>
      <c r="E144" s="255"/>
      <c r="F144" s="255"/>
      <c r="G144" s="263" cm="1">
        <f t="array" ref="G144">_xlfn.XLOOKUP(B144,Tabla317[[#All],[name]],Tabla317[[#All],[point]],0,0)</f>
        <v>0</v>
      </c>
      <c r="H144" s="264" t="str">
        <f>IF(B144&gt;0,CONCATENATE("2vii_",'[1]Valoració '!$D$7,"00",A144)," ")</f>
        <v xml:space="preserve"> </v>
      </c>
    </row>
    <row r="145" spans="1:8" x14ac:dyDescent="0.25">
      <c r="A145" s="266">
        <v>138</v>
      </c>
      <c r="B145" s="254"/>
      <c r="C145" s="255"/>
      <c r="D145" s="256"/>
      <c r="E145" s="255"/>
      <c r="F145" s="255"/>
      <c r="G145" s="263" cm="1">
        <f t="array" ref="G145">_xlfn.XLOOKUP(B145,Tabla317[[#All],[name]],Tabla317[[#All],[point]],0,0)</f>
        <v>0</v>
      </c>
      <c r="H145" s="264" t="str">
        <f>IF(B145&gt;0,CONCATENATE("2vii_",'[1]Valoració '!$D$7,"00",A145)," ")</f>
        <v xml:space="preserve"> </v>
      </c>
    </row>
    <row r="146" spans="1:8" x14ac:dyDescent="0.25">
      <c r="A146" s="266">
        <v>139</v>
      </c>
      <c r="B146" s="254"/>
      <c r="C146" s="255"/>
      <c r="D146" s="256"/>
      <c r="E146" s="255"/>
      <c r="F146" s="255"/>
      <c r="G146" s="263" cm="1">
        <f t="array" ref="G146">_xlfn.XLOOKUP(B146,Tabla317[[#All],[name]],Tabla317[[#All],[point]],0,0)</f>
        <v>0</v>
      </c>
      <c r="H146" s="264" t="str">
        <f>IF(B146&gt;0,CONCATENATE("2vii_",'[1]Valoració '!$D$7,"00",A146)," ")</f>
        <v xml:space="preserve"> </v>
      </c>
    </row>
    <row r="147" spans="1:8" x14ac:dyDescent="0.25">
      <c r="A147" s="266">
        <v>140</v>
      </c>
      <c r="B147" s="254"/>
      <c r="C147" s="255"/>
      <c r="D147" s="256"/>
      <c r="E147" s="255"/>
      <c r="F147" s="255"/>
      <c r="G147" s="263" cm="1">
        <f t="array" ref="G147">_xlfn.XLOOKUP(B147,Tabla317[[#All],[name]],Tabla317[[#All],[point]],0,0)</f>
        <v>0</v>
      </c>
      <c r="H147" s="264" t="str">
        <f>IF(B147&gt;0,CONCATENATE("2vii_",'[1]Valoració '!$D$7,"00",A147)," ")</f>
        <v xml:space="preserve"> </v>
      </c>
    </row>
    <row r="148" spans="1:8" x14ac:dyDescent="0.25">
      <c r="A148" s="266">
        <v>141</v>
      </c>
      <c r="B148" s="254"/>
      <c r="C148" s="255"/>
      <c r="D148" s="256"/>
      <c r="E148" s="255"/>
      <c r="F148" s="255"/>
      <c r="G148" s="263" cm="1">
        <f t="array" ref="G148">_xlfn.XLOOKUP(B148,Tabla317[[#All],[name]],Tabla317[[#All],[point]],0,0)</f>
        <v>0</v>
      </c>
      <c r="H148" s="264" t="str">
        <f>IF(B148&gt;0,CONCATENATE("2vii_",'[1]Valoració '!$D$7,"00",A148)," ")</f>
        <v xml:space="preserve"> </v>
      </c>
    </row>
    <row r="149" spans="1:8" x14ac:dyDescent="0.25">
      <c r="A149" s="266">
        <v>142</v>
      </c>
      <c r="B149" s="254"/>
      <c r="C149" s="255"/>
      <c r="D149" s="256"/>
      <c r="E149" s="255"/>
      <c r="F149" s="255"/>
      <c r="G149" s="263" cm="1">
        <f t="array" ref="G149">_xlfn.XLOOKUP(B149,Tabla317[[#All],[name]],Tabla317[[#All],[point]],0,0)</f>
        <v>0</v>
      </c>
      <c r="H149" s="264" t="str">
        <f>IF(B149&gt;0,CONCATENATE("2vii_",'[1]Valoració '!$D$7,"00",A149)," ")</f>
        <v xml:space="preserve"> </v>
      </c>
    </row>
    <row r="150" spans="1:8" x14ac:dyDescent="0.25">
      <c r="A150" s="266">
        <v>143</v>
      </c>
      <c r="B150" s="254"/>
      <c r="C150" s="255"/>
      <c r="D150" s="256"/>
      <c r="E150" s="255"/>
      <c r="F150" s="255"/>
      <c r="G150" s="263" cm="1">
        <f t="array" ref="G150">_xlfn.XLOOKUP(B150,Tabla317[[#All],[name]],Tabla317[[#All],[point]],0,0)</f>
        <v>0</v>
      </c>
      <c r="H150" s="264" t="str">
        <f>IF(B150&gt;0,CONCATENATE("2vii_",'[1]Valoració '!$D$7,"00",A150)," ")</f>
        <v xml:space="preserve"> </v>
      </c>
    </row>
    <row r="151" spans="1:8" x14ac:dyDescent="0.25">
      <c r="A151" s="266">
        <v>144</v>
      </c>
      <c r="B151" s="254"/>
      <c r="C151" s="255"/>
      <c r="D151" s="256"/>
      <c r="E151" s="255"/>
      <c r="F151" s="255"/>
      <c r="G151" s="263" cm="1">
        <f t="array" ref="G151">_xlfn.XLOOKUP(B151,Tabla317[[#All],[name]],Tabla317[[#All],[point]],0,0)</f>
        <v>0</v>
      </c>
      <c r="H151" s="264" t="str">
        <f>IF(B151&gt;0,CONCATENATE("2vii_",'[1]Valoració '!$D$7,"00",A151)," ")</f>
        <v xml:space="preserve"> </v>
      </c>
    </row>
    <row r="152" spans="1:8" x14ac:dyDescent="0.25">
      <c r="A152" s="266">
        <v>145</v>
      </c>
      <c r="B152" s="254"/>
      <c r="C152" s="255"/>
      <c r="D152" s="256"/>
      <c r="E152" s="255"/>
      <c r="F152" s="255"/>
      <c r="G152" s="263" cm="1">
        <f t="array" ref="G152">_xlfn.XLOOKUP(B152,Tabla317[[#All],[name]],Tabla317[[#All],[point]],0,0)</f>
        <v>0</v>
      </c>
      <c r="H152" s="264" t="str">
        <f>IF(B152&gt;0,CONCATENATE("2vii_",'[1]Valoració '!$D$7,"00",A152)," ")</f>
        <v xml:space="preserve"> </v>
      </c>
    </row>
    <row r="153" spans="1:8" x14ac:dyDescent="0.25">
      <c r="A153" s="266">
        <v>146</v>
      </c>
      <c r="B153" s="254"/>
      <c r="C153" s="255"/>
      <c r="D153" s="256"/>
      <c r="E153" s="255"/>
      <c r="F153" s="255"/>
      <c r="G153" s="263" cm="1">
        <f t="array" ref="G153">_xlfn.XLOOKUP(B153,Tabla317[[#All],[name]],Tabla317[[#All],[point]],0,0)</f>
        <v>0</v>
      </c>
      <c r="H153" s="264" t="str">
        <f>IF(B153&gt;0,CONCATENATE("2vii_",'[1]Valoració '!$D$7,"00",A153)," ")</f>
        <v xml:space="preserve"> </v>
      </c>
    </row>
    <row r="154" spans="1:8" x14ac:dyDescent="0.25">
      <c r="A154" s="266">
        <v>147</v>
      </c>
      <c r="B154" s="254"/>
      <c r="C154" s="255"/>
      <c r="D154" s="256"/>
      <c r="E154" s="255"/>
      <c r="F154" s="255"/>
      <c r="G154" s="263" cm="1">
        <f t="array" ref="G154">_xlfn.XLOOKUP(B154,Tabla317[[#All],[name]],Tabla317[[#All],[point]],0,0)</f>
        <v>0</v>
      </c>
      <c r="H154" s="264" t="str">
        <f>IF(B154&gt;0,CONCATENATE("2vii_",'[1]Valoració '!$D$7,"00",A154)," ")</f>
        <v xml:space="preserve"> </v>
      </c>
    </row>
    <row r="155" spans="1:8" x14ac:dyDescent="0.25">
      <c r="A155" s="266">
        <v>148</v>
      </c>
      <c r="B155" s="254"/>
      <c r="C155" s="255"/>
      <c r="D155" s="256"/>
      <c r="E155" s="255"/>
      <c r="F155" s="255"/>
      <c r="G155" s="263" cm="1">
        <f t="array" ref="G155">_xlfn.XLOOKUP(B155,Tabla317[[#All],[name]],Tabla317[[#All],[point]],0,0)</f>
        <v>0</v>
      </c>
      <c r="H155" s="264" t="str">
        <f>IF(B155&gt;0,CONCATENATE("2vii_",'[1]Valoració '!$D$7,"00",A155)," ")</f>
        <v xml:space="preserve"> </v>
      </c>
    </row>
    <row r="156" spans="1:8" x14ac:dyDescent="0.25">
      <c r="A156" s="266">
        <v>149</v>
      </c>
      <c r="B156" s="254"/>
      <c r="C156" s="255"/>
      <c r="D156" s="256"/>
      <c r="E156" s="255"/>
      <c r="F156" s="255"/>
      <c r="G156" s="263" cm="1">
        <f t="array" ref="G156">_xlfn.XLOOKUP(B156,Tabla317[[#All],[name]],Tabla317[[#All],[point]],0,0)</f>
        <v>0</v>
      </c>
      <c r="H156" s="264" t="str">
        <f>IF(B156&gt;0,CONCATENATE("2vii_",'[1]Valoració '!$D$7,"00",A156)," ")</f>
        <v xml:space="preserve"> </v>
      </c>
    </row>
    <row r="157" spans="1:8" x14ac:dyDescent="0.25">
      <c r="A157" s="266">
        <v>150</v>
      </c>
      <c r="B157" s="254"/>
      <c r="C157" s="255"/>
      <c r="D157" s="256"/>
      <c r="E157" s="255"/>
      <c r="F157" s="255"/>
      <c r="G157" s="263" cm="1">
        <f t="array" ref="G157">_xlfn.XLOOKUP(B157,Tabla317[[#All],[name]],Tabla317[[#All],[point]],0,0)</f>
        <v>0</v>
      </c>
      <c r="H157" s="264" t="str">
        <f>IF(B157&gt;0,CONCATENATE("2vii_",'[1]Valoració '!$D$7,"00",A157)," ")</f>
        <v xml:space="preserve"> </v>
      </c>
    </row>
    <row r="158" spans="1:8" x14ac:dyDescent="0.25">
      <c r="A158" s="266">
        <v>151</v>
      </c>
      <c r="B158" s="254"/>
      <c r="C158" s="255"/>
      <c r="D158" s="256"/>
      <c r="E158" s="255"/>
      <c r="F158" s="255"/>
      <c r="G158" s="263" cm="1">
        <f t="array" ref="G158">_xlfn.XLOOKUP(B158,Tabla317[[#All],[name]],Tabla317[[#All],[point]],0,0)</f>
        <v>0</v>
      </c>
      <c r="H158" s="264" t="str">
        <f>IF(B158&gt;0,CONCATENATE("2vii_",'[1]Valoració '!$D$7,"00",A158)," ")</f>
        <v xml:space="preserve"> </v>
      </c>
    </row>
    <row r="159" spans="1:8" x14ac:dyDescent="0.25">
      <c r="A159" s="266">
        <v>152</v>
      </c>
      <c r="B159" s="254"/>
      <c r="C159" s="255"/>
      <c r="D159" s="256"/>
      <c r="E159" s="255"/>
      <c r="F159" s="255"/>
      <c r="G159" s="263" cm="1">
        <f t="array" ref="G159">_xlfn.XLOOKUP(B159,Tabla317[[#All],[name]],Tabla317[[#All],[point]],0,0)</f>
        <v>0</v>
      </c>
      <c r="H159" s="264" t="str">
        <f>IF(B159&gt;0,CONCATENATE("2vii_",'[1]Valoració '!$D$7,"00",A159)," ")</f>
        <v xml:space="preserve"> </v>
      </c>
    </row>
    <row r="160" spans="1:8" x14ac:dyDescent="0.25">
      <c r="A160" s="266">
        <v>153</v>
      </c>
      <c r="B160" s="254"/>
      <c r="C160" s="255"/>
      <c r="D160" s="256"/>
      <c r="E160" s="255"/>
      <c r="F160" s="255"/>
      <c r="G160" s="263" cm="1">
        <f t="array" ref="G160">_xlfn.XLOOKUP(B160,Tabla317[[#All],[name]],Tabla317[[#All],[point]],0,0)</f>
        <v>0</v>
      </c>
      <c r="H160" s="264" t="str">
        <f>IF(B160&gt;0,CONCATENATE("2vii_",'[1]Valoració '!$D$7,"00",A160)," ")</f>
        <v xml:space="preserve"> </v>
      </c>
    </row>
    <row r="161" spans="1:8" x14ac:dyDescent="0.25">
      <c r="A161" s="266">
        <v>154</v>
      </c>
      <c r="B161" s="254"/>
      <c r="C161" s="255"/>
      <c r="D161" s="256"/>
      <c r="E161" s="255"/>
      <c r="F161" s="255"/>
      <c r="G161" s="263" cm="1">
        <f t="array" ref="G161">_xlfn.XLOOKUP(B161,Tabla317[[#All],[name]],Tabla317[[#All],[point]],0,0)</f>
        <v>0</v>
      </c>
      <c r="H161" s="264" t="str">
        <f>IF(B161&gt;0,CONCATENATE("2vii_",'[1]Valoració '!$D$7,"00",A161)," ")</f>
        <v xml:space="preserve"> </v>
      </c>
    </row>
    <row r="162" spans="1:8" x14ac:dyDescent="0.25">
      <c r="A162" s="266">
        <v>155</v>
      </c>
      <c r="B162" s="254"/>
      <c r="C162" s="255"/>
      <c r="D162" s="256"/>
      <c r="E162" s="255"/>
      <c r="F162" s="255"/>
      <c r="G162" s="263" cm="1">
        <f t="array" ref="G162">_xlfn.XLOOKUP(B162,Tabla317[[#All],[name]],Tabla317[[#All],[point]],0,0)</f>
        <v>0</v>
      </c>
      <c r="H162" s="264" t="str">
        <f>IF(B162&gt;0,CONCATENATE("2vii_",'[1]Valoració '!$D$7,"00",A162)," ")</f>
        <v xml:space="preserve"> </v>
      </c>
    </row>
    <row r="163" spans="1:8" x14ac:dyDescent="0.25">
      <c r="A163" s="266">
        <v>156</v>
      </c>
      <c r="B163" s="254"/>
      <c r="C163" s="255"/>
      <c r="D163" s="256"/>
      <c r="E163" s="255"/>
      <c r="F163" s="255"/>
      <c r="G163" s="263" cm="1">
        <f t="array" ref="G163">_xlfn.XLOOKUP(B163,Tabla317[[#All],[name]],Tabla317[[#All],[point]],0,0)</f>
        <v>0</v>
      </c>
      <c r="H163" s="264" t="str">
        <f>IF(B163&gt;0,CONCATENATE("2vii_",'[1]Valoració '!$D$7,"00",A163)," ")</f>
        <v xml:space="preserve"> </v>
      </c>
    </row>
    <row r="164" spans="1:8" x14ac:dyDescent="0.25">
      <c r="A164" s="266">
        <v>157</v>
      </c>
      <c r="B164" s="254"/>
      <c r="C164" s="255"/>
      <c r="D164" s="256"/>
      <c r="E164" s="255"/>
      <c r="F164" s="255"/>
      <c r="G164" s="263" cm="1">
        <f t="array" ref="G164">_xlfn.XLOOKUP(B164,Tabla317[[#All],[name]],Tabla317[[#All],[point]],0,0)</f>
        <v>0</v>
      </c>
      <c r="H164" s="264" t="str">
        <f>IF(B164&gt;0,CONCATENATE("2vii_",'[1]Valoració '!$D$7,"00",A164)," ")</f>
        <v xml:space="preserve"> </v>
      </c>
    </row>
    <row r="165" spans="1:8" x14ac:dyDescent="0.25">
      <c r="A165" s="266">
        <v>158</v>
      </c>
      <c r="B165" s="254"/>
      <c r="C165" s="255"/>
      <c r="D165" s="256"/>
      <c r="E165" s="255"/>
      <c r="F165" s="255"/>
      <c r="G165" s="263" cm="1">
        <f t="array" ref="G165">_xlfn.XLOOKUP(B165,Tabla317[[#All],[name]],Tabla317[[#All],[point]],0,0)</f>
        <v>0</v>
      </c>
      <c r="H165" s="264" t="str">
        <f>IF(B165&gt;0,CONCATENATE("2vii_",'[1]Valoració '!$D$7,"00",A165)," ")</f>
        <v xml:space="preserve"> </v>
      </c>
    </row>
    <row r="166" spans="1:8" x14ac:dyDescent="0.25">
      <c r="A166" s="266">
        <v>159</v>
      </c>
      <c r="B166" s="254"/>
      <c r="C166" s="255"/>
      <c r="D166" s="256"/>
      <c r="E166" s="255"/>
      <c r="F166" s="255"/>
      <c r="G166" s="263" cm="1">
        <f t="array" ref="G166">_xlfn.XLOOKUP(B166,Tabla317[[#All],[name]],Tabla317[[#All],[point]],0,0)</f>
        <v>0</v>
      </c>
      <c r="H166" s="264" t="str">
        <f>IF(B166&gt;0,CONCATENATE("2vii_",'[1]Valoració '!$D$7,"00",A166)," ")</f>
        <v xml:space="preserve"> </v>
      </c>
    </row>
    <row r="167" spans="1:8" x14ac:dyDescent="0.25">
      <c r="A167" s="266">
        <v>160</v>
      </c>
      <c r="B167" s="254"/>
      <c r="C167" s="255"/>
      <c r="D167" s="256"/>
      <c r="E167" s="255"/>
      <c r="F167" s="255"/>
      <c r="G167" s="263" cm="1">
        <f t="array" ref="G167">_xlfn.XLOOKUP(B167,Tabla317[[#All],[name]],Tabla317[[#All],[point]],0,0)</f>
        <v>0</v>
      </c>
      <c r="H167" s="264" t="str">
        <f>IF(B167&gt;0,CONCATENATE("2vii_",'[1]Valoració '!$D$7,"00",A167)," ")</f>
        <v xml:space="preserve"> </v>
      </c>
    </row>
    <row r="168" spans="1:8" x14ac:dyDescent="0.25">
      <c r="A168" s="266">
        <v>161</v>
      </c>
      <c r="B168" s="254"/>
      <c r="C168" s="255"/>
      <c r="D168" s="256"/>
      <c r="E168" s="255"/>
      <c r="F168" s="255"/>
      <c r="G168" s="263" cm="1">
        <f t="array" ref="G168">_xlfn.XLOOKUP(B168,Tabla317[[#All],[name]],Tabla317[[#All],[point]],0,0)</f>
        <v>0</v>
      </c>
      <c r="H168" s="264" t="str">
        <f>IF(B168&gt;0,CONCATENATE("2vii_",'[1]Valoració '!$D$7,"00",A168)," ")</f>
        <v xml:space="preserve"> </v>
      </c>
    </row>
    <row r="169" spans="1:8" x14ac:dyDescent="0.25">
      <c r="A169" s="266">
        <v>162</v>
      </c>
      <c r="B169" s="254"/>
      <c r="C169" s="255"/>
      <c r="D169" s="256"/>
      <c r="E169" s="255"/>
      <c r="F169" s="255"/>
      <c r="G169" s="263" cm="1">
        <f t="array" ref="G169">_xlfn.XLOOKUP(B169,Tabla317[[#All],[name]],Tabla317[[#All],[point]],0,0)</f>
        <v>0</v>
      </c>
      <c r="H169" s="264" t="str">
        <f>IF(B169&gt;0,CONCATENATE("2vii_",'[1]Valoració '!$D$7,"00",A169)," ")</f>
        <v xml:space="preserve"> </v>
      </c>
    </row>
    <row r="170" spans="1:8" x14ac:dyDescent="0.25">
      <c r="A170" s="266">
        <v>163</v>
      </c>
      <c r="B170" s="254"/>
      <c r="C170" s="255"/>
      <c r="D170" s="256"/>
      <c r="E170" s="255"/>
      <c r="F170" s="255"/>
      <c r="G170" s="263" cm="1">
        <f t="array" ref="G170">_xlfn.XLOOKUP(B170,Tabla317[[#All],[name]],Tabla317[[#All],[point]],0,0)</f>
        <v>0</v>
      </c>
      <c r="H170" s="264" t="str">
        <f>IF(B170&gt;0,CONCATENATE("2vii_",'[1]Valoració '!$D$7,"00",A170)," ")</f>
        <v xml:space="preserve"> </v>
      </c>
    </row>
    <row r="171" spans="1:8" x14ac:dyDescent="0.25">
      <c r="A171" s="266">
        <v>164</v>
      </c>
      <c r="B171" s="254"/>
      <c r="C171" s="255"/>
      <c r="D171" s="256"/>
      <c r="E171" s="255"/>
      <c r="F171" s="255"/>
      <c r="G171" s="263" cm="1">
        <f t="array" ref="G171">_xlfn.XLOOKUP(B171,Tabla317[[#All],[name]],Tabla317[[#All],[point]],0,0)</f>
        <v>0</v>
      </c>
      <c r="H171" s="264" t="str">
        <f>IF(B171&gt;0,CONCATENATE("2vii_",'[1]Valoració '!$D$7,"00",A171)," ")</f>
        <v xml:space="preserve"> </v>
      </c>
    </row>
    <row r="172" spans="1:8" x14ac:dyDescent="0.25">
      <c r="A172" s="266">
        <v>165</v>
      </c>
      <c r="B172" s="254"/>
      <c r="C172" s="255"/>
      <c r="D172" s="256"/>
      <c r="E172" s="255"/>
      <c r="F172" s="255"/>
      <c r="G172" s="263" cm="1">
        <f t="array" ref="G172">_xlfn.XLOOKUP(B172,Tabla317[[#All],[name]],Tabla317[[#All],[point]],0,0)</f>
        <v>0</v>
      </c>
      <c r="H172" s="264" t="str">
        <f>IF(B172&gt;0,CONCATENATE("2vii_",'[1]Valoració '!$D$7,"00",A172)," ")</f>
        <v xml:space="preserve"> </v>
      </c>
    </row>
    <row r="173" spans="1:8" x14ac:dyDescent="0.25">
      <c r="A173" s="266">
        <v>166</v>
      </c>
      <c r="B173" s="254"/>
      <c r="C173" s="255"/>
      <c r="D173" s="256"/>
      <c r="E173" s="255"/>
      <c r="F173" s="255"/>
      <c r="G173" s="263" cm="1">
        <f t="array" ref="G173">_xlfn.XLOOKUP(B173,Tabla317[[#All],[name]],Tabla317[[#All],[point]],0,0)</f>
        <v>0</v>
      </c>
      <c r="H173" s="264" t="str">
        <f>IF(B173&gt;0,CONCATENATE("2vii_",'[1]Valoració '!$D$7,"00",A173)," ")</f>
        <v xml:space="preserve"> </v>
      </c>
    </row>
    <row r="174" spans="1:8" x14ac:dyDescent="0.25">
      <c r="A174" s="266">
        <v>167</v>
      </c>
      <c r="B174" s="254"/>
      <c r="C174" s="255"/>
      <c r="D174" s="256"/>
      <c r="E174" s="255"/>
      <c r="F174" s="255"/>
      <c r="G174" s="263" cm="1">
        <f t="array" ref="G174">_xlfn.XLOOKUP(B174,Tabla317[[#All],[name]],Tabla317[[#All],[point]],0,0)</f>
        <v>0</v>
      </c>
      <c r="H174" s="264" t="str">
        <f>IF(B174&gt;0,CONCATENATE("2vii_",'[1]Valoració '!$D$7,"00",A174)," ")</f>
        <v xml:space="preserve"> </v>
      </c>
    </row>
    <row r="175" spans="1:8" x14ac:dyDescent="0.25">
      <c r="A175" s="266">
        <v>168</v>
      </c>
      <c r="B175" s="254"/>
      <c r="C175" s="255"/>
      <c r="D175" s="256"/>
      <c r="E175" s="255"/>
      <c r="F175" s="255"/>
      <c r="G175" s="263" cm="1">
        <f t="array" ref="G175">_xlfn.XLOOKUP(B175,Tabla317[[#All],[name]],Tabla317[[#All],[point]],0,0)</f>
        <v>0</v>
      </c>
      <c r="H175" s="264" t="str">
        <f>IF(B175&gt;0,CONCATENATE("2vii_",'[1]Valoració '!$D$7,"00",A175)," ")</f>
        <v xml:space="preserve"> </v>
      </c>
    </row>
    <row r="176" spans="1:8" x14ac:dyDescent="0.25">
      <c r="A176" s="266">
        <v>169</v>
      </c>
      <c r="B176" s="254"/>
      <c r="C176" s="255"/>
      <c r="D176" s="256"/>
      <c r="E176" s="255"/>
      <c r="F176" s="255"/>
      <c r="G176" s="263" cm="1">
        <f t="array" ref="G176">_xlfn.XLOOKUP(B176,Tabla317[[#All],[name]],Tabla317[[#All],[point]],0,0)</f>
        <v>0</v>
      </c>
      <c r="H176" s="264" t="str">
        <f>IF(B176&gt;0,CONCATENATE("2vii_",'[1]Valoració '!$D$7,"00",A176)," ")</f>
        <v xml:space="preserve"> </v>
      </c>
    </row>
    <row r="177" spans="1:8" x14ac:dyDescent="0.25">
      <c r="A177" s="266">
        <v>170</v>
      </c>
      <c r="B177" s="254"/>
      <c r="C177" s="255"/>
      <c r="D177" s="256"/>
      <c r="E177" s="255"/>
      <c r="F177" s="255"/>
      <c r="G177" s="263" cm="1">
        <f t="array" ref="G177">_xlfn.XLOOKUP(B177,Tabla317[[#All],[name]],Tabla317[[#All],[point]],0,0)</f>
        <v>0</v>
      </c>
      <c r="H177" s="264" t="str">
        <f>IF(B177&gt;0,CONCATENATE("2vii_",'[1]Valoració '!$D$7,"00",A177)," ")</f>
        <v xml:space="preserve"> </v>
      </c>
    </row>
    <row r="178" spans="1:8" x14ac:dyDescent="0.25">
      <c r="A178" s="266">
        <v>171</v>
      </c>
      <c r="B178" s="254"/>
      <c r="C178" s="255"/>
      <c r="D178" s="256"/>
      <c r="E178" s="255"/>
      <c r="F178" s="255"/>
      <c r="G178" s="263" cm="1">
        <f t="array" ref="G178">_xlfn.XLOOKUP(B178,Tabla317[[#All],[name]],Tabla317[[#All],[point]],0,0)</f>
        <v>0</v>
      </c>
      <c r="H178" s="264" t="str">
        <f>IF(B178&gt;0,CONCATENATE("2vii_",'[1]Valoració '!$D$7,"00",A178)," ")</f>
        <v xml:space="preserve"> </v>
      </c>
    </row>
    <row r="179" spans="1:8" x14ac:dyDescent="0.25">
      <c r="A179" s="266">
        <v>172</v>
      </c>
      <c r="B179" s="254"/>
      <c r="C179" s="255"/>
      <c r="D179" s="256"/>
      <c r="E179" s="255"/>
      <c r="F179" s="255"/>
      <c r="G179" s="263" cm="1">
        <f t="array" ref="G179">_xlfn.XLOOKUP(B179,Tabla317[[#All],[name]],Tabla317[[#All],[point]],0,0)</f>
        <v>0</v>
      </c>
      <c r="H179" s="264" t="str">
        <f>IF(B179&gt;0,CONCATENATE("2vii_",'[1]Valoració '!$D$7,"00",A179)," ")</f>
        <v xml:space="preserve"> </v>
      </c>
    </row>
    <row r="180" spans="1:8" x14ac:dyDescent="0.25">
      <c r="A180" s="266">
        <v>173</v>
      </c>
      <c r="B180" s="254"/>
      <c r="C180" s="255"/>
      <c r="D180" s="256"/>
      <c r="E180" s="255"/>
      <c r="F180" s="255"/>
      <c r="G180" s="263" cm="1">
        <f t="array" ref="G180">_xlfn.XLOOKUP(B180,Tabla317[[#All],[name]],Tabla317[[#All],[point]],0,0)</f>
        <v>0</v>
      </c>
      <c r="H180" s="264" t="str">
        <f>IF(B180&gt;0,CONCATENATE("2vii_",'[1]Valoració '!$D$7,"00",A180)," ")</f>
        <v xml:space="preserve"> </v>
      </c>
    </row>
    <row r="181" spans="1:8" x14ac:dyDescent="0.25">
      <c r="A181" s="266">
        <v>174</v>
      </c>
      <c r="B181" s="254"/>
      <c r="C181" s="255"/>
      <c r="D181" s="256"/>
      <c r="E181" s="255"/>
      <c r="F181" s="255"/>
      <c r="G181" s="263" cm="1">
        <f t="array" ref="G181">_xlfn.XLOOKUP(B181,Tabla317[[#All],[name]],Tabla317[[#All],[point]],0,0)</f>
        <v>0</v>
      </c>
      <c r="H181" s="264" t="str">
        <f>IF(B181&gt;0,CONCATENATE("2vii_",'[1]Valoració '!$D$7,"00",A181)," ")</f>
        <v xml:space="preserve"> </v>
      </c>
    </row>
    <row r="182" spans="1:8" x14ac:dyDescent="0.25">
      <c r="A182" s="266">
        <v>175</v>
      </c>
      <c r="B182" s="254"/>
      <c r="C182" s="255"/>
      <c r="D182" s="256"/>
      <c r="E182" s="255"/>
      <c r="F182" s="255"/>
      <c r="G182" s="263" cm="1">
        <f t="array" ref="G182">_xlfn.XLOOKUP(B182,Tabla317[[#All],[name]],Tabla317[[#All],[point]],0,0)</f>
        <v>0</v>
      </c>
      <c r="H182" s="264" t="str">
        <f>IF(B182&gt;0,CONCATENATE("2vii_",'[1]Valoració '!$D$7,"00",A182)," ")</f>
        <v xml:space="preserve"> </v>
      </c>
    </row>
    <row r="183" spans="1:8" x14ac:dyDescent="0.25">
      <c r="A183" s="266">
        <v>176</v>
      </c>
      <c r="B183" s="254"/>
      <c r="C183" s="255"/>
      <c r="D183" s="256"/>
      <c r="E183" s="255"/>
      <c r="F183" s="255"/>
      <c r="G183" s="263" cm="1">
        <f t="array" ref="G183">_xlfn.XLOOKUP(B183,Tabla317[[#All],[name]],Tabla317[[#All],[point]],0,0)</f>
        <v>0</v>
      </c>
      <c r="H183" s="264" t="str">
        <f>IF(B183&gt;0,CONCATENATE("2vii_",'[1]Valoració '!$D$7,"00",A183)," ")</f>
        <v xml:space="preserve"> </v>
      </c>
    </row>
    <row r="184" spans="1:8" x14ac:dyDescent="0.25">
      <c r="A184" s="266">
        <v>177</v>
      </c>
      <c r="B184" s="254"/>
      <c r="C184" s="255"/>
      <c r="D184" s="256"/>
      <c r="E184" s="255"/>
      <c r="F184" s="255"/>
      <c r="G184" s="263" cm="1">
        <f t="array" ref="G184">_xlfn.XLOOKUP(B184,Tabla317[[#All],[name]],Tabla317[[#All],[point]],0,0)</f>
        <v>0</v>
      </c>
      <c r="H184" s="264" t="str">
        <f>IF(B184&gt;0,CONCATENATE("2vii_",'[1]Valoració '!$D$7,"00",A184)," ")</f>
        <v xml:space="preserve"> </v>
      </c>
    </row>
    <row r="185" spans="1:8" x14ac:dyDescent="0.25">
      <c r="A185" s="266">
        <v>178</v>
      </c>
      <c r="B185" s="254"/>
      <c r="C185" s="255"/>
      <c r="D185" s="256"/>
      <c r="E185" s="255"/>
      <c r="F185" s="255"/>
      <c r="G185" s="263" cm="1">
        <f t="array" ref="G185">_xlfn.XLOOKUP(B185,Tabla317[[#All],[name]],Tabla317[[#All],[point]],0,0)</f>
        <v>0</v>
      </c>
      <c r="H185" s="264" t="str">
        <f>IF(B185&gt;0,CONCATENATE("2vii_",'[1]Valoració '!$D$7,"00",A185)," ")</f>
        <v xml:space="preserve"> </v>
      </c>
    </row>
    <row r="186" spans="1:8" x14ac:dyDescent="0.25">
      <c r="A186" s="266">
        <v>179</v>
      </c>
      <c r="B186" s="254"/>
      <c r="C186" s="255"/>
      <c r="D186" s="256"/>
      <c r="E186" s="255"/>
      <c r="F186" s="255"/>
      <c r="G186" s="263" cm="1">
        <f t="array" ref="G186">_xlfn.XLOOKUP(B186,Tabla317[[#All],[name]],Tabla317[[#All],[point]],0,0)</f>
        <v>0</v>
      </c>
      <c r="H186" s="264" t="str">
        <f>IF(B186&gt;0,CONCATENATE("2vii_",'[1]Valoració '!$D$7,"00",A186)," ")</f>
        <v xml:space="preserve"> </v>
      </c>
    </row>
    <row r="187" spans="1:8" x14ac:dyDescent="0.25">
      <c r="A187" s="266">
        <v>180</v>
      </c>
      <c r="B187" s="254"/>
      <c r="C187" s="255"/>
      <c r="D187" s="256"/>
      <c r="E187" s="255"/>
      <c r="F187" s="255"/>
      <c r="G187" s="263" cm="1">
        <f t="array" ref="G187">_xlfn.XLOOKUP(B187,Tabla317[[#All],[name]],Tabla317[[#All],[point]],0,0)</f>
        <v>0</v>
      </c>
      <c r="H187" s="264" t="str">
        <f>IF(B187&gt;0,CONCATENATE("2vii_",'[1]Valoració '!$D$7,"00",A187)," ")</f>
        <v xml:space="preserve"> </v>
      </c>
    </row>
    <row r="188" spans="1:8" x14ac:dyDescent="0.25">
      <c r="A188" s="266">
        <v>181</v>
      </c>
      <c r="B188" s="254"/>
      <c r="C188" s="255"/>
      <c r="D188" s="256"/>
      <c r="E188" s="255"/>
      <c r="F188" s="255"/>
      <c r="G188" s="263" cm="1">
        <f t="array" ref="G188">_xlfn.XLOOKUP(B188,Tabla317[[#All],[name]],Tabla317[[#All],[point]],0,0)</f>
        <v>0</v>
      </c>
      <c r="H188" s="264" t="str">
        <f>IF(B188&gt;0,CONCATENATE("2vii_",'[1]Valoració '!$D$7,"00",A188)," ")</f>
        <v xml:space="preserve"> </v>
      </c>
    </row>
    <row r="189" spans="1:8" x14ac:dyDescent="0.25">
      <c r="A189" s="266">
        <v>182</v>
      </c>
      <c r="B189" s="254"/>
      <c r="C189" s="255"/>
      <c r="D189" s="256"/>
      <c r="E189" s="255"/>
      <c r="F189" s="255"/>
      <c r="G189" s="263" cm="1">
        <f t="array" ref="G189">_xlfn.XLOOKUP(B189,Tabla317[[#All],[name]],Tabla317[[#All],[point]],0,0)</f>
        <v>0</v>
      </c>
      <c r="H189" s="264" t="str">
        <f>IF(B189&gt;0,CONCATENATE("2vii_",'[1]Valoració '!$D$7,"00",A189)," ")</f>
        <v xml:space="preserve"> </v>
      </c>
    </row>
    <row r="190" spans="1:8" x14ac:dyDescent="0.25">
      <c r="A190" s="266">
        <v>183</v>
      </c>
      <c r="B190" s="254"/>
      <c r="C190" s="255"/>
      <c r="D190" s="256"/>
      <c r="E190" s="255"/>
      <c r="F190" s="255"/>
      <c r="G190" s="263" cm="1">
        <f t="array" ref="G190">_xlfn.XLOOKUP(B190,Tabla317[[#All],[name]],Tabla317[[#All],[point]],0,0)</f>
        <v>0</v>
      </c>
      <c r="H190" s="264" t="str">
        <f>IF(B190&gt;0,CONCATENATE("2vii_",'[1]Valoració '!$D$7,"00",A190)," ")</f>
        <v xml:space="preserve"> </v>
      </c>
    </row>
    <row r="191" spans="1:8" x14ac:dyDescent="0.25">
      <c r="A191" s="266">
        <v>184</v>
      </c>
      <c r="B191" s="254"/>
      <c r="C191" s="255"/>
      <c r="D191" s="256"/>
      <c r="E191" s="255"/>
      <c r="F191" s="255"/>
      <c r="G191" s="263" cm="1">
        <f t="array" ref="G191">_xlfn.XLOOKUP(B191,Tabla317[[#All],[name]],Tabla317[[#All],[point]],0,0)</f>
        <v>0</v>
      </c>
      <c r="H191" s="264" t="str">
        <f>IF(B191&gt;0,CONCATENATE("2vii_",'[1]Valoració '!$D$7,"00",A191)," ")</f>
        <v xml:space="preserve"> </v>
      </c>
    </row>
    <row r="192" spans="1:8" x14ac:dyDescent="0.25">
      <c r="A192" s="266">
        <v>185</v>
      </c>
      <c r="B192" s="254"/>
      <c r="C192" s="255"/>
      <c r="D192" s="256"/>
      <c r="E192" s="255"/>
      <c r="F192" s="255"/>
      <c r="G192" s="263" cm="1">
        <f t="array" ref="G192">_xlfn.XLOOKUP(B192,Tabla317[[#All],[name]],Tabla317[[#All],[point]],0,0)</f>
        <v>0</v>
      </c>
      <c r="H192" s="264" t="str">
        <f>IF(B192&gt;0,CONCATENATE("2vii_",'[1]Valoració '!$D$7,"00",A192)," ")</f>
        <v xml:space="preserve"> </v>
      </c>
    </row>
    <row r="193" spans="1:8" x14ac:dyDescent="0.25">
      <c r="A193" s="266">
        <v>186</v>
      </c>
      <c r="B193" s="254"/>
      <c r="C193" s="255"/>
      <c r="D193" s="256"/>
      <c r="E193" s="255"/>
      <c r="F193" s="255"/>
      <c r="G193" s="263" cm="1">
        <f t="array" ref="G193">_xlfn.XLOOKUP(B193,Tabla317[[#All],[name]],Tabla317[[#All],[point]],0,0)</f>
        <v>0</v>
      </c>
      <c r="H193" s="264" t="str">
        <f>IF(B193&gt;0,CONCATENATE("2vii_",'[1]Valoració '!$D$7,"00",A193)," ")</f>
        <v xml:space="preserve"> </v>
      </c>
    </row>
    <row r="194" spans="1:8" x14ac:dyDescent="0.25">
      <c r="A194" s="266">
        <v>187</v>
      </c>
      <c r="B194" s="254"/>
      <c r="C194" s="255"/>
      <c r="D194" s="256"/>
      <c r="E194" s="255"/>
      <c r="F194" s="255"/>
      <c r="G194" s="263" cm="1">
        <f t="array" ref="G194">_xlfn.XLOOKUP(B194,Tabla317[[#All],[name]],Tabla317[[#All],[point]],0,0)</f>
        <v>0</v>
      </c>
      <c r="H194" s="264" t="str">
        <f>IF(B194&gt;0,CONCATENATE("2vii_",'[1]Valoració '!$D$7,"00",A194)," ")</f>
        <v xml:space="preserve"> </v>
      </c>
    </row>
    <row r="195" spans="1:8" x14ac:dyDescent="0.25">
      <c r="A195" s="266">
        <v>188</v>
      </c>
      <c r="B195" s="254"/>
      <c r="C195" s="255"/>
      <c r="D195" s="256"/>
      <c r="E195" s="255"/>
      <c r="F195" s="255"/>
      <c r="G195" s="263" cm="1">
        <f t="array" ref="G195">_xlfn.XLOOKUP(B195,Tabla317[[#All],[name]],Tabla317[[#All],[point]],0,0)</f>
        <v>0</v>
      </c>
      <c r="H195" s="264" t="str">
        <f>IF(B195&gt;0,CONCATENATE("2vii_",'[1]Valoració '!$D$7,"00",A195)," ")</f>
        <v xml:space="preserve"> </v>
      </c>
    </row>
    <row r="196" spans="1:8" x14ac:dyDescent="0.25">
      <c r="A196" s="266">
        <v>189</v>
      </c>
      <c r="B196" s="254"/>
      <c r="C196" s="255"/>
      <c r="D196" s="256"/>
      <c r="E196" s="255"/>
      <c r="F196" s="255"/>
      <c r="G196" s="263" cm="1">
        <f t="array" ref="G196">_xlfn.XLOOKUP(B196,Tabla317[[#All],[name]],Tabla317[[#All],[point]],0,0)</f>
        <v>0</v>
      </c>
      <c r="H196" s="264" t="str">
        <f>IF(B196&gt;0,CONCATENATE("2vii_",'[1]Valoració '!$D$7,"00",A196)," ")</f>
        <v xml:space="preserve"> </v>
      </c>
    </row>
    <row r="197" spans="1:8" x14ac:dyDescent="0.25">
      <c r="A197" s="266">
        <v>190</v>
      </c>
      <c r="B197" s="254"/>
      <c r="C197" s="255"/>
      <c r="D197" s="256"/>
      <c r="E197" s="255"/>
      <c r="F197" s="255"/>
      <c r="G197" s="263" cm="1">
        <f t="array" ref="G197">_xlfn.XLOOKUP(B197,Tabla317[[#All],[name]],Tabla317[[#All],[point]],0,0)</f>
        <v>0</v>
      </c>
      <c r="H197" s="264" t="str">
        <f>IF(B197&gt;0,CONCATENATE("2vii_",'[1]Valoració '!$D$7,"00",A197)," ")</f>
        <v xml:space="preserve"> </v>
      </c>
    </row>
    <row r="198" spans="1:8" x14ac:dyDescent="0.25">
      <c r="A198" s="266">
        <v>191</v>
      </c>
      <c r="B198" s="254"/>
      <c r="C198" s="255"/>
      <c r="D198" s="256"/>
      <c r="E198" s="255"/>
      <c r="F198" s="255"/>
      <c r="G198" s="263" cm="1">
        <f t="array" ref="G198">_xlfn.XLOOKUP(B198,Tabla317[[#All],[name]],Tabla317[[#All],[point]],0,0)</f>
        <v>0</v>
      </c>
      <c r="H198" s="264" t="str">
        <f>IF(B198&gt;0,CONCATENATE("2vii_",'[1]Valoració '!$D$7,"00",A198)," ")</f>
        <v xml:space="preserve"> </v>
      </c>
    </row>
    <row r="199" spans="1:8" x14ac:dyDescent="0.25">
      <c r="A199" s="266">
        <v>192</v>
      </c>
      <c r="B199" s="254"/>
      <c r="C199" s="255"/>
      <c r="D199" s="256"/>
      <c r="E199" s="255"/>
      <c r="F199" s="255"/>
      <c r="G199" s="263" cm="1">
        <f t="array" ref="G199">_xlfn.XLOOKUP(B199,Tabla317[[#All],[name]],Tabla317[[#All],[point]],0,0)</f>
        <v>0</v>
      </c>
      <c r="H199" s="264" t="str">
        <f>IF(B199&gt;0,CONCATENATE("2vii_",'[1]Valoració '!$D$7,"00",A199)," ")</f>
        <v xml:space="preserve"> </v>
      </c>
    </row>
    <row r="200" spans="1:8" x14ac:dyDescent="0.25">
      <c r="A200" s="266">
        <v>193</v>
      </c>
      <c r="B200" s="254"/>
      <c r="C200" s="255"/>
      <c r="D200" s="256"/>
      <c r="E200" s="255"/>
      <c r="F200" s="255"/>
      <c r="G200" s="263" cm="1">
        <f t="array" ref="G200">_xlfn.XLOOKUP(B200,Tabla317[[#All],[name]],Tabla317[[#All],[point]],0,0)</f>
        <v>0</v>
      </c>
      <c r="H200" s="264" t="str">
        <f>IF(B200&gt;0,CONCATENATE("2vii_",'[1]Valoració '!$D$7,"00",A200)," ")</f>
        <v xml:space="preserve"> </v>
      </c>
    </row>
    <row r="201" spans="1:8" x14ac:dyDescent="0.25">
      <c r="A201" s="266">
        <v>194</v>
      </c>
      <c r="B201" s="254"/>
      <c r="C201" s="255"/>
      <c r="D201" s="256"/>
      <c r="E201" s="255"/>
      <c r="F201" s="255"/>
      <c r="G201" s="263" cm="1">
        <f t="array" ref="G201">_xlfn.XLOOKUP(B201,Tabla317[[#All],[name]],Tabla317[[#All],[point]],0,0)</f>
        <v>0</v>
      </c>
      <c r="H201" s="264" t="str">
        <f>IF(B201&gt;0,CONCATENATE("2vii_",'[1]Valoració '!$D$7,"00",A201)," ")</f>
        <v xml:space="preserve"> </v>
      </c>
    </row>
    <row r="202" spans="1:8" x14ac:dyDescent="0.25">
      <c r="A202" s="266">
        <v>195</v>
      </c>
      <c r="B202" s="254"/>
      <c r="C202" s="255"/>
      <c r="D202" s="256"/>
      <c r="E202" s="255"/>
      <c r="F202" s="255"/>
      <c r="G202" s="263" cm="1">
        <f t="array" ref="G202">_xlfn.XLOOKUP(B202,Tabla317[[#All],[name]],Tabla317[[#All],[point]],0,0)</f>
        <v>0</v>
      </c>
      <c r="H202" s="264" t="str">
        <f>IF(B202&gt;0,CONCATENATE("2vii_",'[1]Valoració '!$D$7,"00",A202)," ")</f>
        <v xml:space="preserve"> </v>
      </c>
    </row>
    <row r="203" spans="1:8" x14ac:dyDescent="0.25">
      <c r="A203" s="266">
        <v>196</v>
      </c>
      <c r="B203" s="254"/>
      <c r="C203" s="255"/>
      <c r="D203" s="256"/>
      <c r="E203" s="255"/>
      <c r="F203" s="255"/>
      <c r="G203" s="263" cm="1">
        <f t="array" ref="G203">_xlfn.XLOOKUP(B203,Tabla317[[#All],[name]],Tabla317[[#All],[point]],0,0)</f>
        <v>0</v>
      </c>
      <c r="H203" s="264" t="str">
        <f>IF(B203&gt;0,CONCATENATE("2vii_",'[1]Valoració '!$D$7,"00",A203)," ")</f>
        <v xml:space="preserve"> </v>
      </c>
    </row>
    <row r="204" spans="1:8" x14ac:dyDescent="0.25">
      <c r="A204" s="266">
        <v>197</v>
      </c>
      <c r="B204" s="254"/>
      <c r="C204" s="255"/>
      <c r="D204" s="256"/>
      <c r="E204" s="255"/>
      <c r="F204" s="255"/>
      <c r="G204" s="263" cm="1">
        <f t="array" ref="G204">_xlfn.XLOOKUP(B204,Tabla317[[#All],[name]],Tabla317[[#All],[point]],0,0)</f>
        <v>0</v>
      </c>
      <c r="H204" s="264" t="str">
        <f>IF(B204&gt;0,CONCATENATE("2vii_",'[1]Valoració '!$D$7,"00",A204)," ")</f>
        <v xml:space="preserve"> </v>
      </c>
    </row>
    <row r="205" spans="1:8" x14ac:dyDescent="0.25">
      <c r="A205" s="266">
        <v>198</v>
      </c>
      <c r="B205" s="254"/>
      <c r="C205" s="255"/>
      <c r="D205" s="256"/>
      <c r="E205" s="255"/>
      <c r="F205" s="255"/>
      <c r="G205" s="263" cm="1">
        <f t="array" ref="G205">_xlfn.XLOOKUP(B205,Tabla317[[#All],[name]],Tabla317[[#All],[point]],0,0)</f>
        <v>0</v>
      </c>
      <c r="H205" s="264" t="str">
        <f>IF(B205&gt;0,CONCATENATE("2vii_",'[1]Valoració '!$D$7,"00",A205)," ")</f>
        <v xml:space="preserve"> </v>
      </c>
    </row>
    <row r="206" spans="1:8" x14ac:dyDescent="0.25">
      <c r="A206" s="266">
        <v>199</v>
      </c>
      <c r="B206" s="254"/>
      <c r="C206" s="255"/>
      <c r="D206" s="256"/>
      <c r="E206" s="255"/>
      <c r="F206" s="255"/>
      <c r="G206" s="263" cm="1">
        <f t="array" ref="G206">_xlfn.XLOOKUP(B206,Tabla317[[#All],[name]],Tabla317[[#All],[point]],0,0)</f>
        <v>0</v>
      </c>
      <c r="H206" s="264" t="str">
        <f>IF(B206&gt;0,CONCATENATE("2vii_",'[1]Valoració '!$D$7,"00",A206)," ")</f>
        <v xml:space="preserve"> </v>
      </c>
    </row>
    <row r="207" spans="1:8" x14ac:dyDescent="0.25">
      <c r="A207" s="266">
        <v>200</v>
      </c>
      <c r="B207" s="254"/>
      <c r="C207" s="255"/>
      <c r="D207" s="256"/>
      <c r="E207" s="255"/>
      <c r="F207" s="255"/>
      <c r="G207" s="263" cm="1">
        <f t="array" ref="G207">_xlfn.XLOOKUP(B207,Tabla317[[#All],[name]],Tabla317[[#All],[point]],0,0)</f>
        <v>0</v>
      </c>
      <c r="H207" s="264" t="str">
        <f>IF(B207&gt;0,CONCATENATE("2vii_",'[1]Valoració '!$D$7,"00",A207)," ")</f>
        <v xml:space="preserve"> </v>
      </c>
    </row>
    <row r="208" spans="1:8" x14ac:dyDescent="0.25">
      <c r="A208" s="266">
        <v>201</v>
      </c>
      <c r="B208" s="254"/>
      <c r="C208" s="255"/>
      <c r="D208" s="256"/>
      <c r="E208" s="255"/>
      <c r="F208" s="255"/>
      <c r="G208" s="263" cm="1">
        <f t="array" ref="G208">_xlfn.XLOOKUP(B208,Tabla317[[#All],[name]],Tabla317[[#All],[point]],0,0)</f>
        <v>0</v>
      </c>
      <c r="H208" s="264" t="str">
        <f>IF(B208&gt;0,CONCATENATE("2vii_",'[1]Valoració '!$D$7,"00",A208)," ")</f>
        <v xml:space="preserve"> </v>
      </c>
    </row>
    <row r="209" spans="1:8" x14ac:dyDescent="0.25">
      <c r="A209" s="266">
        <v>202</v>
      </c>
      <c r="B209" s="254"/>
      <c r="C209" s="255"/>
      <c r="D209" s="256"/>
      <c r="E209" s="255"/>
      <c r="F209" s="255"/>
      <c r="G209" s="263" cm="1">
        <f t="array" ref="G209">_xlfn.XLOOKUP(B209,Tabla317[[#All],[name]],Tabla317[[#All],[point]],0,0)</f>
        <v>0</v>
      </c>
      <c r="H209" s="264" t="str">
        <f>IF(B209&gt;0,CONCATENATE("2vii_",'[1]Valoració '!$D$7,"00",A209)," ")</f>
        <v xml:space="preserve"> </v>
      </c>
    </row>
    <row r="210" spans="1:8" x14ac:dyDescent="0.25">
      <c r="A210" s="266">
        <v>203</v>
      </c>
      <c r="B210" s="254"/>
      <c r="C210" s="255"/>
      <c r="D210" s="256"/>
      <c r="E210" s="255"/>
      <c r="F210" s="255"/>
      <c r="G210" s="263" cm="1">
        <f t="array" ref="G210">_xlfn.XLOOKUP(B210,Tabla317[[#All],[name]],Tabla317[[#All],[point]],0,0)</f>
        <v>0</v>
      </c>
      <c r="H210" s="264" t="str">
        <f>IF(B210&gt;0,CONCATENATE("2vii_",'[1]Valoració '!$D$7,"00",A210)," ")</f>
        <v xml:space="preserve"> </v>
      </c>
    </row>
    <row r="211" spans="1:8" x14ac:dyDescent="0.25">
      <c r="A211" s="266">
        <v>204</v>
      </c>
      <c r="B211" s="254"/>
      <c r="C211" s="255"/>
      <c r="D211" s="256"/>
      <c r="E211" s="255"/>
      <c r="F211" s="255"/>
      <c r="G211" s="263" cm="1">
        <f t="array" ref="G211">_xlfn.XLOOKUP(B211,Tabla317[[#All],[name]],Tabla317[[#All],[point]],0,0)</f>
        <v>0</v>
      </c>
      <c r="H211" s="264" t="str">
        <f>IF(B211&gt;0,CONCATENATE("2vii_",'[1]Valoració '!$D$7,"00",A211)," ")</f>
        <v xml:space="preserve"> </v>
      </c>
    </row>
    <row r="212" spans="1:8" x14ac:dyDescent="0.25">
      <c r="A212" s="266">
        <v>205</v>
      </c>
      <c r="B212" s="254"/>
      <c r="C212" s="255"/>
      <c r="D212" s="256"/>
      <c r="E212" s="255"/>
      <c r="F212" s="255"/>
      <c r="G212" s="263" cm="1">
        <f t="array" ref="G212">_xlfn.XLOOKUP(B212,Tabla317[[#All],[name]],Tabla317[[#All],[point]],0,0)</f>
        <v>0</v>
      </c>
      <c r="H212" s="264" t="str">
        <f>IF(B212&gt;0,CONCATENATE("2vii_",'[1]Valoració '!$D$7,"00",A212)," ")</f>
        <v xml:space="preserve"> </v>
      </c>
    </row>
    <row r="213" spans="1:8" x14ac:dyDescent="0.25">
      <c r="A213" s="266">
        <v>206</v>
      </c>
      <c r="B213" s="254"/>
      <c r="C213" s="255"/>
      <c r="D213" s="256"/>
      <c r="E213" s="255"/>
      <c r="F213" s="255"/>
      <c r="G213" s="263" cm="1">
        <f t="array" ref="G213">_xlfn.XLOOKUP(B213,Tabla317[[#All],[name]],Tabla317[[#All],[point]],0,0)</f>
        <v>0</v>
      </c>
      <c r="H213" s="264" t="str">
        <f>IF(B213&gt;0,CONCATENATE("2vii_",'[1]Valoració '!$D$7,"00",A213)," ")</f>
        <v xml:space="preserve"> </v>
      </c>
    </row>
    <row r="214" spans="1:8" x14ac:dyDescent="0.25">
      <c r="A214" s="266">
        <v>207</v>
      </c>
      <c r="B214" s="254"/>
      <c r="C214" s="255"/>
      <c r="D214" s="256"/>
      <c r="E214" s="255"/>
      <c r="F214" s="255"/>
      <c r="G214" s="263" cm="1">
        <f t="array" ref="G214">_xlfn.XLOOKUP(B214,Tabla317[[#All],[name]],Tabla317[[#All],[point]],0,0)</f>
        <v>0</v>
      </c>
      <c r="H214" s="264" t="str">
        <f>IF(B214&gt;0,CONCATENATE("2vii_",'[1]Valoració '!$D$7,"00",A214)," ")</f>
        <v xml:space="preserve"> </v>
      </c>
    </row>
    <row r="215" spans="1:8" x14ac:dyDescent="0.25">
      <c r="A215" s="266">
        <v>208</v>
      </c>
      <c r="B215" s="254"/>
      <c r="C215" s="255"/>
      <c r="D215" s="256"/>
      <c r="E215" s="255"/>
      <c r="F215" s="255"/>
      <c r="G215" s="263" cm="1">
        <f t="array" ref="G215">_xlfn.XLOOKUP(B215,Tabla317[[#All],[name]],Tabla317[[#All],[point]],0,0)</f>
        <v>0</v>
      </c>
      <c r="H215" s="264" t="str">
        <f>IF(B215&gt;0,CONCATENATE("2vii_",'[1]Valoració '!$D$7,"00",A215)," ")</f>
        <v xml:space="preserve"> </v>
      </c>
    </row>
    <row r="216" spans="1:8" x14ac:dyDescent="0.25">
      <c r="A216" s="266">
        <v>209</v>
      </c>
      <c r="B216" s="254"/>
      <c r="C216" s="255"/>
      <c r="D216" s="256"/>
      <c r="E216" s="255"/>
      <c r="F216" s="255"/>
      <c r="G216" s="263" cm="1">
        <f t="array" ref="G216">_xlfn.XLOOKUP(B216,Tabla317[[#All],[name]],Tabla317[[#All],[point]],0,0)</f>
        <v>0</v>
      </c>
      <c r="H216" s="264" t="str">
        <f>IF(B216&gt;0,CONCATENATE("2vii_",'[1]Valoració '!$D$7,"00",A216)," ")</f>
        <v xml:space="preserve"> </v>
      </c>
    </row>
    <row r="217" spans="1:8" x14ac:dyDescent="0.25">
      <c r="A217" s="266">
        <v>210</v>
      </c>
      <c r="B217" s="254"/>
      <c r="C217" s="255"/>
      <c r="D217" s="256"/>
      <c r="E217" s="255"/>
      <c r="F217" s="255"/>
      <c r="G217" s="263" cm="1">
        <f t="array" ref="G217">_xlfn.XLOOKUP(B217,Tabla317[[#All],[name]],Tabla317[[#All],[point]],0,0)</f>
        <v>0</v>
      </c>
      <c r="H217" s="264" t="str">
        <f>IF(B217&gt;0,CONCATENATE("2vii_",'[1]Valoració '!$D$7,"00",A217)," ")</f>
        <v xml:space="preserve"> </v>
      </c>
    </row>
    <row r="218" spans="1:8" x14ac:dyDescent="0.25">
      <c r="A218" s="266">
        <v>211</v>
      </c>
      <c r="B218" s="254"/>
      <c r="C218" s="255"/>
      <c r="D218" s="256"/>
      <c r="E218" s="255"/>
      <c r="F218" s="255"/>
      <c r="G218" s="263" cm="1">
        <f t="array" ref="G218">_xlfn.XLOOKUP(B218,Tabla317[[#All],[name]],Tabla317[[#All],[point]],0,0)</f>
        <v>0</v>
      </c>
      <c r="H218" s="264" t="str">
        <f>IF(B218&gt;0,CONCATENATE("2vii_",'[1]Valoració '!$D$7,"00",A218)," ")</f>
        <v xml:space="preserve"> </v>
      </c>
    </row>
    <row r="219" spans="1:8" x14ac:dyDescent="0.25">
      <c r="A219" s="266">
        <v>212</v>
      </c>
      <c r="B219" s="254"/>
      <c r="C219" s="255"/>
      <c r="D219" s="256"/>
      <c r="E219" s="255"/>
      <c r="F219" s="255"/>
      <c r="G219" s="263" cm="1">
        <f t="array" ref="G219">_xlfn.XLOOKUP(B219,Tabla317[[#All],[name]],Tabla317[[#All],[point]],0,0)</f>
        <v>0</v>
      </c>
      <c r="H219" s="264" t="str">
        <f>IF(B219&gt;0,CONCATENATE("2vii_",'[1]Valoració '!$D$7,"00",A219)," ")</f>
        <v xml:space="preserve"> </v>
      </c>
    </row>
    <row r="220" spans="1:8" x14ac:dyDescent="0.25">
      <c r="A220" s="266">
        <v>213</v>
      </c>
      <c r="B220" s="254"/>
      <c r="C220" s="255"/>
      <c r="D220" s="256"/>
      <c r="E220" s="255"/>
      <c r="F220" s="255"/>
      <c r="G220" s="263" cm="1">
        <f t="array" ref="G220">_xlfn.XLOOKUP(B220,Tabla317[[#All],[name]],Tabla317[[#All],[point]],0,0)</f>
        <v>0</v>
      </c>
      <c r="H220" s="264" t="str">
        <f>IF(B220&gt;0,CONCATENATE("2vii_",'[1]Valoració '!$D$7,"00",A220)," ")</f>
        <v xml:space="preserve"> </v>
      </c>
    </row>
    <row r="221" spans="1:8" x14ac:dyDescent="0.25">
      <c r="A221" s="266">
        <v>214</v>
      </c>
      <c r="B221" s="254"/>
      <c r="C221" s="255"/>
      <c r="D221" s="256"/>
      <c r="E221" s="255"/>
      <c r="F221" s="255"/>
      <c r="G221" s="263" cm="1">
        <f t="array" ref="G221">_xlfn.XLOOKUP(B221,Tabla317[[#All],[name]],Tabla317[[#All],[point]],0,0)</f>
        <v>0</v>
      </c>
      <c r="H221" s="264" t="str">
        <f>IF(B221&gt;0,CONCATENATE("2vii_",'[1]Valoració '!$D$7,"00",A221)," ")</f>
        <v xml:space="preserve"> </v>
      </c>
    </row>
    <row r="222" spans="1:8" x14ac:dyDescent="0.25">
      <c r="A222" s="266">
        <v>215</v>
      </c>
      <c r="B222" s="254"/>
      <c r="C222" s="255"/>
      <c r="D222" s="256"/>
      <c r="E222" s="255"/>
      <c r="F222" s="255"/>
      <c r="G222" s="263" cm="1">
        <f t="array" ref="G222">_xlfn.XLOOKUP(B222,Tabla317[[#All],[name]],Tabla317[[#All],[point]],0,0)</f>
        <v>0</v>
      </c>
      <c r="H222" s="264" t="str">
        <f>IF(B222&gt;0,CONCATENATE("2vii_",'[1]Valoració '!$D$7,"00",A222)," ")</f>
        <v xml:space="preserve"> </v>
      </c>
    </row>
    <row r="223" spans="1:8" x14ac:dyDescent="0.25">
      <c r="A223" s="266">
        <v>216</v>
      </c>
      <c r="B223" s="254"/>
      <c r="C223" s="255"/>
      <c r="D223" s="256"/>
      <c r="E223" s="255"/>
      <c r="F223" s="255"/>
      <c r="G223" s="263" cm="1">
        <f t="array" ref="G223">_xlfn.XLOOKUP(B223,Tabla317[[#All],[name]],Tabla317[[#All],[point]],0,0)</f>
        <v>0</v>
      </c>
      <c r="H223" s="264" t="str">
        <f>IF(B223&gt;0,CONCATENATE("2vii_",'[1]Valoració '!$D$7,"00",A223)," ")</f>
        <v xml:space="preserve"> </v>
      </c>
    </row>
    <row r="224" spans="1:8" x14ac:dyDescent="0.25">
      <c r="A224" s="266">
        <v>217</v>
      </c>
      <c r="B224" s="254"/>
      <c r="C224" s="255"/>
      <c r="D224" s="256"/>
      <c r="E224" s="255"/>
      <c r="F224" s="255"/>
      <c r="G224" s="263" cm="1">
        <f t="array" ref="G224">_xlfn.XLOOKUP(B224,Tabla317[[#All],[name]],Tabla317[[#All],[point]],0,0)</f>
        <v>0</v>
      </c>
      <c r="H224" s="264" t="str">
        <f>IF(B224&gt;0,CONCATENATE("2vii_",'[1]Valoració '!$D$7,"00",A224)," ")</f>
        <v xml:space="preserve"> </v>
      </c>
    </row>
    <row r="225" spans="1:8" x14ac:dyDescent="0.25">
      <c r="A225" s="266">
        <v>218</v>
      </c>
      <c r="B225" s="254"/>
      <c r="C225" s="255"/>
      <c r="D225" s="256"/>
      <c r="E225" s="255"/>
      <c r="F225" s="255"/>
      <c r="G225" s="263" cm="1">
        <f t="array" ref="G225">_xlfn.XLOOKUP(B225,Tabla317[[#All],[name]],Tabla317[[#All],[point]],0,0)</f>
        <v>0</v>
      </c>
      <c r="H225" s="264" t="str">
        <f>IF(B225&gt;0,CONCATENATE("2vii_",'[1]Valoració '!$D$7,"00",A225)," ")</f>
        <v xml:space="preserve"> </v>
      </c>
    </row>
    <row r="226" spans="1:8" x14ac:dyDescent="0.25">
      <c r="A226" s="266">
        <v>219</v>
      </c>
      <c r="B226" s="254"/>
      <c r="C226" s="255"/>
      <c r="D226" s="256"/>
      <c r="E226" s="255"/>
      <c r="F226" s="255"/>
      <c r="G226" s="263" cm="1">
        <f t="array" ref="G226">_xlfn.XLOOKUP(B226,Tabla317[[#All],[name]],Tabla317[[#All],[point]],0,0)</f>
        <v>0</v>
      </c>
      <c r="H226" s="264" t="str">
        <f>IF(B226&gt;0,CONCATENATE("2vii_",'[1]Valoració '!$D$7,"00",A226)," ")</f>
        <v xml:space="preserve"> </v>
      </c>
    </row>
    <row r="227" spans="1:8" x14ac:dyDescent="0.25">
      <c r="A227" s="266">
        <v>220</v>
      </c>
      <c r="B227" s="254"/>
      <c r="C227" s="255"/>
      <c r="D227" s="256"/>
      <c r="E227" s="255"/>
      <c r="F227" s="255"/>
      <c r="G227" s="263" cm="1">
        <f t="array" ref="G227">_xlfn.XLOOKUP(B227,Tabla317[[#All],[name]],Tabla317[[#All],[point]],0,0)</f>
        <v>0</v>
      </c>
      <c r="H227" s="264" t="str">
        <f>IF(B227&gt;0,CONCATENATE("2vii_",'[1]Valoració '!$D$7,"00",A227)," ")</f>
        <v xml:space="preserve"> </v>
      </c>
    </row>
    <row r="228" spans="1:8" x14ac:dyDescent="0.25">
      <c r="A228" s="266">
        <v>221</v>
      </c>
      <c r="B228" s="254"/>
      <c r="C228" s="255"/>
      <c r="D228" s="256"/>
      <c r="E228" s="255"/>
      <c r="F228" s="255"/>
      <c r="G228" s="263" cm="1">
        <f t="array" ref="G228">_xlfn.XLOOKUP(B228,Tabla317[[#All],[name]],Tabla317[[#All],[point]],0,0)</f>
        <v>0</v>
      </c>
      <c r="H228" s="264" t="str">
        <f>IF(B228&gt;0,CONCATENATE("2vii_",'[1]Valoració '!$D$7,"00",A228)," ")</f>
        <v xml:space="preserve"> </v>
      </c>
    </row>
    <row r="229" spans="1:8" x14ac:dyDescent="0.25">
      <c r="A229" s="266">
        <v>222</v>
      </c>
      <c r="B229" s="254"/>
      <c r="C229" s="255"/>
      <c r="D229" s="256"/>
      <c r="E229" s="255"/>
      <c r="F229" s="255"/>
      <c r="G229" s="263" cm="1">
        <f t="array" ref="G229">_xlfn.XLOOKUP(B229,Tabla317[[#All],[name]],Tabla317[[#All],[point]],0,0)</f>
        <v>0</v>
      </c>
      <c r="H229" s="264" t="str">
        <f>IF(B229&gt;0,CONCATENATE("2vii_",'[1]Valoració '!$D$7,"00",A229)," ")</f>
        <v xml:space="preserve"> </v>
      </c>
    </row>
    <row r="230" spans="1:8" x14ac:dyDescent="0.25">
      <c r="A230" s="266">
        <v>223</v>
      </c>
      <c r="B230" s="254"/>
      <c r="C230" s="255"/>
      <c r="D230" s="256"/>
      <c r="E230" s="255"/>
      <c r="F230" s="255"/>
      <c r="G230" s="263" cm="1">
        <f t="array" ref="G230">_xlfn.XLOOKUP(B230,Tabla317[[#All],[name]],Tabla317[[#All],[point]],0,0)</f>
        <v>0</v>
      </c>
      <c r="H230" s="264" t="str">
        <f>IF(B230&gt;0,CONCATENATE("2vii_",'[1]Valoració '!$D$7,"00",A230)," ")</f>
        <v xml:space="preserve"> </v>
      </c>
    </row>
    <row r="231" spans="1:8" x14ac:dyDescent="0.25">
      <c r="A231" s="266">
        <v>224</v>
      </c>
      <c r="B231" s="254"/>
      <c r="C231" s="255"/>
      <c r="D231" s="256"/>
      <c r="E231" s="255"/>
      <c r="F231" s="255"/>
      <c r="G231" s="263" cm="1">
        <f t="array" ref="G231">_xlfn.XLOOKUP(B231,Tabla317[[#All],[name]],Tabla317[[#All],[point]],0,0)</f>
        <v>0</v>
      </c>
      <c r="H231" s="264" t="str">
        <f>IF(B231&gt;0,CONCATENATE("2vii_",'[1]Valoració '!$D$7,"00",A231)," ")</f>
        <v xml:space="preserve"> </v>
      </c>
    </row>
    <row r="232" spans="1:8" x14ac:dyDescent="0.25">
      <c r="A232" s="266">
        <v>225</v>
      </c>
      <c r="B232" s="254"/>
      <c r="C232" s="255"/>
      <c r="D232" s="256"/>
      <c r="E232" s="255"/>
      <c r="F232" s="255"/>
      <c r="G232" s="263" cm="1">
        <f t="array" ref="G232">_xlfn.XLOOKUP(B232,Tabla317[[#All],[name]],Tabla317[[#All],[point]],0,0)</f>
        <v>0</v>
      </c>
      <c r="H232" s="264" t="str">
        <f>IF(B232&gt;0,CONCATENATE("2vii_",'[1]Valoració '!$D$7,"00",A232)," ")</f>
        <v xml:space="preserve"> </v>
      </c>
    </row>
    <row r="233" spans="1:8" x14ac:dyDescent="0.25">
      <c r="A233" s="266">
        <v>226</v>
      </c>
      <c r="B233" s="254"/>
      <c r="C233" s="255"/>
      <c r="D233" s="256"/>
      <c r="E233" s="255"/>
      <c r="F233" s="255"/>
      <c r="G233" s="263" cm="1">
        <f t="array" ref="G233">_xlfn.XLOOKUP(B233,Tabla317[[#All],[name]],Tabla317[[#All],[point]],0,0)</f>
        <v>0</v>
      </c>
      <c r="H233" s="264" t="str">
        <f>IF(B233&gt;0,CONCATENATE("2vii_",'[1]Valoració '!$D$7,"00",A233)," ")</f>
        <v xml:space="preserve"> </v>
      </c>
    </row>
    <row r="234" spans="1:8" x14ac:dyDescent="0.25">
      <c r="A234" s="266">
        <v>227</v>
      </c>
      <c r="B234" s="254"/>
      <c r="C234" s="255"/>
      <c r="D234" s="256"/>
      <c r="E234" s="255"/>
      <c r="F234" s="255"/>
      <c r="G234" s="263" cm="1">
        <f t="array" ref="G234">_xlfn.XLOOKUP(B234,Tabla317[[#All],[name]],Tabla317[[#All],[point]],0,0)</f>
        <v>0</v>
      </c>
      <c r="H234" s="264" t="str">
        <f>IF(B234&gt;0,CONCATENATE("2vii_",'[1]Valoració '!$D$7,"00",A234)," ")</f>
        <v xml:space="preserve"> </v>
      </c>
    </row>
    <row r="235" spans="1:8" x14ac:dyDescent="0.25">
      <c r="A235" s="266">
        <v>228</v>
      </c>
      <c r="B235" s="254"/>
      <c r="C235" s="255"/>
      <c r="D235" s="256"/>
      <c r="E235" s="255"/>
      <c r="F235" s="255"/>
      <c r="G235" s="263" cm="1">
        <f t="array" ref="G235">_xlfn.XLOOKUP(B235,Tabla317[[#All],[name]],Tabla317[[#All],[point]],0,0)</f>
        <v>0</v>
      </c>
      <c r="H235" s="264" t="str">
        <f>IF(B235&gt;0,CONCATENATE("2vii_",'[1]Valoració '!$D$7,"00",A235)," ")</f>
        <v xml:space="preserve"> </v>
      </c>
    </row>
    <row r="236" spans="1:8" x14ac:dyDescent="0.25">
      <c r="A236" s="266">
        <v>229</v>
      </c>
      <c r="B236" s="254"/>
      <c r="C236" s="255"/>
      <c r="D236" s="256"/>
      <c r="E236" s="255"/>
      <c r="F236" s="255"/>
      <c r="G236" s="263" cm="1">
        <f t="array" ref="G236">_xlfn.XLOOKUP(B236,Tabla317[[#All],[name]],Tabla317[[#All],[point]],0,0)</f>
        <v>0</v>
      </c>
      <c r="H236" s="264" t="str">
        <f>IF(B236&gt;0,CONCATENATE("2vii_",'[1]Valoració '!$D$7,"00",A236)," ")</f>
        <v xml:space="preserve"> </v>
      </c>
    </row>
    <row r="237" spans="1:8" x14ac:dyDescent="0.25">
      <c r="A237" s="266">
        <v>230</v>
      </c>
      <c r="B237" s="254"/>
      <c r="C237" s="255"/>
      <c r="D237" s="256"/>
      <c r="E237" s="255"/>
      <c r="F237" s="255"/>
      <c r="G237" s="263" cm="1">
        <f t="array" ref="G237">_xlfn.XLOOKUP(B237,Tabla317[[#All],[name]],Tabla317[[#All],[point]],0,0)</f>
        <v>0</v>
      </c>
      <c r="H237" s="264" t="str">
        <f>IF(B237&gt;0,CONCATENATE("2vii_",'[1]Valoració '!$D$7,"00",A237)," ")</f>
        <v xml:space="preserve"> </v>
      </c>
    </row>
    <row r="238" spans="1:8" x14ac:dyDescent="0.25">
      <c r="A238" s="266">
        <v>231</v>
      </c>
      <c r="B238" s="254"/>
      <c r="C238" s="255"/>
      <c r="D238" s="256"/>
      <c r="E238" s="255"/>
      <c r="F238" s="255"/>
      <c r="G238" s="263" cm="1">
        <f t="array" ref="G238">_xlfn.XLOOKUP(B238,Tabla317[[#All],[name]],Tabla317[[#All],[point]],0,0)</f>
        <v>0</v>
      </c>
      <c r="H238" s="264" t="str">
        <f>IF(B238&gt;0,CONCATENATE("2vii_",'[1]Valoració '!$D$7,"00",A238)," ")</f>
        <v xml:space="preserve"> </v>
      </c>
    </row>
    <row r="239" spans="1:8" x14ac:dyDescent="0.25">
      <c r="A239" s="266">
        <v>232</v>
      </c>
      <c r="B239" s="254"/>
      <c r="C239" s="255"/>
      <c r="D239" s="256"/>
      <c r="E239" s="255"/>
      <c r="F239" s="255"/>
      <c r="G239" s="263" cm="1">
        <f t="array" ref="G239">_xlfn.XLOOKUP(B239,Tabla317[[#All],[name]],Tabla317[[#All],[point]],0,0)</f>
        <v>0</v>
      </c>
      <c r="H239" s="264" t="str">
        <f>IF(B239&gt;0,CONCATENATE("2vii_",'[1]Valoració '!$D$7,"00",A239)," ")</f>
        <v xml:space="preserve"> </v>
      </c>
    </row>
    <row r="240" spans="1:8" x14ac:dyDescent="0.25">
      <c r="A240" s="266">
        <v>233</v>
      </c>
      <c r="B240" s="254"/>
      <c r="C240" s="255"/>
      <c r="D240" s="256"/>
      <c r="E240" s="255"/>
      <c r="F240" s="255"/>
      <c r="G240" s="263" cm="1">
        <f t="array" ref="G240">_xlfn.XLOOKUP(B240,Tabla317[[#All],[name]],Tabla317[[#All],[point]],0,0)</f>
        <v>0</v>
      </c>
      <c r="H240" s="264" t="str">
        <f>IF(B240&gt;0,CONCATENATE("2vii_",'[1]Valoració '!$D$7,"00",A240)," ")</f>
        <v xml:space="preserve"> </v>
      </c>
    </row>
    <row r="241" spans="1:8" x14ac:dyDescent="0.25">
      <c r="A241" s="266">
        <v>234</v>
      </c>
      <c r="B241" s="254"/>
      <c r="C241" s="255"/>
      <c r="D241" s="256"/>
      <c r="E241" s="255"/>
      <c r="F241" s="255"/>
      <c r="G241" s="263" cm="1">
        <f t="array" ref="G241">_xlfn.XLOOKUP(B241,Tabla317[[#All],[name]],Tabla317[[#All],[point]],0,0)</f>
        <v>0</v>
      </c>
      <c r="H241" s="264" t="str">
        <f>IF(B241&gt;0,CONCATENATE("2vii_",'[1]Valoració '!$D$7,"00",A241)," ")</f>
        <v xml:space="preserve"> </v>
      </c>
    </row>
    <row r="242" spans="1:8" x14ac:dyDescent="0.25">
      <c r="A242" s="266">
        <v>235</v>
      </c>
      <c r="B242" s="254"/>
      <c r="C242" s="255"/>
      <c r="D242" s="256"/>
      <c r="E242" s="255"/>
      <c r="F242" s="255"/>
      <c r="G242" s="263" cm="1">
        <f t="array" ref="G242">_xlfn.XLOOKUP(B242,Tabla317[[#All],[name]],Tabla317[[#All],[point]],0,0)</f>
        <v>0</v>
      </c>
      <c r="H242" s="264" t="str">
        <f>IF(B242&gt;0,CONCATENATE("2vii_",'[1]Valoració '!$D$7,"00",A242)," ")</f>
        <v xml:space="preserve"> </v>
      </c>
    </row>
    <row r="243" spans="1:8" x14ac:dyDescent="0.25">
      <c r="A243" s="266">
        <v>236</v>
      </c>
      <c r="B243" s="254"/>
      <c r="C243" s="255"/>
      <c r="D243" s="256"/>
      <c r="E243" s="255"/>
      <c r="F243" s="255"/>
      <c r="G243" s="263" cm="1">
        <f t="array" ref="G243">_xlfn.XLOOKUP(B243,Tabla317[[#All],[name]],Tabla317[[#All],[point]],0,0)</f>
        <v>0</v>
      </c>
      <c r="H243" s="264" t="str">
        <f>IF(B243&gt;0,CONCATENATE("2vii_",'[1]Valoració '!$D$7,"00",A243)," ")</f>
        <v xml:space="preserve"> </v>
      </c>
    </row>
    <row r="244" spans="1:8" x14ac:dyDescent="0.25">
      <c r="A244" s="266">
        <v>237</v>
      </c>
      <c r="B244" s="254"/>
      <c r="C244" s="255"/>
      <c r="D244" s="256"/>
      <c r="E244" s="255"/>
      <c r="F244" s="255"/>
      <c r="G244" s="263" cm="1">
        <f t="array" ref="G244">_xlfn.XLOOKUP(B244,Tabla317[[#All],[name]],Tabla317[[#All],[point]],0,0)</f>
        <v>0</v>
      </c>
      <c r="H244" s="264" t="str">
        <f>IF(B244&gt;0,CONCATENATE("2vii_",'[1]Valoració '!$D$7,"00",A244)," ")</f>
        <v xml:space="preserve"> </v>
      </c>
    </row>
    <row r="245" spans="1:8" x14ac:dyDescent="0.25">
      <c r="A245" s="266">
        <v>238</v>
      </c>
      <c r="B245" s="254"/>
      <c r="C245" s="255"/>
      <c r="D245" s="256"/>
      <c r="E245" s="255"/>
      <c r="F245" s="255"/>
      <c r="G245" s="263" cm="1">
        <f t="array" ref="G245">_xlfn.XLOOKUP(B245,Tabla317[[#All],[name]],Tabla317[[#All],[point]],0,0)</f>
        <v>0</v>
      </c>
      <c r="H245" s="264" t="str">
        <f>IF(B245&gt;0,CONCATENATE("2vii_",'[1]Valoració '!$D$7,"00",A245)," ")</f>
        <v xml:space="preserve"> </v>
      </c>
    </row>
    <row r="246" spans="1:8" x14ac:dyDescent="0.25">
      <c r="A246" s="266">
        <v>239</v>
      </c>
      <c r="B246" s="254"/>
      <c r="C246" s="255"/>
      <c r="D246" s="256"/>
      <c r="E246" s="255"/>
      <c r="F246" s="255"/>
      <c r="G246" s="263" cm="1">
        <f t="array" ref="G246">_xlfn.XLOOKUP(B246,Tabla317[[#All],[name]],Tabla317[[#All],[point]],0,0)</f>
        <v>0</v>
      </c>
      <c r="H246" s="264" t="str">
        <f>IF(B246&gt;0,CONCATENATE("2vii_",'[1]Valoració '!$D$7,"00",A246)," ")</f>
        <v xml:space="preserve"> </v>
      </c>
    </row>
    <row r="247" spans="1:8" x14ac:dyDescent="0.25">
      <c r="A247" s="266">
        <v>240</v>
      </c>
      <c r="B247" s="254"/>
      <c r="C247" s="255"/>
      <c r="D247" s="256"/>
      <c r="E247" s="255"/>
      <c r="F247" s="255"/>
      <c r="G247" s="263" cm="1">
        <f t="array" ref="G247">_xlfn.XLOOKUP(B247,Tabla317[[#All],[name]],Tabla317[[#All],[point]],0,0)</f>
        <v>0</v>
      </c>
      <c r="H247" s="264" t="str">
        <f>IF(B247&gt;0,CONCATENATE("2vii_",'[1]Valoració '!$D$7,"00",A247)," ")</f>
        <v xml:space="preserve"> </v>
      </c>
    </row>
    <row r="248" spans="1:8" x14ac:dyDescent="0.25">
      <c r="A248" s="266">
        <v>241</v>
      </c>
      <c r="B248" s="254"/>
      <c r="C248" s="255"/>
      <c r="D248" s="256"/>
      <c r="E248" s="255"/>
      <c r="F248" s="255"/>
      <c r="G248" s="263" cm="1">
        <f t="array" ref="G248">_xlfn.XLOOKUP(B248,Tabla317[[#All],[name]],Tabla317[[#All],[point]],0,0)</f>
        <v>0</v>
      </c>
      <c r="H248" s="264" t="str">
        <f>IF(B248&gt;0,CONCATENATE("2vii_",'[1]Valoració '!$D$7,"00",A248)," ")</f>
        <v xml:space="preserve"> </v>
      </c>
    </row>
    <row r="249" spans="1:8" x14ac:dyDescent="0.25">
      <c r="A249" s="266">
        <v>242</v>
      </c>
      <c r="B249" s="254"/>
      <c r="C249" s="255"/>
      <c r="D249" s="256"/>
      <c r="E249" s="255"/>
      <c r="F249" s="255"/>
      <c r="G249" s="263" cm="1">
        <f t="array" ref="G249">_xlfn.XLOOKUP(B249,Tabla317[[#All],[name]],Tabla317[[#All],[point]],0,0)</f>
        <v>0</v>
      </c>
      <c r="H249" s="264" t="str">
        <f>IF(B249&gt;0,CONCATENATE("2vii_",'[1]Valoració '!$D$7,"00",A249)," ")</f>
        <v xml:space="preserve"> </v>
      </c>
    </row>
    <row r="250" spans="1:8" x14ac:dyDescent="0.25">
      <c r="A250" s="266">
        <v>243</v>
      </c>
      <c r="B250" s="254"/>
      <c r="C250" s="255"/>
      <c r="D250" s="256"/>
      <c r="E250" s="255"/>
      <c r="F250" s="255"/>
      <c r="G250" s="263" cm="1">
        <f t="array" ref="G250">_xlfn.XLOOKUP(B250,Tabla317[[#All],[name]],Tabla317[[#All],[point]],0,0)</f>
        <v>0</v>
      </c>
      <c r="H250" s="264" t="str">
        <f>IF(B250&gt;0,CONCATENATE("2vii_",'[1]Valoració '!$D$7,"00",A250)," ")</f>
        <v xml:space="preserve"> </v>
      </c>
    </row>
    <row r="251" spans="1:8" x14ac:dyDescent="0.25">
      <c r="A251" s="266">
        <v>244</v>
      </c>
      <c r="B251" s="254"/>
      <c r="C251" s="255"/>
      <c r="D251" s="256"/>
      <c r="E251" s="255"/>
      <c r="F251" s="255"/>
      <c r="G251" s="263" cm="1">
        <f t="array" ref="G251">_xlfn.XLOOKUP(B251,Tabla317[[#All],[name]],Tabla317[[#All],[point]],0,0)</f>
        <v>0</v>
      </c>
      <c r="H251" s="264" t="str">
        <f>IF(B251&gt;0,CONCATENATE("2vii_",'[1]Valoració '!$D$7,"00",A251)," ")</f>
        <v xml:space="preserve"> </v>
      </c>
    </row>
    <row r="252" spans="1:8" x14ac:dyDescent="0.25">
      <c r="A252" s="266">
        <v>245</v>
      </c>
      <c r="B252" s="254"/>
      <c r="C252" s="255"/>
      <c r="D252" s="256"/>
      <c r="E252" s="255"/>
      <c r="F252" s="255"/>
      <c r="G252" s="263" cm="1">
        <f t="array" ref="G252">_xlfn.XLOOKUP(B252,Tabla317[[#All],[name]],Tabla317[[#All],[point]],0,0)</f>
        <v>0</v>
      </c>
      <c r="H252" s="264" t="str">
        <f>IF(B252&gt;0,CONCATENATE("2vii_",'[1]Valoració '!$D$7,"00",A252)," ")</f>
        <v xml:space="preserve"> </v>
      </c>
    </row>
    <row r="253" spans="1:8" x14ac:dyDescent="0.25">
      <c r="A253" s="266">
        <v>246</v>
      </c>
      <c r="B253" s="254"/>
      <c r="C253" s="255"/>
      <c r="D253" s="256"/>
      <c r="E253" s="255"/>
      <c r="F253" s="255"/>
      <c r="G253" s="263" cm="1">
        <f t="array" ref="G253">_xlfn.XLOOKUP(B253,Tabla317[[#All],[name]],Tabla317[[#All],[point]],0,0)</f>
        <v>0</v>
      </c>
      <c r="H253" s="264" t="str">
        <f>IF(B253&gt;0,CONCATENATE("2vii_",'[1]Valoració '!$D$7,"00",A253)," ")</f>
        <v xml:space="preserve"> </v>
      </c>
    </row>
    <row r="254" spans="1:8" x14ac:dyDescent="0.25">
      <c r="A254" s="266">
        <v>247</v>
      </c>
      <c r="B254" s="254"/>
      <c r="C254" s="255"/>
      <c r="D254" s="256"/>
      <c r="E254" s="255"/>
      <c r="F254" s="255"/>
      <c r="G254" s="263" cm="1">
        <f t="array" ref="G254">_xlfn.XLOOKUP(B254,Tabla317[[#All],[name]],Tabla317[[#All],[point]],0,0)</f>
        <v>0</v>
      </c>
      <c r="H254" s="264" t="str">
        <f>IF(B254&gt;0,CONCATENATE("2vii_",'[1]Valoració '!$D$7,"00",A254)," ")</f>
        <v xml:space="preserve"> </v>
      </c>
    </row>
    <row r="255" spans="1:8" x14ac:dyDescent="0.25">
      <c r="A255" s="266">
        <v>248</v>
      </c>
      <c r="B255" s="254"/>
      <c r="C255" s="255"/>
      <c r="D255" s="256"/>
      <c r="E255" s="255"/>
      <c r="F255" s="255"/>
      <c r="G255" s="263" cm="1">
        <f t="array" ref="G255">_xlfn.XLOOKUP(B255,Tabla317[[#All],[name]],Tabla317[[#All],[point]],0,0)</f>
        <v>0</v>
      </c>
      <c r="H255" s="264" t="str">
        <f>IF(B255&gt;0,CONCATENATE("2vii_",'[1]Valoració '!$D$7,"00",A255)," ")</f>
        <v xml:space="preserve"> </v>
      </c>
    </row>
    <row r="256" spans="1:8" x14ac:dyDescent="0.25">
      <c r="A256" s="266">
        <v>249</v>
      </c>
      <c r="B256" s="254"/>
      <c r="C256" s="255"/>
      <c r="D256" s="256"/>
      <c r="E256" s="255"/>
      <c r="F256" s="255"/>
      <c r="G256" s="263" cm="1">
        <f t="array" ref="G256">_xlfn.XLOOKUP(B256,Tabla317[[#All],[name]],Tabla317[[#All],[point]],0,0)</f>
        <v>0</v>
      </c>
      <c r="H256" s="264" t="str">
        <f>IF(B256&gt;0,CONCATENATE("2vii_",'[1]Valoració '!$D$7,"00",A256)," ")</f>
        <v xml:space="preserve"> </v>
      </c>
    </row>
    <row r="257" spans="1:8" x14ac:dyDescent="0.25">
      <c r="A257" s="266">
        <v>250</v>
      </c>
      <c r="B257" s="254"/>
      <c r="C257" s="255"/>
      <c r="D257" s="256"/>
      <c r="E257" s="255"/>
      <c r="F257" s="255"/>
      <c r="G257" s="263" cm="1">
        <f t="array" ref="G257">_xlfn.XLOOKUP(B257,Tabla317[[#All],[name]],Tabla317[[#All],[point]],0,0)</f>
        <v>0</v>
      </c>
      <c r="H257" s="264" t="str">
        <f>IF(B257&gt;0,CONCATENATE("2vii_",'[1]Valoració '!$D$7,"00",A257)," ")</f>
        <v xml:space="preserve"> </v>
      </c>
    </row>
    <row r="258" spans="1:8" x14ac:dyDescent="0.25">
      <c r="A258" s="266">
        <v>251</v>
      </c>
      <c r="B258" s="254"/>
      <c r="C258" s="255"/>
      <c r="D258" s="256"/>
      <c r="E258" s="255"/>
      <c r="F258" s="255"/>
      <c r="G258" s="263" cm="1">
        <f t="array" ref="G258">_xlfn.XLOOKUP(B258,Tabla317[[#All],[name]],Tabla317[[#All],[point]],0,0)</f>
        <v>0</v>
      </c>
      <c r="H258" s="264" t="str">
        <f>IF(B258&gt;0,CONCATENATE("2vii_",'[1]Valoració '!$D$7,"00",A258)," ")</f>
        <v xml:space="preserve"> </v>
      </c>
    </row>
    <row r="259" spans="1:8" x14ac:dyDescent="0.25">
      <c r="A259" s="266">
        <v>252</v>
      </c>
      <c r="B259" s="254"/>
      <c r="C259" s="255"/>
      <c r="D259" s="256"/>
      <c r="E259" s="255"/>
      <c r="F259" s="255"/>
      <c r="G259" s="263" cm="1">
        <f t="array" ref="G259">_xlfn.XLOOKUP(B259,Tabla317[[#All],[name]],Tabla317[[#All],[point]],0,0)</f>
        <v>0</v>
      </c>
      <c r="H259" s="264" t="str">
        <f>IF(B259&gt;0,CONCATENATE("2vii_",'[1]Valoració '!$D$7,"00",A259)," ")</f>
        <v xml:space="preserve"> </v>
      </c>
    </row>
    <row r="260" spans="1:8" x14ac:dyDescent="0.25">
      <c r="A260" s="266">
        <v>253</v>
      </c>
      <c r="B260" s="254"/>
      <c r="C260" s="255"/>
      <c r="D260" s="256"/>
      <c r="E260" s="255"/>
      <c r="F260" s="255"/>
      <c r="G260" s="263" cm="1">
        <f t="array" ref="G260">_xlfn.XLOOKUP(B260,Tabla317[[#All],[name]],Tabla317[[#All],[point]],0,0)</f>
        <v>0</v>
      </c>
      <c r="H260" s="264" t="str">
        <f>IF(B260&gt;0,CONCATENATE("2vii_",'[1]Valoració '!$D$7,"00",A260)," ")</f>
        <v xml:space="preserve"> </v>
      </c>
    </row>
    <row r="261" spans="1:8" x14ac:dyDescent="0.25">
      <c r="A261" s="266">
        <v>254</v>
      </c>
      <c r="B261" s="254"/>
      <c r="C261" s="255"/>
      <c r="D261" s="256"/>
      <c r="E261" s="255"/>
      <c r="F261" s="255"/>
      <c r="G261" s="263" cm="1">
        <f t="array" ref="G261">_xlfn.XLOOKUP(B261,Tabla317[[#All],[name]],Tabla317[[#All],[point]],0,0)</f>
        <v>0</v>
      </c>
      <c r="H261" s="264" t="str">
        <f>IF(B261&gt;0,CONCATENATE("2vii_",'[1]Valoració '!$D$7,"00",A261)," ")</f>
        <v xml:space="preserve"> </v>
      </c>
    </row>
    <row r="262" spans="1:8" x14ac:dyDescent="0.25">
      <c r="A262" s="266">
        <v>255</v>
      </c>
      <c r="B262" s="254"/>
      <c r="C262" s="255"/>
      <c r="D262" s="256"/>
      <c r="E262" s="255"/>
      <c r="F262" s="255"/>
      <c r="G262" s="263" cm="1">
        <f t="array" ref="G262">_xlfn.XLOOKUP(B262,Tabla317[[#All],[name]],Tabla317[[#All],[point]],0,0)</f>
        <v>0</v>
      </c>
      <c r="H262" s="264" t="str">
        <f>IF(B262&gt;0,CONCATENATE("2vii_",'[1]Valoració '!$D$7,"00",A262)," ")</f>
        <v xml:space="preserve"> </v>
      </c>
    </row>
    <row r="263" spans="1:8" x14ac:dyDescent="0.25">
      <c r="A263" s="266">
        <v>256</v>
      </c>
      <c r="B263" s="254"/>
      <c r="C263" s="255"/>
      <c r="D263" s="256"/>
      <c r="E263" s="255"/>
      <c r="F263" s="255"/>
      <c r="G263" s="263" cm="1">
        <f t="array" ref="G263">_xlfn.XLOOKUP(B263,Tabla317[[#All],[name]],Tabla317[[#All],[point]],0,0)</f>
        <v>0</v>
      </c>
      <c r="H263" s="264" t="str">
        <f>IF(B263&gt;0,CONCATENATE("2vii_",'[1]Valoració '!$D$7,"00",A263)," ")</f>
        <v xml:space="preserve"> </v>
      </c>
    </row>
    <row r="264" spans="1:8" x14ac:dyDescent="0.25">
      <c r="A264" s="266">
        <v>257</v>
      </c>
      <c r="B264" s="254"/>
      <c r="C264" s="255"/>
      <c r="D264" s="256"/>
      <c r="E264" s="255"/>
      <c r="F264" s="255"/>
      <c r="G264" s="263" cm="1">
        <f t="array" ref="G264">_xlfn.XLOOKUP(B264,Tabla317[[#All],[name]],Tabla317[[#All],[point]],0,0)</f>
        <v>0</v>
      </c>
      <c r="H264" s="264" t="str">
        <f>IF(B264&gt;0,CONCATENATE("2vii_",'[1]Valoració '!$D$7,"00",A264)," ")</f>
        <v xml:space="preserve"> </v>
      </c>
    </row>
    <row r="265" spans="1:8" x14ac:dyDescent="0.25">
      <c r="A265" s="266">
        <v>258</v>
      </c>
      <c r="B265" s="254"/>
      <c r="C265" s="255"/>
      <c r="D265" s="256"/>
      <c r="E265" s="255"/>
      <c r="F265" s="255"/>
      <c r="G265" s="263" cm="1">
        <f t="array" ref="G265">_xlfn.XLOOKUP(B265,Tabla317[[#All],[name]],Tabla317[[#All],[point]],0,0)</f>
        <v>0</v>
      </c>
      <c r="H265" s="264" t="str">
        <f>IF(B265&gt;0,CONCATENATE("2vii_",'[1]Valoració '!$D$7,"00",A265)," ")</f>
        <v xml:space="preserve"> </v>
      </c>
    </row>
    <row r="266" spans="1:8" x14ac:dyDescent="0.25">
      <c r="A266" s="266">
        <v>259</v>
      </c>
      <c r="B266" s="254"/>
      <c r="C266" s="255"/>
      <c r="D266" s="256"/>
      <c r="E266" s="255"/>
      <c r="F266" s="255"/>
      <c r="G266" s="263" cm="1">
        <f t="array" ref="G266">_xlfn.XLOOKUP(B266,Tabla317[[#All],[name]],Tabla317[[#All],[point]],0,0)</f>
        <v>0</v>
      </c>
      <c r="H266" s="264" t="str">
        <f>IF(B266&gt;0,CONCATENATE("2vii_",'[1]Valoració '!$D$7,"00",A266)," ")</f>
        <v xml:space="preserve"> </v>
      </c>
    </row>
    <row r="267" spans="1:8" x14ac:dyDescent="0.25">
      <c r="A267" s="266">
        <v>260</v>
      </c>
      <c r="B267" s="254"/>
      <c r="C267" s="255"/>
      <c r="D267" s="256"/>
      <c r="E267" s="255"/>
      <c r="F267" s="255"/>
      <c r="G267" s="263" cm="1">
        <f t="array" ref="G267">_xlfn.XLOOKUP(B267,Tabla317[[#All],[name]],Tabla317[[#All],[point]],0,0)</f>
        <v>0</v>
      </c>
      <c r="H267" s="264" t="str">
        <f>IF(B267&gt;0,CONCATENATE("2vii_",'[1]Valoració '!$D$7,"00",A267)," ")</f>
        <v xml:space="preserve"> </v>
      </c>
    </row>
    <row r="268" spans="1:8" x14ac:dyDescent="0.25">
      <c r="A268" s="266">
        <v>261</v>
      </c>
      <c r="B268" s="254"/>
      <c r="C268" s="255"/>
      <c r="D268" s="256"/>
      <c r="E268" s="255"/>
      <c r="F268" s="255"/>
      <c r="G268" s="263" cm="1">
        <f t="array" ref="G268">_xlfn.XLOOKUP(B268,Tabla317[[#All],[name]],Tabla317[[#All],[point]],0,0)</f>
        <v>0</v>
      </c>
      <c r="H268" s="264" t="str">
        <f>IF(B268&gt;0,CONCATENATE("2vii_",'[1]Valoració '!$D$7,"00",A268)," ")</f>
        <v xml:space="preserve"> </v>
      </c>
    </row>
    <row r="269" spans="1:8" x14ac:dyDescent="0.25">
      <c r="A269" s="266">
        <v>262</v>
      </c>
      <c r="B269" s="254"/>
      <c r="C269" s="255"/>
      <c r="D269" s="256"/>
      <c r="E269" s="255"/>
      <c r="F269" s="255"/>
      <c r="G269" s="263" cm="1">
        <f t="array" ref="G269">_xlfn.XLOOKUP(B269,Tabla317[[#All],[name]],Tabla317[[#All],[point]],0,0)</f>
        <v>0</v>
      </c>
      <c r="H269" s="264" t="str">
        <f>IF(B269&gt;0,CONCATENATE("2vii_",'[1]Valoració '!$D$7,"00",A269)," ")</f>
        <v xml:space="preserve"> </v>
      </c>
    </row>
    <row r="270" spans="1:8" x14ac:dyDescent="0.25">
      <c r="A270" s="266">
        <v>263</v>
      </c>
      <c r="B270" s="254"/>
      <c r="C270" s="255"/>
      <c r="D270" s="256"/>
      <c r="E270" s="255"/>
      <c r="F270" s="255"/>
      <c r="G270" s="263" cm="1">
        <f t="array" ref="G270">_xlfn.XLOOKUP(B270,Tabla317[[#All],[name]],Tabla317[[#All],[point]],0,0)</f>
        <v>0</v>
      </c>
      <c r="H270" s="264" t="str">
        <f>IF(B270&gt;0,CONCATENATE("2vii_",'[1]Valoració '!$D$7,"00",A270)," ")</f>
        <v xml:space="preserve"> </v>
      </c>
    </row>
    <row r="271" spans="1:8" x14ac:dyDescent="0.25">
      <c r="A271" s="266">
        <v>264</v>
      </c>
      <c r="B271" s="254"/>
      <c r="C271" s="255"/>
      <c r="D271" s="256"/>
      <c r="E271" s="255"/>
      <c r="F271" s="255"/>
      <c r="G271" s="263" cm="1">
        <f t="array" ref="G271">_xlfn.XLOOKUP(B271,Tabla317[[#All],[name]],Tabla317[[#All],[point]],0,0)</f>
        <v>0</v>
      </c>
      <c r="H271" s="264" t="str">
        <f>IF(B271&gt;0,CONCATENATE("2vii_",'[1]Valoració '!$D$7,"00",A271)," ")</f>
        <v xml:space="preserve"> </v>
      </c>
    </row>
    <row r="272" spans="1:8" x14ac:dyDescent="0.25">
      <c r="A272" s="266">
        <v>265</v>
      </c>
      <c r="B272" s="254"/>
      <c r="C272" s="255"/>
      <c r="D272" s="256"/>
      <c r="E272" s="255"/>
      <c r="F272" s="255"/>
      <c r="G272" s="263" cm="1">
        <f t="array" ref="G272">_xlfn.XLOOKUP(B272,Tabla317[[#All],[name]],Tabla317[[#All],[point]],0,0)</f>
        <v>0</v>
      </c>
      <c r="H272" s="264" t="str">
        <f>IF(B272&gt;0,CONCATENATE("2vii_",'[1]Valoració '!$D$7,"00",A272)," ")</f>
        <v xml:space="preserve"> </v>
      </c>
    </row>
    <row r="273" spans="1:8" x14ac:dyDescent="0.25">
      <c r="A273" s="266">
        <v>266</v>
      </c>
      <c r="B273" s="254"/>
      <c r="C273" s="255"/>
      <c r="D273" s="256"/>
      <c r="E273" s="255"/>
      <c r="F273" s="255"/>
      <c r="G273" s="263" cm="1">
        <f t="array" ref="G273">_xlfn.XLOOKUP(B273,Tabla317[[#All],[name]],Tabla317[[#All],[point]],0,0)</f>
        <v>0</v>
      </c>
      <c r="H273" s="264" t="str">
        <f>IF(B273&gt;0,CONCATENATE("2vii_",'[1]Valoració '!$D$7,"00",A273)," ")</f>
        <v xml:space="preserve"> </v>
      </c>
    </row>
    <row r="274" spans="1:8" x14ac:dyDescent="0.25">
      <c r="A274" s="266">
        <v>267</v>
      </c>
      <c r="B274" s="254"/>
      <c r="C274" s="255"/>
      <c r="D274" s="256"/>
      <c r="E274" s="255"/>
      <c r="F274" s="255"/>
      <c r="G274" s="263" cm="1">
        <f t="array" ref="G274">_xlfn.XLOOKUP(B274,Tabla317[[#All],[name]],Tabla317[[#All],[point]],0,0)</f>
        <v>0</v>
      </c>
      <c r="H274" s="264" t="str">
        <f>IF(B274&gt;0,CONCATENATE("2vii_",'[1]Valoració '!$D$7,"00",A274)," ")</f>
        <v xml:space="preserve"> </v>
      </c>
    </row>
    <row r="275" spans="1:8" x14ac:dyDescent="0.25">
      <c r="A275" s="266">
        <v>268</v>
      </c>
      <c r="B275" s="254"/>
      <c r="C275" s="255"/>
      <c r="D275" s="256"/>
      <c r="E275" s="255"/>
      <c r="F275" s="255"/>
      <c r="G275" s="263" cm="1">
        <f t="array" ref="G275">_xlfn.XLOOKUP(B275,Tabla317[[#All],[name]],Tabla317[[#All],[point]],0,0)</f>
        <v>0</v>
      </c>
      <c r="H275" s="264" t="str">
        <f>IF(B275&gt;0,CONCATENATE("2vii_",'[1]Valoració '!$D$7,"00",A275)," ")</f>
        <v xml:space="preserve"> </v>
      </c>
    </row>
    <row r="276" spans="1:8" x14ac:dyDescent="0.25">
      <c r="A276" s="266">
        <v>269</v>
      </c>
      <c r="B276" s="254"/>
      <c r="C276" s="255"/>
      <c r="D276" s="256"/>
      <c r="E276" s="255"/>
      <c r="F276" s="255"/>
      <c r="G276" s="263" cm="1">
        <f t="array" ref="G276">_xlfn.XLOOKUP(B276,Tabla317[[#All],[name]],Tabla317[[#All],[point]],0,0)</f>
        <v>0</v>
      </c>
      <c r="H276" s="264" t="str">
        <f>IF(B276&gt;0,CONCATENATE("2vii_",'[1]Valoració '!$D$7,"00",A276)," ")</f>
        <v xml:space="preserve"> </v>
      </c>
    </row>
    <row r="277" spans="1:8" x14ac:dyDescent="0.25">
      <c r="A277" s="266">
        <v>270</v>
      </c>
      <c r="B277" s="254"/>
      <c r="C277" s="255"/>
      <c r="D277" s="256"/>
      <c r="E277" s="255"/>
      <c r="F277" s="255"/>
      <c r="G277" s="263" cm="1">
        <f t="array" ref="G277">_xlfn.XLOOKUP(B277,Tabla317[[#All],[name]],Tabla317[[#All],[point]],0,0)</f>
        <v>0</v>
      </c>
      <c r="H277" s="264" t="str">
        <f>IF(B277&gt;0,CONCATENATE("2vii_",'[1]Valoració '!$D$7,"00",A277)," ")</f>
        <v xml:space="preserve"> </v>
      </c>
    </row>
    <row r="278" spans="1:8" x14ac:dyDescent="0.25">
      <c r="A278" s="266">
        <v>271</v>
      </c>
      <c r="B278" s="254"/>
      <c r="C278" s="255"/>
      <c r="D278" s="256"/>
      <c r="E278" s="255"/>
      <c r="F278" s="255"/>
      <c r="G278" s="263" cm="1">
        <f t="array" ref="G278">_xlfn.XLOOKUP(B278,Tabla317[[#All],[name]],Tabla317[[#All],[point]],0,0)</f>
        <v>0</v>
      </c>
      <c r="H278" s="264" t="str">
        <f>IF(B278&gt;0,CONCATENATE("2vii_",'[1]Valoració '!$D$7,"00",A278)," ")</f>
        <v xml:space="preserve"> </v>
      </c>
    </row>
    <row r="279" spans="1:8" x14ac:dyDescent="0.25">
      <c r="A279" s="266">
        <v>272</v>
      </c>
      <c r="B279" s="254"/>
      <c r="C279" s="255"/>
      <c r="D279" s="256"/>
      <c r="E279" s="255"/>
      <c r="F279" s="255"/>
      <c r="G279" s="263" cm="1">
        <f t="array" ref="G279">_xlfn.XLOOKUP(B279,Tabla317[[#All],[name]],Tabla317[[#All],[point]],0,0)</f>
        <v>0</v>
      </c>
      <c r="H279" s="264" t="str">
        <f>IF(B279&gt;0,CONCATENATE("2vii_",'[1]Valoració '!$D$7,"00",A279)," ")</f>
        <v xml:space="preserve"> </v>
      </c>
    </row>
    <row r="280" spans="1:8" x14ac:dyDescent="0.25">
      <c r="A280" s="266">
        <v>273</v>
      </c>
      <c r="B280" s="254"/>
      <c r="C280" s="255"/>
      <c r="D280" s="256"/>
      <c r="E280" s="255"/>
      <c r="F280" s="255"/>
      <c r="G280" s="263" cm="1">
        <f t="array" ref="G280">_xlfn.XLOOKUP(B280,Tabla317[[#All],[name]],Tabla317[[#All],[point]],0,0)</f>
        <v>0</v>
      </c>
      <c r="H280" s="264" t="str">
        <f>IF(B280&gt;0,CONCATENATE("2vii_",'[1]Valoració '!$D$7,"00",A280)," ")</f>
        <v xml:space="preserve"> </v>
      </c>
    </row>
    <row r="281" spans="1:8" x14ac:dyDescent="0.25">
      <c r="A281" s="266">
        <v>274</v>
      </c>
      <c r="B281" s="254"/>
      <c r="C281" s="255"/>
      <c r="D281" s="256"/>
      <c r="E281" s="255"/>
      <c r="F281" s="255"/>
      <c r="G281" s="263" cm="1">
        <f t="array" ref="G281">_xlfn.XLOOKUP(B281,Tabla317[[#All],[name]],Tabla317[[#All],[point]],0,0)</f>
        <v>0</v>
      </c>
      <c r="H281" s="264" t="str">
        <f>IF(B281&gt;0,CONCATENATE("2vii_",'[1]Valoració '!$D$7,"00",A281)," ")</f>
        <v xml:space="preserve"> </v>
      </c>
    </row>
    <row r="282" spans="1:8" x14ac:dyDescent="0.25">
      <c r="A282" s="266">
        <v>275</v>
      </c>
      <c r="B282" s="254"/>
      <c r="C282" s="255"/>
      <c r="D282" s="256"/>
      <c r="E282" s="255"/>
      <c r="F282" s="255"/>
      <c r="G282" s="263" cm="1">
        <f t="array" ref="G282">_xlfn.XLOOKUP(B282,Tabla317[[#All],[name]],Tabla317[[#All],[point]],0,0)</f>
        <v>0</v>
      </c>
      <c r="H282" s="264" t="str">
        <f>IF(B282&gt;0,CONCATENATE("2vii_",'[1]Valoració '!$D$7,"00",A282)," ")</f>
        <v xml:space="preserve"> </v>
      </c>
    </row>
    <row r="283" spans="1:8" x14ac:dyDescent="0.25">
      <c r="A283" s="266">
        <v>276</v>
      </c>
      <c r="B283" s="254"/>
      <c r="C283" s="255"/>
      <c r="D283" s="256"/>
      <c r="E283" s="255"/>
      <c r="F283" s="255"/>
      <c r="G283" s="263" cm="1">
        <f t="array" ref="G283">_xlfn.XLOOKUP(B283,Tabla317[[#All],[name]],Tabla317[[#All],[point]],0,0)</f>
        <v>0</v>
      </c>
      <c r="H283" s="264" t="str">
        <f>IF(B283&gt;0,CONCATENATE("2vii_",'[1]Valoració '!$D$7,"00",A283)," ")</f>
        <v xml:space="preserve"> </v>
      </c>
    </row>
    <row r="284" spans="1:8" x14ac:dyDescent="0.25">
      <c r="A284" s="266">
        <v>277</v>
      </c>
      <c r="B284" s="254"/>
      <c r="C284" s="255"/>
      <c r="D284" s="256"/>
      <c r="E284" s="255"/>
      <c r="F284" s="255"/>
      <c r="G284" s="263" cm="1">
        <f t="array" ref="G284">_xlfn.XLOOKUP(B284,Tabla317[[#All],[name]],Tabla317[[#All],[point]],0,0)</f>
        <v>0</v>
      </c>
      <c r="H284" s="264" t="str">
        <f>IF(B284&gt;0,CONCATENATE("2vii_",'[1]Valoració '!$D$7,"00",A284)," ")</f>
        <v xml:space="preserve"> </v>
      </c>
    </row>
    <row r="285" spans="1:8" x14ac:dyDescent="0.25">
      <c r="A285" s="266">
        <v>278</v>
      </c>
      <c r="B285" s="254"/>
      <c r="C285" s="255"/>
      <c r="D285" s="256"/>
      <c r="E285" s="255"/>
      <c r="F285" s="255"/>
      <c r="G285" s="263" cm="1">
        <f t="array" ref="G285">_xlfn.XLOOKUP(B285,Tabla317[[#All],[name]],Tabla317[[#All],[point]],0,0)</f>
        <v>0</v>
      </c>
      <c r="H285" s="264" t="str">
        <f>IF(B285&gt;0,CONCATENATE("2vii_",'[1]Valoració '!$D$7,"00",A285)," ")</f>
        <v xml:space="preserve"> </v>
      </c>
    </row>
    <row r="286" spans="1:8" x14ac:dyDescent="0.25">
      <c r="A286" s="266">
        <v>279</v>
      </c>
      <c r="B286" s="254"/>
      <c r="C286" s="255"/>
      <c r="D286" s="256"/>
      <c r="E286" s="255"/>
      <c r="F286" s="255"/>
      <c r="G286" s="263" cm="1">
        <f t="array" ref="G286">_xlfn.XLOOKUP(B286,Tabla317[[#All],[name]],Tabla317[[#All],[point]],0,0)</f>
        <v>0</v>
      </c>
      <c r="H286" s="264" t="str">
        <f>IF(B286&gt;0,CONCATENATE("2vii_",'[1]Valoració '!$D$7,"00",A286)," ")</f>
        <v xml:space="preserve"> </v>
      </c>
    </row>
    <row r="287" spans="1:8" x14ac:dyDescent="0.25">
      <c r="A287" s="266">
        <v>280</v>
      </c>
      <c r="B287" s="254"/>
      <c r="C287" s="255"/>
      <c r="D287" s="256"/>
      <c r="E287" s="255"/>
      <c r="F287" s="255"/>
      <c r="G287" s="263" cm="1">
        <f t="array" ref="G287">_xlfn.XLOOKUP(B287,Tabla317[[#All],[name]],Tabla317[[#All],[point]],0,0)</f>
        <v>0</v>
      </c>
      <c r="H287" s="264" t="str">
        <f>IF(B287&gt;0,CONCATENATE("2vii_",'[1]Valoració '!$D$7,"00",A287)," ")</f>
        <v xml:space="preserve"> </v>
      </c>
    </row>
    <row r="288" spans="1:8" x14ac:dyDescent="0.25">
      <c r="A288" s="266">
        <v>281</v>
      </c>
      <c r="B288" s="254"/>
      <c r="C288" s="255"/>
      <c r="D288" s="256"/>
      <c r="E288" s="255"/>
      <c r="F288" s="255"/>
      <c r="G288" s="263" cm="1">
        <f t="array" ref="G288">_xlfn.XLOOKUP(B288,Tabla317[[#All],[name]],Tabla317[[#All],[point]],0,0)</f>
        <v>0</v>
      </c>
      <c r="H288" s="264" t="str">
        <f>IF(B288&gt;0,CONCATENATE("2vii_",'[1]Valoració '!$D$7,"00",A288)," ")</f>
        <v xml:space="preserve"> </v>
      </c>
    </row>
    <row r="289" spans="1:8" x14ac:dyDescent="0.25">
      <c r="A289" s="266">
        <v>282</v>
      </c>
      <c r="B289" s="254"/>
      <c r="C289" s="255"/>
      <c r="D289" s="256"/>
      <c r="E289" s="255"/>
      <c r="F289" s="255"/>
      <c r="G289" s="263" cm="1">
        <f t="array" ref="G289">_xlfn.XLOOKUP(B289,Tabla317[[#All],[name]],Tabla317[[#All],[point]],0,0)</f>
        <v>0</v>
      </c>
      <c r="H289" s="264" t="str">
        <f>IF(B289&gt;0,CONCATENATE("2vii_",'[1]Valoració '!$D$7,"00",A289)," ")</f>
        <v xml:space="preserve"> </v>
      </c>
    </row>
    <row r="290" spans="1:8" x14ac:dyDescent="0.25">
      <c r="A290" s="266">
        <v>283</v>
      </c>
      <c r="B290" s="254"/>
      <c r="C290" s="255"/>
      <c r="D290" s="256"/>
      <c r="E290" s="255"/>
      <c r="F290" s="255"/>
      <c r="G290" s="263" cm="1">
        <f t="array" ref="G290">_xlfn.XLOOKUP(B290,Tabla317[[#All],[name]],Tabla317[[#All],[point]],0,0)</f>
        <v>0</v>
      </c>
      <c r="H290" s="264" t="str">
        <f>IF(B290&gt;0,CONCATENATE("2vii_",'[1]Valoració '!$D$7,"00",A290)," ")</f>
        <v xml:space="preserve"> </v>
      </c>
    </row>
    <row r="291" spans="1:8" x14ac:dyDescent="0.25">
      <c r="A291" s="266">
        <v>284</v>
      </c>
      <c r="B291" s="254"/>
      <c r="C291" s="255"/>
      <c r="D291" s="256"/>
      <c r="E291" s="255"/>
      <c r="F291" s="255"/>
      <c r="G291" s="263" cm="1">
        <f t="array" ref="G291">_xlfn.XLOOKUP(B291,Tabla317[[#All],[name]],Tabla317[[#All],[point]],0,0)</f>
        <v>0</v>
      </c>
      <c r="H291" s="264" t="str">
        <f>IF(B291&gt;0,CONCATENATE("2vii_",'[1]Valoració '!$D$7,"00",A291)," ")</f>
        <v xml:space="preserve"> </v>
      </c>
    </row>
    <row r="292" spans="1:8" x14ac:dyDescent="0.25">
      <c r="A292" s="266">
        <v>285</v>
      </c>
      <c r="B292" s="254"/>
      <c r="C292" s="255"/>
      <c r="D292" s="256"/>
      <c r="E292" s="255"/>
      <c r="F292" s="255"/>
      <c r="G292" s="263" cm="1">
        <f t="array" ref="G292">_xlfn.XLOOKUP(B292,Tabla317[[#All],[name]],Tabla317[[#All],[point]],0,0)</f>
        <v>0</v>
      </c>
      <c r="H292" s="264" t="str">
        <f>IF(B292&gt;0,CONCATENATE("2vii_",'[1]Valoració '!$D$7,"00",A292)," ")</f>
        <v xml:space="preserve"> </v>
      </c>
    </row>
    <row r="293" spans="1:8" x14ac:dyDescent="0.25">
      <c r="A293" s="266">
        <v>286</v>
      </c>
      <c r="B293" s="254"/>
      <c r="C293" s="255"/>
      <c r="D293" s="256"/>
      <c r="E293" s="255"/>
      <c r="F293" s="255"/>
      <c r="G293" s="263" cm="1">
        <f t="array" ref="G293">_xlfn.XLOOKUP(B293,Tabla317[[#All],[name]],Tabla317[[#All],[point]],0,0)</f>
        <v>0</v>
      </c>
      <c r="H293" s="264" t="str">
        <f>IF(B293&gt;0,CONCATENATE("2vii_",'[1]Valoració '!$D$7,"00",A293)," ")</f>
        <v xml:space="preserve"> </v>
      </c>
    </row>
    <row r="294" spans="1:8" x14ac:dyDescent="0.25">
      <c r="A294" s="266">
        <v>287</v>
      </c>
      <c r="B294" s="254"/>
      <c r="C294" s="255"/>
      <c r="D294" s="256"/>
      <c r="E294" s="255"/>
      <c r="F294" s="255"/>
      <c r="G294" s="263" cm="1">
        <f t="array" ref="G294">_xlfn.XLOOKUP(B294,Tabla317[[#All],[name]],Tabla317[[#All],[point]],0,0)</f>
        <v>0</v>
      </c>
      <c r="H294" s="264" t="str">
        <f>IF(B294&gt;0,CONCATENATE("2vii_",'[1]Valoració '!$D$7,"00",A294)," ")</f>
        <v xml:space="preserve"> </v>
      </c>
    </row>
    <row r="295" spans="1:8" x14ac:dyDescent="0.25">
      <c r="A295" s="266">
        <v>288</v>
      </c>
      <c r="B295" s="254"/>
      <c r="C295" s="255"/>
      <c r="D295" s="256"/>
      <c r="E295" s="255"/>
      <c r="F295" s="255"/>
      <c r="G295" s="263" cm="1">
        <f t="array" ref="G295">_xlfn.XLOOKUP(B295,Tabla317[[#All],[name]],Tabla317[[#All],[point]],0,0)</f>
        <v>0</v>
      </c>
      <c r="H295" s="264" t="str">
        <f>IF(B295&gt;0,CONCATENATE("2vii_",'[1]Valoració '!$D$7,"00",A295)," ")</f>
        <v xml:space="preserve"> </v>
      </c>
    </row>
    <row r="296" spans="1:8" x14ac:dyDescent="0.25">
      <c r="A296" s="266">
        <v>289</v>
      </c>
      <c r="B296" s="254"/>
      <c r="C296" s="255"/>
      <c r="D296" s="256"/>
      <c r="E296" s="255"/>
      <c r="F296" s="255"/>
      <c r="G296" s="263" cm="1">
        <f t="array" ref="G296">_xlfn.XLOOKUP(B296,Tabla317[[#All],[name]],Tabla317[[#All],[point]],0,0)</f>
        <v>0</v>
      </c>
      <c r="H296" s="264" t="str">
        <f>IF(B296&gt;0,CONCATENATE("2vii_",'[1]Valoració '!$D$7,"00",A296)," ")</f>
        <v xml:space="preserve"> </v>
      </c>
    </row>
    <row r="297" spans="1:8" x14ac:dyDescent="0.25">
      <c r="A297" s="266">
        <v>290</v>
      </c>
      <c r="B297" s="254"/>
      <c r="C297" s="255"/>
      <c r="D297" s="256"/>
      <c r="E297" s="255"/>
      <c r="F297" s="255"/>
      <c r="G297" s="263" cm="1">
        <f t="array" ref="G297">_xlfn.XLOOKUP(B297,Tabla317[[#All],[name]],Tabla317[[#All],[point]],0,0)</f>
        <v>0</v>
      </c>
      <c r="H297" s="264" t="str">
        <f>IF(B297&gt;0,CONCATENATE("2vii_",'[1]Valoració '!$D$7,"00",A297)," ")</f>
        <v xml:space="preserve"> </v>
      </c>
    </row>
    <row r="298" spans="1:8" x14ac:dyDescent="0.25">
      <c r="A298" s="266">
        <v>291</v>
      </c>
      <c r="B298" s="254"/>
      <c r="C298" s="255"/>
      <c r="D298" s="256"/>
      <c r="E298" s="255"/>
      <c r="F298" s="255"/>
      <c r="G298" s="263" cm="1">
        <f t="array" ref="G298">_xlfn.XLOOKUP(B298,Tabla317[[#All],[name]],Tabla317[[#All],[point]],0,0)</f>
        <v>0</v>
      </c>
      <c r="H298" s="264" t="str">
        <f>IF(B298&gt;0,CONCATENATE("2vii_",'[1]Valoració '!$D$7,"00",A298)," ")</f>
        <v xml:space="preserve"> </v>
      </c>
    </row>
    <row r="299" spans="1:8" x14ac:dyDescent="0.25">
      <c r="A299" s="266">
        <v>292</v>
      </c>
      <c r="B299" s="254"/>
      <c r="C299" s="255"/>
      <c r="D299" s="256"/>
      <c r="E299" s="255"/>
      <c r="F299" s="255"/>
      <c r="G299" s="263" cm="1">
        <f t="array" ref="G299">_xlfn.XLOOKUP(B299,Tabla317[[#All],[name]],Tabla317[[#All],[point]],0,0)</f>
        <v>0</v>
      </c>
      <c r="H299" s="264" t="str">
        <f>IF(B299&gt;0,CONCATENATE("2vii_",'[1]Valoració '!$D$7,"00",A299)," ")</f>
        <v xml:space="preserve"> </v>
      </c>
    </row>
    <row r="300" spans="1:8" x14ac:dyDescent="0.25">
      <c r="A300" s="266">
        <v>293</v>
      </c>
      <c r="B300" s="254"/>
      <c r="C300" s="255"/>
      <c r="D300" s="256"/>
      <c r="E300" s="255"/>
      <c r="F300" s="255"/>
      <c r="G300" s="263" cm="1">
        <f t="array" ref="G300">_xlfn.XLOOKUP(B300,Tabla317[[#All],[name]],Tabla317[[#All],[point]],0,0)</f>
        <v>0</v>
      </c>
      <c r="H300" s="264" t="str">
        <f>IF(B300&gt;0,CONCATENATE("2vii_",'[1]Valoració '!$D$7,"00",A300)," ")</f>
        <v xml:space="preserve"> </v>
      </c>
    </row>
    <row r="301" spans="1:8" x14ac:dyDescent="0.25">
      <c r="A301" s="266">
        <v>294</v>
      </c>
      <c r="B301" s="254"/>
      <c r="C301" s="255"/>
      <c r="D301" s="256"/>
      <c r="E301" s="255"/>
      <c r="F301" s="255"/>
      <c r="G301" s="263" cm="1">
        <f t="array" ref="G301">_xlfn.XLOOKUP(B301,Tabla317[[#All],[name]],Tabla317[[#All],[point]],0,0)</f>
        <v>0</v>
      </c>
      <c r="H301" s="264" t="str">
        <f>IF(B301&gt;0,CONCATENATE("2vii_",'[1]Valoració '!$D$7,"00",A301)," ")</f>
        <v xml:space="preserve"> </v>
      </c>
    </row>
    <row r="302" spans="1:8" x14ac:dyDescent="0.25">
      <c r="A302" s="266">
        <v>295</v>
      </c>
      <c r="B302" s="254"/>
      <c r="C302" s="255"/>
      <c r="D302" s="256"/>
      <c r="E302" s="255"/>
      <c r="F302" s="255"/>
      <c r="G302" s="263" cm="1">
        <f t="array" ref="G302">_xlfn.XLOOKUP(B302,Tabla317[[#All],[name]],Tabla317[[#All],[point]],0,0)</f>
        <v>0</v>
      </c>
      <c r="H302" s="264" t="str">
        <f>IF(B302&gt;0,CONCATENATE("2vii_",'[1]Valoració '!$D$7,"00",A302)," ")</f>
        <v xml:space="preserve"> </v>
      </c>
    </row>
    <row r="303" spans="1:8" x14ac:dyDescent="0.25">
      <c r="A303" s="266">
        <v>296</v>
      </c>
      <c r="B303" s="254"/>
      <c r="C303" s="255"/>
      <c r="D303" s="256"/>
      <c r="E303" s="255"/>
      <c r="F303" s="255"/>
      <c r="G303" s="263" cm="1">
        <f t="array" ref="G303">_xlfn.XLOOKUP(B303,Tabla317[[#All],[name]],Tabla317[[#All],[point]],0,0)</f>
        <v>0</v>
      </c>
      <c r="H303" s="264" t="str">
        <f>IF(B303&gt;0,CONCATENATE("2vii_",'[1]Valoració '!$D$7,"00",A303)," ")</f>
        <v xml:space="preserve"> </v>
      </c>
    </row>
    <row r="304" spans="1:8" x14ac:dyDescent="0.25">
      <c r="A304" s="266">
        <v>297</v>
      </c>
      <c r="B304" s="254"/>
      <c r="C304" s="255"/>
      <c r="D304" s="256"/>
      <c r="E304" s="255"/>
      <c r="F304" s="255"/>
      <c r="G304" s="263" cm="1">
        <f t="array" ref="G304">_xlfn.XLOOKUP(B304,Tabla317[[#All],[name]],Tabla317[[#All],[point]],0,0)</f>
        <v>0</v>
      </c>
      <c r="H304" s="264" t="str">
        <f>IF(B304&gt;0,CONCATENATE("2vii_",'[1]Valoració '!$D$7,"00",A304)," ")</f>
        <v xml:space="preserve"> </v>
      </c>
    </row>
    <row r="305" spans="1:8" x14ac:dyDescent="0.25">
      <c r="A305" s="266">
        <v>298</v>
      </c>
      <c r="B305" s="254"/>
      <c r="C305" s="255"/>
      <c r="D305" s="256"/>
      <c r="E305" s="255"/>
      <c r="F305" s="255"/>
      <c r="G305" s="263" cm="1">
        <f t="array" ref="G305">_xlfn.XLOOKUP(B305,Tabla317[[#All],[name]],Tabla317[[#All],[point]],0,0)</f>
        <v>0</v>
      </c>
      <c r="H305" s="264" t="str">
        <f>IF(B305&gt;0,CONCATENATE("2vii_",'[1]Valoració '!$D$7,"00",A305)," ")</f>
        <v xml:space="preserve"> </v>
      </c>
    </row>
    <row r="306" spans="1:8" x14ac:dyDescent="0.25">
      <c r="A306" s="266">
        <v>299</v>
      </c>
      <c r="B306" s="254"/>
      <c r="C306" s="255"/>
      <c r="D306" s="256"/>
      <c r="E306" s="255"/>
      <c r="F306" s="255"/>
      <c r="G306" s="263" cm="1">
        <f t="array" ref="G306">_xlfn.XLOOKUP(B306,Tabla317[[#All],[name]],Tabla317[[#All],[point]],0,0)</f>
        <v>0</v>
      </c>
      <c r="H306" s="264" t="str">
        <f>IF(B306&gt;0,CONCATENATE("2vii_",'[1]Valoració '!$D$7,"00",A306)," ")</f>
        <v xml:space="preserve"> </v>
      </c>
    </row>
    <row r="307" spans="1:8" x14ac:dyDescent="0.25">
      <c r="A307" s="266">
        <v>300</v>
      </c>
      <c r="B307" s="254"/>
      <c r="C307" s="255"/>
      <c r="D307" s="256"/>
      <c r="E307" s="255"/>
      <c r="F307" s="255"/>
      <c r="G307" s="263" cm="1">
        <f t="array" ref="G307">_xlfn.XLOOKUP(B307,Tabla317[[#All],[name]],Tabla317[[#All],[point]],0,0)</f>
        <v>0</v>
      </c>
      <c r="H307" s="264" t="str">
        <f>IF(B307&gt;0,CONCATENATE("2vii_",'[1]Valoració '!$D$7,"00",A307)," ")</f>
        <v xml:space="preserve"> </v>
      </c>
    </row>
    <row r="308" spans="1:8" x14ac:dyDescent="0.25">
      <c r="A308" s="266">
        <v>301</v>
      </c>
      <c r="B308" s="254"/>
      <c r="C308" s="255"/>
      <c r="D308" s="256"/>
      <c r="E308" s="255"/>
      <c r="F308" s="255"/>
      <c r="G308" s="263" cm="1">
        <f t="array" ref="G308">_xlfn.XLOOKUP(B308,Tabla317[[#All],[name]],Tabla317[[#All],[point]],0,0)</f>
        <v>0</v>
      </c>
      <c r="H308" s="264" t="str">
        <f>IF(B308&gt;0,CONCATENATE("2vii_",'[1]Valoració '!$D$7,"00",A308)," ")</f>
        <v xml:space="preserve"> </v>
      </c>
    </row>
    <row r="309" spans="1:8" x14ac:dyDescent="0.25">
      <c r="A309" s="266">
        <v>302</v>
      </c>
      <c r="B309" s="254"/>
      <c r="C309" s="255"/>
      <c r="D309" s="256"/>
      <c r="E309" s="255"/>
      <c r="F309" s="255"/>
      <c r="G309" s="263" cm="1">
        <f t="array" ref="G309">_xlfn.XLOOKUP(B309,Tabla317[[#All],[name]],Tabla317[[#All],[point]],0,0)</f>
        <v>0</v>
      </c>
      <c r="H309" s="264" t="str">
        <f>IF(B309&gt;0,CONCATENATE("2vii_",'[1]Valoració '!$D$7,"00",A309)," ")</f>
        <v xml:space="preserve"> </v>
      </c>
    </row>
    <row r="310" spans="1:8" x14ac:dyDescent="0.25">
      <c r="A310" s="266">
        <v>303</v>
      </c>
      <c r="B310" s="254"/>
      <c r="C310" s="255"/>
      <c r="D310" s="256"/>
      <c r="E310" s="255"/>
      <c r="F310" s="255"/>
      <c r="G310" s="263" cm="1">
        <f t="array" ref="G310">_xlfn.XLOOKUP(B310,Tabla317[[#All],[name]],Tabla317[[#All],[point]],0,0)</f>
        <v>0</v>
      </c>
      <c r="H310" s="264" t="str">
        <f>IF(B310&gt;0,CONCATENATE("2vii_",'[1]Valoració '!$D$7,"00",A310)," ")</f>
        <v xml:space="preserve"> </v>
      </c>
    </row>
    <row r="311" spans="1:8" x14ac:dyDescent="0.25">
      <c r="A311" s="266">
        <v>304</v>
      </c>
      <c r="B311" s="254"/>
      <c r="C311" s="255"/>
      <c r="D311" s="256"/>
      <c r="E311" s="255"/>
      <c r="F311" s="255"/>
      <c r="G311" s="263" cm="1">
        <f t="array" ref="G311">_xlfn.XLOOKUP(B311,Tabla317[[#All],[name]],Tabla317[[#All],[point]],0,0)</f>
        <v>0</v>
      </c>
      <c r="H311" s="264" t="str">
        <f>IF(B311&gt;0,CONCATENATE("2vii_",'[1]Valoració '!$D$7,"00",A311)," ")</f>
        <v xml:space="preserve"> </v>
      </c>
    </row>
    <row r="312" spans="1:8" x14ac:dyDescent="0.25">
      <c r="A312" s="266">
        <v>305</v>
      </c>
      <c r="B312" s="254"/>
      <c r="C312" s="255"/>
      <c r="D312" s="256"/>
      <c r="E312" s="255"/>
      <c r="F312" s="255"/>
      <c r="G312" s="263" cm="1">
        <f t="array" ref="G312">_xlfn.XLOOKUP(B312,Tabla317[[#All],[name]],Tabla317[[#All],[point]],0,0)</f>
        <v>0</v>
      </c>
      <c r="H312" s="264" t="str">
        <f>IF(B312&gt;0,CONCATENATE("2vii_",'[1]Valoració '!$D$7,"00",A312)," ")</f>
        <v xml:space="preserve"> </v>
      </c>
    </row>
    <row r="313" spans="1:8" x14ac:dyDescent="0.25">
      <c r="A313" s="266">
        <v>306</v>
      </c>
      <c r="B313" s="254"/>
      <c r="C313" s="255"/>
      <c r="D313" s="256"/>
      <c r="E313" s="255"/>
      <c r="F313" s="255"/>
      <c r="G313" s="263" cm="1">
        <f t="array" ref="G313">_xlfn.XLOOKUP(B313,Tabla317[[#All],[name]],Tabla317[[#All],[point]],0,0)</f>
        <v>0</v>
      </c>
      <c r="H313" s="264" t="str">
        <f>IF(B313&gt;0,CONCATENATE("2vii_",'[1]Valoració '!$D$7,"00",A313)," ")</f>
        <v xml:space="preserve"> </v>
      </c>
    </row>
    <row r="314" spans="1:8" x14ac:dyDescent="0.25">
      <c r="A314" s="266">
        <v>307</v>
      </c>
      <c r="B314" s="254"/>
      <c r="C314" s="255"/>
      <c r="D314" s="256"/>
      <c r="E314" s="255"/>
      <c r="F314" s="255"/>
      <c r="G314" s="263" cm="1">
        <f t="array" ref="G314">_xlfn.XLOOKUP(B314,Tabla317[[#All],[name]],Tabla317[[#All],[point]],0,0)</f>
        <v>0</v>
      </c>
      <c r="H314" s="264" t="str">
        <f>IF(B314&gt;0,CONCATENATE("2vii_",'[1]Valoració '!$D$7,"00",A314)," ")</f>
        <v xml:space="preserve"> </v>
      </c>
    </row>
    <row r="315" spans="1:8" x14ac:dyDescent="0.25">
      <c r="A315" s="266">
        <v>308</v>
      </c>
      <c r="B315" s="254"/>
      <c r="C315" s="255"/>
      <c r="D315" s="256"/>
      <c r="E315" s="255"/>
      <c r="F315" s="255"/>
      <c r="G315" s="263" cm="1">
        <f t="array" ref="G315">_xlfn.XLOOKUP(B315,Tabla317[[#All],[name]],Tabla317[[#All],[point]],0,0)</f>
        <v>0</v>
      </c>
      <c r="H315" s="264" t="str">
        <f>IF(B315&gt;0,CONCATENATE("2vii_",'[1]Valoració '!$D$7,"00",A315)," ")</f>
        <v xml:space="preserve"> </v>
      </c>
    </row>
    <row r="316" spans="1:8" x14ac:dyDescent="0.25">
      <c r="A316" s="266">
        <v>309</v>
      </c>
      <c r="B316" s="254"/>
      <c r="C316" s="255"/>
      <c r="D316" s="256"/>
      <c r="E316" s="255"/>
      <c r="F316" s="255"/>
      <c r="G316" s="263" cm="1">
        <f t="array" ref="G316">_xlfn.XLOOKUP(B316,Tabla317[[#All],[name]],Tabla317[[#All],[point]],0,0)</f>
        <v>0</v>
      </c>
      <c r="H316" s="264" t="str">
        <f>IF(B316&gt;0,CONCATENATE("2vii_",'[1]Valoració '!$D$7,"00",A316)," ")</f>
        <v xml:space="preserve"> </v>
      </c>
    </row>
    <row r="317" spans="1:8" x14ac:dyDescent="0.25">
      <c r="A317" s="266">
        <v>310</v>
      </c>
      <c r="B317" s="254"/>
      <c r="C317" s="255"/>
      <c r="D317" s="256"/>
      <c r="E317" s="255"/>
      <c r="F317" s="255"/>
      <c r="G317" s="263" cm="1">
        <f t="array" ref="G317">_xlfn.XLOOKUP(B317,Tabla317[[#All],[name]],Tabla317[[#All],[point]],0,0)</f>
        <v>0</v>
      </c>
      <c r="H317" s="264" t="str">
        <f>IF(B317&gt;0,CONCATENATE("2vii_",'[1]Valoració '!$D$7,"00",A317)," ")</f>
        <v xml:space="preserve"> </v>
      </c>
    </row>
    <row r="318" spans="1:8" x14ac:dyDescent="0.25">
      <c r="A318" s="266">
        <v>311</v>
      </c>
      <c r="B318" s="254"/>
      <c r="C318" s="255"/>
      <c r="D318" s="256"/>
      <c r="E318" s="255"/>
      <c r="F318" s="255"/>
      <c r="G318" s="263" cm="1">
        <f t="array" ref="G318">_xlfn.XLOOKUP(B318,Tabla317[[#All],[name]],Tabla317[[#All],[point]],0,0)</f>
        <v>0</v>
      </c>
      <c r="H318" s="264" t="str">
        <f>IF(B318&gt;0,CONCATENATE("2vii_",'[1]Valoració '!$D$7,"00",A318)," ")</f>
        <v xml:space="preserve"> </v>
      </c>
    </row>
    <row r="319" spans="1:8" x14ac:dyDescent="0.25">
      <c r="A319" s="266">
        <v>312</v>
      </c>
      <c r="B319" s="254"/>
      <c r="C319" s="255"/>
      <c r="D319" s="256"/>
      <c r="E319" s="255"/>
      <c r="F319" s="255"/>
      <c r="G319" s="263" cm="1">
        <f t="array" ref="G319">_xlfn.XLOOKUP(B319,Tabla317[[#All],[name]],Tabla317[[#All],[point]],0,0)</f>
        <v>0</v>
      </c>
      <c r="H319" s="264" t="str">
        <f>IF(B319&gt;0,CONCATENATE("2vii_",'[1]Valoració '!$D$7,"00",A319)," ")</f>
        <v xml:space="preserve"> </v>
      </c>
    </row>
    <row r="320" spans="1:8" x14ac:dyDescent="0.25">
      <c r="A320" s="266">
        <v>313</v>
      </c>
      <c r="B320" s="254"/>
      <c r="C320" s="255"/>
      <c r="D320" s="256"/>
      <c r="E320" s="255"/>
      <c r="F320" s="255"/>
      <c r="G320" s="263" cm="1">
        <f t="array" ref="G320">_xlfn.XLOOKUP(B320,Tabla317[[#All],[name]],Tabla317[[#All],[point]],0,0)</f>
        <v>0</v>
      </c>
      <c r="H320" s="264" t="str">
        <f>IF(B320&gt;0,CONCATENATE("2vii_",'[1]Valoració '!$D$7,"00",A320)," ")</f>
        <v xml:space="preserve"> </v>
      </c>
    </row>
    <row r="321" spans="1:8" x14ac:dyDescent="0.25">
      <c r="A321" s="266">
        <v>314</v>
      </c>
      <c r="B321" s="254"/>
      <c r="C321" s="255"/>
      <c r="D321" s="256"/>
      <c r="E321" s="255"/>
      <c r="F321" s="255"/>
      <c r="G321" s="263" cm="1">
        <f t="array" ref="G321">_xlfn.XLOOKUP(B321,Tabla317[[#All],[name]],Tabla317[[#All],[point]],0,0)</f>
        <v>0</v>
      </c>
      <c r="H321" s="264" t="str">
        <f>IF(B321&gt;0,CONCATENATE("2vii_",'[1]Valoració '!$D$7,"00",A321)," ")</f>
        <v xml:space="preserve"> </v>
      </c>
    </row>
    <row r="322" spans="1:8" x14ac:dyDescent="0.25">
      <c r="A322" s="266">
        <v>315</v>
      </c>
      <c r="B322" s="254"/>
      <c r="C322" s="255"/>
      <c r="D322" s="256"/>
      <c r="E322" s="255"/>
      <c r="F322" s="255"/>
      <c r="G322" s="263" cm="1">
        <f t="array" ref="G322">_xlfn.XLOOKUP(B322,Tabla317[[#All],[name]],Tabla317[[#All],[point]],0,0)</f>
        <v>0</v>
      </c>
      <c r="H322" s="264" t="str">
        <f>IF(B322&gt;0,CONCATENATE("2vii_",'[1]Valoració '!$D$7,"00",A322)," ")</f>
        <v xml:space="preserve"> </v>
      </c>
    </row>
    <row r="323" spans="1:8" x14ac:dyDescent="0.25">
      <c r="A323" s="266">
        <v>316</v>
      </c>
      <c r="B323" s="254"/>
      <c r="C323" s="255"/>
      <c r="D323" s="256"/>
      <c r="E323" s="255"/>
      <c r="F323" s="255"/>
      <c r="G323" s="263" cm="1">
        <f t="array" ref="G323">_xlfn.XLOOKUP(B323,Tabla317[[#All],[name]],Tabla317[[#All],[point]],0,0)</f>
        <v>0</v>
      </c>
      <c r="H323" s="264" t="str">
        <f>IF(B323&gt;0,CONCATENATE("2vii_",'[1]Valoració '!$D$7,"00",A323)," ")</f>
        <v xml:space="preserve"> </v>
      </c>
    </row>
    <row r="324" spans="1:8" x14ac:dyDescent="0.25">
      <c r="A324" s="266">
        <v>317</v>
      </c>
      <c r="B324" s="254"/>
      <c r="C324" s="255"/>
      <c r="D324" s="256"/>
      <c r="E324" s="255"/>
      <c r="F324" s="255"/>
      <c r="G324" s="263" cm="1">
        <f t="array" ref="G324">_xlfn.XLOOKUP(B324,Tabla317[[#All],[name]],Tabla317[[#All],[point]],0,0)</f>
        <v>0</v>
      </c>
      <c r="H324" s="264" t="str">
        <f>IF(B324&gt;0,CONCATENATE("2vii_",'[1]Valoració '!$D$7,"00",A324)," ")</f>
        <v xml:space="preserve"> </v>
      </c>
    </row>
    <row r="325" spans="1:8" x14ac:dyDescent="0.25">
      <c r="A325" s="266">
        <v>318</v>
      </c>
      <c r="B325" s="254"/>
      <c r="C325" s="255"/>
      <c r="D325" s="256"/>
      <c r="E325" s="255"/>
      <c r="F325" s="255"/>
      <c r="G325" s="263" cm="1">
        <f t="array" ref="G325">_xlfn.XLOOKUP(B325,Tabla317[[#All],[name]],Tabla317[[#All],[point]],0,0)</f>
        <v>0</v>
      </c>
      <c r="H325" s="264" t="str">
        <f>IF(B325&gt;0,CONCATENATE("2vii_",'[1]Valoració '!$D$7,"00",A325)," ")</f>
        <v xml:space="preserve"> </v>
      </c>
    </row>
    <row r="326" spans="1:8" x14ac:dyDescent="0.25">
      <c r="A326" s="266">
        <v>319</v>
      </c>
      <c r="B326" s="254"/>
      <c r="C326" s="255"/>
      <c r="D326" s="256"/>
      <c r="E326" s="255"/>
      <c r="F326" s="255"/>
      <c r="G326" s="263" cm="1">
        <f t="array" ref="G326">_xlfn.XLOOKUP(B326,Tabla317[[#All],[name]],Tabla317[[#All],[point]],0,0)</f>
        <v>0</v>
      </c>
      <c r="H326" s="264" t="str">
        <f>IF(B326&gt;0,CONCATENATE("2vii_",'[1]Valoració '!$D$7,"00",A326)," ")</f>
        <v xml:space="preserve"> </v>
      </c>
    </row>
    <row r="327" spans="1:8" x14ac:dyDescent="0.25">
      <c r="A327" s="266">
        <v>320</v>
      </c>
      <c r="B327" s="254"/>
      <c r="C327" s="255"/>
      <c r="D327" s="256"/>
      <c r="E327" s="255"/>
      <c r="F327" s="255"/>
      <c r="G327" s="263" cm="1">
        <f t="array" ref="G327">_xlfn.XLOOKUP(B327,Tabla317[[#All],[name]],Tabla317[[#All],[point]],0,0)</f>
        <v>0</v>
      </c>
      <c r="H327" s="264" t="str">
        <f>IF(B327&gt;0,CONCATENATE("2vii_",'[1]Valoració '!$D$7,"00",A327)," ")</f>
        <v xml:space="preserve"> </v>
      </c>
    </row>
    <row r="328" spans="1:8" x14ac:dyDescent="0.25">
      <c r="A328" s="266">
        <v>321</v>
      </c>
      <c r="B328" s="254"/>
      <c r="C328" s="255"/>
      <c r="D328" s="256"/>
      <c r="E328" s="255"/>
      <c r="F328" s="255"/>
      <c r="G328" s="263" cm="1">
        <f t="array" ref="G328">_xlfn.XLOOKUP(B328,Tabla317[[#All],[name]],Tabla317[[#All],[point]],0,0)</f>
        <v>0</v>
      </c>
      <c r="H328" s="264" t="str">
        <f>IF(B328&gt;0,CONCATENATE("2vii_",'[1]Valoració '!$D$7,"00",A328)," ")</f>
        <v xml:space="preserve"> </v>
      </c>
    </row>
    <row r="329" spans="1:8" x14ac:dyDescent="0.25">
      <c r="A329" s="266">
        <v>322</v>
      </c>
      <c r="B329" s="254"/>
      <c r="C329" s="255"/>
      <c r="D329" s="256"/>
      <c r="E329" s="255"/>
      <c r="F329" s="255"/>
      <c r="G329" s="263" cm="1">
        <f t="array" ref="G329">_xlfn.XLOOKUP(B329,Tabla317[[#All],[name]],Tabla317[[#All],[point]],0,0)</f>
        <v>0</v>
      </c>
      <c r="H329" s="264" t="str">
        <f>IF(B329&gt;0,CONCATENATE("2vii_",'[1]Valoració '!$D$7,"00",A329)," ")</f>
        <v xml:space="preserve"> </v>
      </c>
    </row>
    <row r="330" spans="1:8" x14ac:dyDescent="0.25">
      <c r="A330" s="266">
        <v>323</v>
      </c>
      <c r="B330" s="254"/>
      <c r="C330" s="255"/>
      <c r="D330" s="256"/>
      <c r="E330" s="255"/>
      <c r="F330" s="255"/>
      <c r="G330" s="263" cm="1">
        <f t="array" ref="G330">_xlfn.XLOOKUP(B330,Tabla317[[#All],[name]],Tabla317[[#All],[point]],0,0)</f>
        <v>0</v>
      </c>
      <c r="H330" s="264" t="str">
        <f>IF(B330&gt;0,CONCATENATE("2vii_",'[1]Valoració '!$D$7,"00",A330)," ")</f>
        <v xml:space="preserve"> </v>
      </c>
    </row>
    <row r="331" spans="1:8" x14ac:dyDescent="0.25">
      <c r="A331" s="266">
        <v>324</v>
      </c>
      <c r="B331" s="254"/>
      <c r="C331" s="255"/>
      <c r="D331" s="256"/>
      <c r="E331" s="255"/>
      <c r="F331" s="255"/>
      <c r="G331" s="263" cm="1">
        <f t="array" ref="G331">_xlfn.XLOOKUP(B331,Tabla317[[#All],[name]],Tabla317[[#All],[point]],0,0)</f>
        <v>0</v>
      </c>
      <c r="H331" s="264" t="str">
        <f>IF(B331&gt;0,CONCATENATE("2vii_",'[1]Valoració '!$D$7,"00",A331)," ")</f>
        <v xml:space="preserve"> </v>
      </c>
    </row>
    <row r="332" spans="1:8" x14ac:dyDescent="0.25">
      <c r="A332" s="266">
        <v>325</v>
      </c>
      <c r="B332" s="254"/>
      <c r="C332" s="255"/>
      <c r="D332" s="256"/>
      <c r="E332" s="255"/>
      <c r="F332" s="255"/>
      <c r="G332" s="263" cm="1">
        <f t="array" ref="G332">_xlfn.XLOOKUP(B332,Tabla317[[#All],[name]],Tabla317[[#All],[point]],0,0)</f>
        <v>0</v>
      </c>
      <c r="H332" s="264" t="str">
        <f>IF(B332&gt;0,CONCATENATE("2vii_",'[1]Valoració '!$D$7,"00",A332)," ")</f>
        <v xml:space="preserve"> </v>
      </c>
    </row>
    <row r="333" spans="1:8" x14ac:dyDescent="0.25">
      <c r="A333" s="266">
        <v>326</v>
      </c>
      <c r="B333" s="254"/>
      <c r="C333" s="255"/>
      <c r="D333" s="256"/>
      <c r="E333" s="255"/>
      <c r="F333" s="255"/>
      <c r="G333" s="263" cm="1">
        <f t="array" ref="G333">_xlfn.XLOOKUP(B333,Tabla317[[#All],[name]],Tabla317[[#All],[point]],0,0)</f>
        <v>0</v>
      </c>
      <c r="H333" s="264" t="str">
        <f>IF(B333&gt;0,CONCATENATE("2vii_",'[1]Valoració '!$D$7,"00",A333)," ")</f>
        <v xml:space="preserve"> </v>
      </c>
    </row>
    <row r="334" spans="1:8" x14ac:dyDescent="0.25">
      <c r="A334" s="266">
        <v>327</v>
      </c>
      <c r="B334" s="254"/>
      <c r="C334" s="255"/>
      <c r="D334" s="256"/>
      <c r="E334" s="255"/>
      <c r="F334" s="255"/>
      <c r="G334" s="263" cm="1">
        <f t="array" ref="G334">_xlfn.XLOOKUP(B334,Tabla317[[#All],[name]],Tabla317[[#All],[point]],0,0)</f>
        <v>0</v>
      </c>
      <c r="H334" s="264" t="str">
        <f>IF(B334&gt;0,CONCATENATE("2vii_",'[1]Valoració '!$D$7,"00",A334)," ")</f>
        <v xml:space="preserve"> </v>
      </c>
    </row>
    <row r="335" spans="1:8" x14ac:dyDescent="0.25">
      <c r="A335" s="266">
        <v>328</v>
      </c>
      <c r="B335" s="254"/>
      <c r="C335" s="255"/>
      <c r="D335" s="256"/>
      <c r="E335" s="255"/>
      <c r="F335" s="255"/>
      <c r="G335" s="263" cm="1">
        <f t="array" ref="G335">_xlfn.XLOOKUP(B335,Tabla317[[#All],[name]],Tabla317[[#All],[point]],0,0)</f>
        <v>0</v>
      </c>
      <c r="H335" s="264" t="str">
        <f>IF(B335&gt;0,CONCATENATE("2vii_",'[1]Valoració '!$D$7,"00",A335)," ")</f>
        <v xml:space="preserve"> </v>
      </c>
    </row>
    <row r="336" spans="1:8" x14ac:dyDescent="0.25">
      <c r="A336" s="266">
        <v>329</v>
      </c>
      <c r="B336" s="254"/>
      <c r="C336" s="255"/>
      <c r="D336" s="256"/>
      <c r="E336" s="255"/>
      <c r="F336" s="255"/>
      <c r="G336" s="263" cm="1">
        <f t="array" ref="G336">_xlfn.XLOOKUP(B336,Tabla317[[#All],[name]],Tabla317[[#All],[point]],0,0)</f>
        <v>0</v>
      </c>
      <c r="H336" s="264" t="str">
        <f>IF(B336&gt;0,CONCATENATE("2vii_",'[1]Valoració '!$D$7,"00",A336)," ")</f>
        <v xml:space="preserve"> </v>
      </c>
    </row>
    <row r="337" spans="1:8" x14ac:dyDescent="0.25">
      <c r="A337" s="266">
        <v>330</v>
      </c>
      <c r="B337" s="254"/>
      <c r="C337" s="255"/>
      <c r="D337" s="256"/>
      <c r="E337" s="255"/>
      <c r="F337" s="255"/>
      <c r="G337" s="263" cm="1">
        <f t="array" ref="G337">_xlfn.XLOOKUP(B337,Tabla317[[#All],[name]],Tabla317[[#All],[point]],0,0)</f>
        <v>0</v>
      </c>
      <c r="H337" s="264" t="str">
        <f>IF(B337&gt;0,CONCATENATE("2vii_",'[1]Valoració '!$D$7,"00",A337)," ")</f>
        <v xml:space="preserve"> </v>
      </c>
    </row>
    <row r="338" spans="1:8" x14ac:dyDescent="0.25">
      <c r="A338" s="266">
        <v>331</v>
      </c>
      <c r="B338" s="254"/>
      <c r="C338" s="255"/>
      <c r="D338" s="256"/>
      <c r="E338" s="255"/>
      <c r="F338" s="255"/>
      <c r="G338" s="263" cm="1">
        <f t="array" ref="G338">_xlfn.XLOOKUP(B338,Tabla317[[#All],[name]],Tabla317[[#All],[point]],0,0)</f>
        <v>0</v>
      </c>
      <c r="H338" s="264" t="str">
        <f>IF(B338&gt;0,CONCATENATE("2vii_",'[1]Valoració '!$D$7,"00",A338)," ")</f>
        <v xml:space="preserve"> </v>
      </c>
    </row>
    <row r="339" spans="1:8" x14ac:dyDescent="0.25">
      <c r="A339" s="266">
        <v>332</v>
      </c>
      <c r="B339" s="254"/>
      <c r="C339" s="255"/>
      <c r="D339" s="256"/>
      <c r="E339" s="255"/>
      <c r="F339" s="255"/>
      <c r="G339" s="263" cm="1">
        <f t="array" ref="G339">_xlfn.XLOOKUP(B339,Tabla317[[#All],[name]],Tabla317[[#All],[point]],0,0)</f>
        <v>0</v>
      </c>
      <c r="H339" s="264" t="str">
        <f>IF(B339&gt;0,CONCATENATE("2vii_",'[1]Valoració '!$D$7,"00",A339)," ")</f>
        <v xml:space="preserve"> </v>
      </c>
    </row>
    <row r="340" spans="1:8" x14ac:dyDescent="0.25">
      <c r="A340" s="266">
        <v>333</v>
      </c>
      <c r="B340" s="254"/>
      <c r="C340" s="255"/>
      <c r="D340" s="256"/>
      <c r="E340" s="255"/>
      <c r="F340" s="255"/>
      <c r="G340" s="263" cm="1">
        <f t="array" ref="G340">_xlfn.XLOOKUP(B340,Tabla317[[#All],[name]],Tabla317[[#All],[point]],0,0)</f>
        <v>0</v>
      </c>
      <c r="H340" s="264" t="str">
        <f>IF(B340&gt;0,CONCATENATE("2vii_",'[1]Valoració '!$D$7,"00",A340)," ")</f>
        <v xml:space="preserve"> </v>
      </c>
    </row>
    <row r="341" spans="1:8" x14ac:dyDescent="0.25">
      <c r="A341" s="266">
        <v>334</v>
      </c>
      <c r="B341" s="254"/>
      <c r="C341" s="255"/>
      <c r="D341" s="256"/>
      <c r="E341" s="255"/>
      <c r="F341" s="255"/>
      <c r="G341" s="263" cm="1">
        <f t="array" ref="G341">_xlfn.XLOOKUP(B341,Tabla317[[#All],[name]],Tabla317[[#All],[point]],0,0)</f>
        <v>0</v>
      </c>
      <c r="H341" s="264" t="str">
        <f>IF(B341&gt;0,CONCATENATE("2vii_",'[1]Valoració '!$D$7,"00",A341)," ")</f>
        <v xml:space="preserve"> </v>
      </c>
    </row>
    <row r="342" spans="1:8" x14ac:dyDescent="0.25">
      <c r="A342" s="266">
        <v>335</v>
      </c>
      <c r="B342" s="254"/>
      <c r="C342" s="255"/>
      <c r="D342" s="256"/>
      <c r="E342" s="255"/>
      <c r="F342" s="255"/>
      <c r="G342" s="263" cm="1">
        <f t="array" ref="G342">_xlfn.XLOOKUP(B342,Tabla317[[#All],[name]],Tabla317[[#All],[point]],0,0)</f>
        <v>0</v>
      </c>
      <c r="H342" s="264" t="str">
        <f>IF(B342&gt;0,CONCATENATE("2vii_",'[1]Valoració '!$D$7,"00",A342)," ")</f>
        <v xml:space="preserve"> </v>
      </c>
    </row>
    <row r="343" spans="1:8" x14ac:dyDescent="0.25">
      <c r="A343" s="266">
        <v>336</v>
      </c>
      <c r="B343" s="254"/>
      <c r="C343" s="255"/>
      <c r="D343" s="256"/>
      <c r="E343" s="255"/>
      <c r="F343" s="255"/>
      <c r="G343" s="263" cm="1">
        <f t="array" ref="G343">_xlfn.XLOOKUP(B343,Tabla317[[#All],[name]],Tabla317[[#All],[point]],0,0)</f>
        <v>0</v>
      </c>
      <c r="H343" s="264" t="str">
        <f>IF(B343&gt;0,CONCATENATE("2vii_",'[1]Valoració '!$D$7,"00",A343)," ")</f>
        <v xml:space="preserve"> </v>
      </c>
    </row>
    <row r="344" spans="1:8" x14ac:dyDescent="0.25">
      <c r="A344" s="266">
        <v>337</v>
      </c>
      <c r="B344" s="254"/>
      <c r="C344" s="255"/>
      <c r="D344" s="256"/>
      <c r="E344" s="255"/>
      <c r="F344" s="255"/>
      <c r="G344" s="263" cm="1">
        <f t="array" ref="G344">_xlfn.XLOOKUP(B344,Tabla317[[#All],[name]],Tabla317[[#All],[point]],0,0)</f>
        <v>0</v>
      </c>
      <c r="H344" s="264" t="str">
        <f>IF(B344&gt;0,CONCATENATE("2vii_",'[1]Valoració '!$D$7,"00",A344)," ")</f>
        <v xml:space="preserve"> </v>
      </c>
    </row>
    <row r="345" spans="1:8" x14ac:dyDescent="0.25">
      <c r="A345" s="266">
        <v>338</v>
      </c>
      <c r="B345" s="254"/>
      <c r="C345" s="255"/>
      <c r="D345" s="256"/>
      <c r="E345" s="255"/>
      <c r="F345" s="255"/>
      <c r="G345" s="263" cm="1">
        <f t="array" ref="G345">_xlfn.XLOOKUP(B345,Tabla317[[#All],[name]],Tabla317[[#All],[point]],0,0)</f>
        <v>0</v>
      </c>
      <c r="H345" s="264" t="str">
        <f>IF(B345&gt;0,CONCATENATE("2vii_",'[1]Valoració '!$D$7,"00",A345)," ")</f>
        <v xml:space="preserve"> </v>
      </c>
    </row>
    <row r="346" spans="1:8" x14ac:dyDescent="0.25">
      <c r="A346" s="266">
        <v>339</v>
      </c>
      <c r="B346" s="254"/>
      <c r="C346" s="255"/>
      <c r="D346" s="256"/>
      <c r="E346" s="255"/>
      <c r="F346" s="255"/>
      <c r="G346" s="263" cm="1">
        <f t="array" ref="G346">_xlfn.XLOOKUP(B346,Tabla317[[#All],[name]],Tabla317[[#All],[point]],0,0)</f>
        <v>0</v>
      </c>
      <c r="H346" s="264" t="str">
        <f>IF(B346&gt;0,CONCATENATE("2vii_",'[1]Valoració '!$D$7,"00",A346)," ")</f>
        <v xml:space="preserve"> </v>
      </c>
    </row>
    <row r="347" spans="1:8" x14ac:dyDescent="0.25">
      <c r="A347" s="266">
        <v>340</v>
      </c>
      <c r="B347" s="254"/>
      <c r="C347" s="255"/>
      <c r="D347" s="256"/>
      <c r="E347" s="255"/>
      <c r="F347" s="255"/>
      <c r="G347" s="263" cm="1">
        <f t="array" ref="G347">_xlfn.XLOOKUP(B347,Tabla317[[#All],[name]],Tabla317[[#All],[point]],0,0)</f>
        <v>0</v>
      </c>
      <c r="H347" s="264" t="str">
        <f>IF(B347&gt;0,CONCATENATE("2vii_",'[1]Valoració '!$D$7,"00",A347)," ")</f>
        <v xml:space="preserve"> </v>
      </c>
    </row>
    <row r="348" spans="1:8" x14ac:dyDescent="0.25">
      <c r="A348" s="266">
        <v>341</v>
      </c>
      <c r="B348" s="254"/>
      <c r="C348" s="255"/>
      <c r="D348" s="256"/>
      <c r="E348" s="255"/>
      <c r="F348" s="255"/>
      <c r="G348" s="263" cm="1">
        <f t="array" ref="G348">_xlfn.XLOOKUP(B348,Tabla317[[#All],[name]],Tabla317[[#All],[point]],0,0)</f>
        <v>0</v>
      </c>
      <c r="H348" s="264" t="str">
        <f>IF(B348&gt;0,CONCATENATE("2vii_",'[1]Valoració '!$D$7,"00",A348)," ")</f>
        <v xml:space="preserve"> </v>
      </c>
    </row>
    <row r="349" spans="1:8" x14ac:dyDescent="0.25">
      <c r="A349" s="266">
        <v>342</v>
      </c>
      <c r="B349" s="254"/>
      <c r="C349" s="255"/>
      <c r="D349" s="256"/>
      <c r="E349" s="255"/>
      <c r="F349" s="255"/>
      <c r="G349" s="263" cm="1">
        <f t="array" ref="G349">_xlfn.XLOOKUP(B349,Tabla317[[#All],[name]],Tabla317[[#All],[point]],0,0)</f>
        <v>0</v>
      </c>
      <c r="H349" s="264" t="str">
        <f>IF(B349&gt;0,CONCATENATE("2vii_",'[1]Valoració '!$D$7,"00",A349)," ")</f>
        <v xml:space="preserve"> </v>
      </c>
    </row>
    <row r="350" spans="1:8" x14ac:dyDescent="0.25">
      <c r="A350" s="266">
        <v>343</v>
      </c>
      <c r="B350" s="254"/>
      <c r="C350" s="255"/>
      <c r="D350" s="256"/>
      <c r="E350" s="255"/>
      <c r="F350" s="255"/>
      <c r="G350" s="263" cm="1">
        <f t="array" ref="G350">_xlfn.XLOOKUP(B350,Tabla317[[#All],[name]],Tabla317[[#All],[point]],0,0)</f>
        <v>0</v>
      </c>
      <c r="H350" s="264" t="str">
        <f>IF(B350&gt;0,CONCATENATE("2vii_",'[1]Valoració '!$D$7,"00",A350)," ")</f>
        <v xml:space="preserve"> </v>
      </c>
    </row>
    <row r="351" spans="1:8" x14ac:dyDescent="0.25">
      <c r="A351" s="266">
        <v>344</v>
      </c>
      <c r="B351" s="254"/>
      <c r="C351" s="255"/>
      <c r="D351" s="256"/>
      <c r="E351" s="255"/>
      <c r="F351" s="255"/>
      <c r="G351" s="263" cm="1">
        <f t="array" ref="G351">_xlfn.XLOOKUP(B351,Tabla317[[#All],[name]],Tabla317[[#All],[point]],0,0)</f>
        <v>0</v>
      </c>
      <c r="H351" s="264" t="str">
        <f>IF(B351&gt;0,CONCATENATE("2vii_",'[1]Valoració '!$D$7,"00",A351)," ")</f>
        <v xml:space="preserve"> </v>
      </c>
    </row>
    <row r="352" spans="1:8" x14ac:dyDescent="0.25">
      <c r="A352" s="266">
        <v>345</v>
      </c>
      <c r="B352" s="254"/>
      <c r="C352" s="255"/>
      <c r="D352" s="256"/>
      <c r="E352" s="255"/>
      <c r="F352" s="255"/>
      <c r="G352" s="263" cm="1">
        <f t="array" ref="G352">_xlfn.XLOOKUP(B352,Tabla317[[#All],[name]],Tabla317[[#All],[point]],0,0)</f>
        <v>0</v>
      </c>
      <c r="H352" s="264" t="str">
        <f>IF(B352&gt;0,CONCATENATE("2vii_",'[1]Valoració '!$D$7,"00",A352)," ")</f>
        <v xml:space="preserve"> </v>
      </c>
    </row>
    <row r="353" spans="1:8" x14ac:dyDescent="0.25">
      <c r="A353" s="266">
        <v>346</v>
      </c>
      <c r="B353" s="254"/>
      <c r="C353" s="255"/>
      <c r="D353" s="256"/>
      <c r="E353" s="255"/>
      <c r="F353" s="255"/>
      <c r="G353" s="263" cm="1">
        <f t="array" ref="G353">_xlfn.XLOOKUP(B353,Tabla317[[#All],[name]],Tabla317[[#All],[point]],0,0)</f>
        <v>0</v>
      </c>
      <c r="H353" s="264" t="str">
        <f>IF(B353&gt;0,CONCATENATE("2vii_",'[1]Valoració '!$D$7,"00",A353)," ")</f>
        <v xml:space="preserve"> </v>
      </c>
    </row>
    <row r="354" spans="1:8" x14ac:dyDescent="0.25">
      <c r="A354" s="266">
        <v>347</v>
      </c>
      <c r="B354" s="254"/>
      <c r="C354" s="255"/>
      <c r="D354" s="256"/>
      <c r="E354" s="255"/>
      <c r="F354" s="255"/>
      <c r="G354" s="263" cm="1">
        <f t="array" ref="G354">_xlfn.XLOOKUP(B354,Tabla317[[#All],[name]],Tabla317[[#All],[point]],0,0)</f>
        <v>0</v>
      </c>
      <c r="H354" s="264" t="str">
        <f>IF(B354&gt;0,CONCATENATE("2vii_",'[1]Valoració '!$D$7,"00",A354)," ")</f>
        <v xml:space="preserve"> </v>
      </c>
    </row>
    <row r="355" spans="1:8" x14ac:dyDescent="0.25">
      <c r="A355" s="266">
        <v>348</v>
      </c>
      <c r="B355" s="254"/>
      <c r="C355" s="255"/>
      <c r="D355" s="256"/>
      <c r="E355" s="255"/>
      <c r="F355" s="255"/>
      <c r="G355" s="263" cm="1">
        <f t="array" ref="G355">_xlfn.XLOOKUP(B355,Tabla317[[#All],[name]],Tabla317[[#All],[point]],0,0)</f>
        <v>0</v>
      </c>
      <c r="H355" s="264" t="str">
        <f>IF(B355&gt;0,CONCATENATE("2vii_",'[1]Valoració '!$D$7,"00",A355)," ")</f>
        <v xml:space="preserve"> </v>
      </c>
    </row>
    <row r="356" spans="1:8" x14ac:dyDescent="0.25">
      <c r="A356" s="266">
        <v>349</v>
      </c>
      <c r="B356" s="254"/>
      <c r="C356" s="255"/>
      <c r="D356" s="256"/>
      <c r="E356" s="255"/>
      <c r="F356" s="255"/>
      <c r="G356" s="263" cm="1">
        <f t="array" ref="G356">_xlfn.XLOOKUP(B356,Tabla317[[#All],[name]],Tabla317[[#All],[point]],0,0)</f>
        <v>0</v>
      </c>
      <c r="H356" s="264" t="str">
        <f>IF(B356&gt;0,CONCATENATE("2vii_",'[1]Valoració '!$D$7,"00",A356)," ")</f>
        <v xml:space="preserve"> </v>
      </c>
    </row>
    <row r="357" spans="1:8" x14ac:dyDescent="0.25">
      <c r="A357" s="266">
        <v>350</v>
      </c>
      <c r="B357" s="254"/>
      <c r="C357" s="255"/>
      <c r="D357" s="256"/>
      <c r="E357" s="255"/>
      <c r="F357" s="255"/>
      <c r="G357" s="263" cm="1">
        <f t="array" ref="G357">_xlfn.XLOOKUP(B357,Tabla317[[#All],[name]],Tabla317[[#All],[point]],0,0)</f>
        <v>0</v>
      </c>
      <c r="H357" s="264" t="str">
        <f>IF(B357&gt;0,CONCATENATE("2vii_",'[1]Valoració '!$D$7,"00",A357)," ")</f>
        <v xml:space="preserve"> </v>
      </c>
    </row>
    <row r="358" spans="1:8" x14ac:dyDescent="0.25">
      <c r="A358" s="266">
        <v>351</v>
      </c>
      <c r="B358" s="254"/>
      <c r="C358" s="255"/>
      <c r="D358" s="256"/>
      <c r="E358" s="255"/>
      <c r="F358" s="255"/>
      <c r="G358" s="263" cm="1">
        <f t="array" ref="G358">_xlfn.XLOOKUP(B358,Tabla317[[#All],[name]],Tabla317[[#All],[point]],0,0)</f>
        <v>0</v>
      </c>
      <c r="H358" s="264" t="str">
        <f>IF(B358&gt;0,CONCATENATE("2vii_",'[1]Valoració '!$D$7,"00",A358)," ")</f>
        <v xml:space="preserve"> </v>
      </c>
    </row>
    <row r="359" spans="1:8" x14ac:dyDescent="0.25">
      <c r="A359" s="266">
        <v>352</v>
      </c>
      <c r="B359" s="254"/>
      <c r="C359" s="255"/>
      <c r="D359" s="256"/>
      <c r="E359" s="255"/>
      <c r="F359" s="255"/>
      <c r="G359" s="263" cm="1">
        <f t="array" ref="G359">_xlfn.XLOOKUP(B359,Tabla317[[#All],[name]],Tabla317[[#All],[point]],0,0)</f>
        <v>0</v>
      </c>
      <c r="H359" s="264" t="str">
        <f>IF(B359&gt;0,CONCATENATE("2vii_",'[1]Valoració '!$D$7,"00",A359)," ")</f>
        <v xml:space="preserve"> </v>
      </c>
    </row>
    <row r="360" spans="1:8" x14ac:dyDescent="0.25">
      <c r="A360" s="266">
        <v>353</v>
      </c>
      <c r="B360" s="254"/>
      <c r="C360" s="255"/>
      <c r="D360" s="256"/>
      <c r="E360" s="255"/>
      <c r="F360" s="255"/>
      <c r="G360" s="263" cm="1">
        <f t="array" ref="G360">_xlfn.XLOOKUP(B360,Tabla317[[#All],[name]],Tabla317[[#All],[point]],0,0)</f>
        <v>0</v>
      </c>
      <c r="H360" s="264" t="str">
        <f>IF(B360&gt;0,CONCATENATE("2vii_",'[1]Valoració '!$D$7,"00",A360)," ")</f>
        <v xml:space="preserve"> </v>
      </c>
    </row>
    <row r="361" spans="1:8" x14ac:dyDescent="0.25">
      <c r="A361" s="266">
        <v>354</v>
      </c>
      <c r="B361" s="254"/>
      <c r="C361" s="255"/>
      <c r="D361" s="256"/>
      <c r="E361" s="255"/>
      <c r="F361" s="255"/>
      <c r="G361" s="263" cm="1">
        <f t="array" ref="G361">_xlfn.XLOOKUP(B361,Tabla317[[#All],[name]],Tabla317[[#All],[point]],0,0)</f>
        <v>0</v>
      </c>
      <c r="H361" s="264" t="str">
        <f>IF(B361&gt;0,CONCATENATE("2vii_",'[1]Valoració '!$D$7,"00",A361)," ")</f>
        <v xml:space="preserve"> </v>
      </c>
    </row>
    <row r="362" spans="1:8" x14ac:dyDescent="0.25">
      <c r="A362" s="266">
        <v>355</v>
      </c>
      <c r="B362" s="254"/>
      <c r="C362" s="255"/>
      <c r="D362" s="256"/>
      <c r="E362" s="255"/>
      <c r="F362" s="255"/>
      <c r="G362" s="263" cm="1">
        <f t="array" ref="G362">_xlfn.XLOOKUP(B362,Tabla317[[#All],[name]],Tabla317[[#All],[point]],0,0)</f>
        <v>0</v>
      </c>
      <c r="H362" s="264" t="str">
        <f>IF(B362&gt;0,CONCATENATE("2vii_",'[1]Valoració '!$D$7,"00",A362)," ")</f>
        <v xml:space="preserve"> </v>
      </c>
    </row>
    <row r="363" spans="1:8" x14ac:dyDescent="0.25">
      <c r="A363" s="266">
        <v>356</v>
      </c>
      <c r="B363" s="254"/>
      <c r="C363" s="255"/>
      <c r="D363" s="256"/>
      <c r="E363" s="255"/>
      <c r="F363" s="255"/>
      <c r="G363" s="263" cm="1">
        <f t="array" ref="G363">_xlfn.XLOOKUP(B363,Tabla317[[#All],[name]],Tabla317[[#All],[point]],0,0)</f>
        <v>0</v>
      </c>
      <c r="H363" s="264" t="str">
        <f>IF(B363&gt;0,CONCATENATE("2vii_",'[1]Valoració '!$D$7,"00",A363)," ")</f>
        <v xml:space="preserve"> </v>
      </c>
    </row>
    <row r="364" spans="1:8" x14ac:dyDescent="0.25">
      <c r="A364" s="266">
        <v>357</v>
      </c>
      <c r="B364" s="254"/>
      <c r="C364" s="255"/>
      <c r="D364" s="256"/>
      <c r="E364" s="255"/>
      <c r="F364" s="255"/>
      <c r="G364" s="263" cm="1">
        <f t="array" ref="G364">_xlfn.XLOOKUP(B364,Tabla317[[#All],[name]],Tabla317[[#All],[point]],0,0)</f>
        <v>0</v>
      </c>
      <c r="H364" s="264" t="str">
        <f>IF(B364&gt;0,CONCATENATE("2vii_",'[1]Valoració '!$D$7,"00",A364)," ")</f>
        <v xml:space="preserve"> </v>
      </c>
    </row>
    <row r="365" spans="1:8" x14ac:dyDescent="0.25">
      <c r="A365" s="266">
        <v>358</v>
      </c>
      <c r="B365" s="254"/>
      <c r="C365" s="255"/>
      <c r="D365" s="256"/>
      <c r="E365" s="255"/>
      <c r="F365" s="255"/>
      <c r="G365" s="263" cm="1">
        <f t="array" ref="G365">_xlfn.XLOOKUP(B365,Tabla317[[#All],[name]],Tabla317[[#All],[point]],0,0)</f>
        <v>0</v>
      </c>
      <c r="H365" s="264" t="str">
        <f>IF(B365&gt;0,CONCATENATE("2vii_",'[1]Valoració '!$D$7,"00",A365)," ")</f>
        <v xml:space="preserve"> </v>
      </c>
    </row>
    <row r="366" spans="1:8" x14ac:dyDescent="0.25">
      <c r="A366" s="266">
        <v>359</v>
      </c>
      <c r="B366" s="254"/>
      <c r="C366" s="255"/>
      <c r="D366" s="256"/>
      <c r="E366" s="255"/>
      <c r="F366" s="255"/>
      <c r="G366" s="263" cm="1">
        <f t="array" ref="G366">_xlfn.XLOOKUP(B366,Tabla317[[#All],[name]],Tabla317[[#All],[point]],0,0)</f>
        <v>0</v>
      </c>
      <c r="H366" s="264" t="str">
        <f>IF(B366&gt;0,CONCATENATE("2vii_",'[1]Valoració '!$D$7,"00",A366)," ")</f>
        <v xml:space="preserve"> </v>
      </c>
    </row>
    <row r="367" spans="1:8" x14ac:dyDescent="0.25">
      <c r="A367" s="266">
        <v>360</v>
      </c>
      <c r="B367" s="254"/>
      <c r="C367" s="255"/>
      <c r="D367" s="256"/>
      <c r="E367" s="255"/>
      <c r="F367" s="255"/>
      <c r="G367" s="263" cm="1">
        <f t="array" ref="G367">_xlfn.XLOOKUP(B367,Tabla317[[#All],[name]],Tabla317[[#All],[point]],0,0)</f>
        <v>0</v>
      </c>
      <c r="H367" s="264" t="str">
        <f>IF(B367&gt;0,CONCATENATE("2vii_",'[1]Valoració '!$D$7,"00",A367)," ")</f>
        <v xml:space="preserve"> </v>
      </c>
    </row>
    <row r="368" spans="1:8" x14ac:dyDescent="0.25">
      <c r="A368" s="266">
        <v>361</v>
      </c>
      <c r="B368" s="254"/>
      <c r="C368" s="255"/>
      <c r="D368" s="256"/>
      <c r="E368" s="255"/>
      <c r="F368" s="255"/>
      <c r="G368" s="263" cm="1">
        <f t="array" ref="G368">_xlfn.XLOOKUP(B368,Tabla317[[#All],[name]],Tabla317[[#All],[point]],0,0)</f>
        <v>0</v>
      </c>
      <c r="H368" s="264" t="str">
        <f>IF(B368&gt;0,CONCATENATE("2vii_",'[1]Valoració '!$D$7,"00",A368)," ")</f>
        <v xml:space="preserve"> </v>
      </c>
    </row>
    <row r="369" spans="1:8" x14ac:dyDescent="0.25">
      <c r="A369" s="266">
        <v>362</v>
      </c>
      <c r="B369" s="254"/>
      <c r="C369" s="255"/>
      <c r="D369" s="256"/>
      <c r="E369" s="255"/>
      <c r="F369" s="255"/>
      <c r="G369" s="263" cm="1">
        <f t="array" ref="G369">_xlfn.XLOOKUP(B369,Tabla317[[#All],[name]],Tabla317[[#All],[point]],0,0)</f>
        <v>0</v>
      </c>
      <c r="H369" s="264" t="str">
        <f>IF(B369&gt;0,CONCATENATE("2vii_",'[1]Valoració '!$D$7,"00",A369)," ")</f>
        <v xml:space="preserve"> </v>
      </c>
    </row>
    <row r="370" spans="1:8" x14ac:dyDescent="0.25">
      <c r="A370" s="266">
        <v>363</v>
      </c>
      <c r="B370" s="254"/>
      <c r="C370" s="255"/>
      <c r="D370" s="256"/>
      <c r="E370" s="255"/>
      <c r="F370" s="255"/>
      <c r="G370" s="263" cm="1">
        <f t="array" ref="G370">_xlfn.XLOOKUP(B370,Tabla317[[#All],[name]],Tabla317[[#All],[point]],0,0)</f>
        <v>0</v>
      </c>
      <c r="H370" s="264" t="str">
        <f>IF(B370&gt;0,CONCATENATE("2vii_",'[1]Valoració '!$D$7,"00",A370)," ")</f>
        <v xml:space="preserve"> </v>
      </c>
    </row>
    <row r="371" spans="1:8" x14ac:dyDescent="0.25">
      <c r="A371" s="266">
        <v>364</v>
      </c>
      <c r="B371" s="254"/>
      <c r="C371" s="255"/>
      <c r="D371" s="256"/>
      <c r="E371" s="255"/>
      <c r="F371" s="255"/>
      <c r="G371" s="263" cm="1">
        <f t="array" ref="G371">_xlfn.XLOOKUP(B371,Tabla317[[#All],[name]],Tabla317[[#All],[point]],0,0)</f>
        <v>0</v>
      </c>
      <c r="H371" s="264" t="str">
        <f>IF(B371&gt;0,CONCATENATE("2vii_",'[1]Valoració '!$D$7,"00",A371)," ")</f>
        <v xml:space="preserve"> </v>
      </c>
    </row>
    <row r="372" spans="1:8" x14ac:dyDescent="0.25">
      <c r="A372" s="266">
        <v>365</v>
      </c>
      <c r="B372" s="254"/>
      <c r="C372" s="255"/>
      <c r="D372" s="256"/>
      <c r="E372" s="255"/>
      <c r="F372" s="255"/>
      <c r="G372" s="263" cm="1">
        <f t="array" ref="G372">_xlfn.XLOOKUP(B372,Tabla317[[#All],[name]],Tabla317[[#All],[point]],0,0)</f>
        <v>0</v>
      </c>
      <c r="H372" s="264" t="str">
        <f>IF(B372&gt;0,CONCATENATE("2vii_",'[1]Valoració '!$D$7,"00",A372)," ")</f>
        <v xml:space="preserve"> </v>
      </c>
    </row>
    <row r="373" spans="1:8" x14ac:dyDescent="0.25">
      <c r="A373" s="266">
        <v>366</v>
      </c>
      <c r="B373" s="254"/>
      <c r="C373" s="255"/>
      <c r="D373" s="256"/>
      <c r="E373" s="255"/>
      <c r="F373" s="255"/>
      <c r="G373" s="263" cm="1">
        <f t="array" ref="G373">_xlfn.XLOOKUP(B373,Tabla317[[#All],[name]],Tabla317[[#All],[point]],0,0)</f>
        <v>0</v>
      </c>
      <c r="H373" s="264" t="str">
        <f>IF(B373&gt;0,CONCATENATE("2vii_",'[1]Valoració '!$D$7,"00",A373)," ")</f>
        <v xml:space="preserve"> </v>
      </c>
    </row>
    <row r="374" spans="1:8" x14ac:dyDescent="0.25">
      <c r="A374" s="266">
        <v>367</v>
      </c>
      <c r="B374" s="254"/>
      <c r="C374" s="255"/>
      <c r="D374" s="256"/>
      <c r="E374" s="255"/>
      <c r="F374" s="255"/>
      <c r="G374" s="263" cm="1">
        <f t="array" ref="G374">_xlfn.XLOOKUP(B374,Tabla317[[#All],[name]],Tabla317[[#All],[point]],0,0)</f>
        <v>0</v>
      </c>
      <c r="H374" s="264" t="str">
        <f>IF(B374&gt;0,CONCATENATE("2vii_",'[1]Valoració '!$D$7,"00",A374)," ")</f>
        <v xml:space="preserve"> </v>
      </c>
    </row>
    <row r="375" spans="1:8" x14ac:dyDescent="0.25">
      <c r="A375" s="266">
        <v>368</v>
      </c>
      <c r="B375" s="254"/>
      <c r="C375" s="255"/>
      <c r="D375" s="256"/>
      <c r="E375" s="255"/>
      <c r="F375" s="255"/>
      <c r="G375" s="263" cm="1">
        <f t="array" ref="G375">_xlfn.XLOOKUP(B375,Tabla317[[#All],[name]],Tabla317[[#All],[point]],0,0)</f>
        <v>0</v>
      </c>
      <c r="H375" s="264" t="str">
        <f>IF(B375&gt;0,CONCATENATE("2vii_",'[1]Valoració '!$D$7,"00",A375)," ")</f>
        <v xml:space="preserve"> </v>
      </c>
    </row>
    <row r="376" spans="1:8" x14ac:dyDescent="0.25">
      <c r="A376" s="266">
        <v>369</v>
      </c>
      <c r="B376" s="254"/>
      <c r="C376" s="255"/>
      <c r="D376" s="256"/>
      <c r="E376" s="255"/>
      <c r="F376" s="255"/>
      <c r="G376" s="263" cm="1">
        <f t="array" ref="G376">_xlfn.XLOOKUP(B376,Tabla317[[#All],[name]],Tabla317[[#All],[point]],0,0)</f>
        <v>0</v>
      </c>
      <c r="H376" s="264" t="str">
        <f>IF(B376&gt;0,CONCATENATE("2vii_",'[1]Valoració '!$D$7,"00",A376)," ")</f>
        <v xml:space="preserve"> </v>
      </c>
    </row>
    <row r="377" spans="1:8" x14ac:dyDescent="0.25">
      <c r="A377" s="266">
        <v>370</v>
      </c>
      <c r="B377" s="254"/>
      <c r="C377" s="255"/>
      <c r="D377" s="256"/>
      <c r="E377" s="255"/>
      <c r="F377" s="255"/>
      <c r="G377" s="263" cm="1">
        <f t="array" ref="G377">_xlfn.XLOOKUP(B377,Tabla317[[#All],[name]],Tabla317[[#All],[point]],0,0)</f>
        <v>0</v>
      </c>
      <c r="H377" s="264" t="str">
        <f>IF(B377&gt;0,CONCATENATE("2vii_",'[1]Valoració '!$D$7,"00",A377)," ")</f>
        <v xml:space="preserve"> </v>
      </c>
    </row>
    <row r="378" spans="1:8" x14ac:dyDescent="0.25">
      <c r="A378" s="266">
        <v>371</v>
      </c>
      <c r="B378" s="254"/>
      <c r="C378" s="255"/>
      <c r="D378" s="256"/>
      <c r="E378" s="255"/>
      <c r="F378" s="255"/>
      <c r="G378" s="263" cm="1">
        <f t="array" ref="G378">_xlfn.XLOOKUP(B378,Tabla317[[#All],[name]],Tabla317[[#All],[point]],0,0)</f>
        <v>0</v>
      </c>
      <c r="H378" s="264" t="str">
        <f>IF(B378&gt;0,CONCATENATE("2vii_",'[1]Valoració '!$D$7,"00",A378)," ")</f>
        <v xml:space="preserve"> </v>
      </c>
    </row>
    <row r="379" spans="1:8" x14ac:dyDescent="0.25">
      <c r="A379" s="266">
        <v>372</v>
      </c>
      <c r="B379" s="254"/>
      <c r="C379" s="255"/>
      <c r="D379" s="256"/>
      <c r="E379" s="255"/>
      <c r="F379" s="255"/>
      <c r="G379" s="263" cm="1">
        <f t="array" ref="G379">_xlfn.XLOOKUP(B379,Tabla317[[#All],[name]],Tabla317[[#All],[point]],0,0)</f>
        <v>0</v>
      </c>
      <c r="H379" s="264" t="str">
        <f>IF(B379&gt;0,CONCATENATE("2vii_",'[1]Valoració '!$D$7,"00",A379)," ")</f>
        <v xml:space="preserve"> </v>
      </c>
    </row>
    <row r="380" spans="1:8" x14ac:dyDescent="0.25">
      <c r="A380" s="266">
        <v>373</v>
      </c>
      <c r="B380" s="254"/>
      <c r="C380" s="255"/>
      <c r="D380" s="256"/>
      <c r="E380" s="255"/>
      <c r="F380" s="255"/>
      <c r="G380" s="263" cm="1">
        <f t="array" ref="G380">_xlfn.XLOOKUP(B380,Tabla317[[#All],[name]],Tabla317[[#All],[point]],0,0)</f>
        <v>0</v>
      </c>
      <c r="H380" s="264" t="str">
        <f>IF(B380&gt;0,CONCATENATE("2vii_",'[1]Valoració '!$D$7,"00",A380)," ")</f>
        <v xml:space="preserve"> </v>
      </c>
    </row>
    <row r="381" spans="1:8" x14ac:dyDescent="0.25">
      <c r="A381" s="266">
        <v>374</v>
      </c>
      <c r="B381" s="254"/>
      <c r="C381" s="255"/>
      <c r="D381" s="256"/>
      <c r="E381" s="255"/>
      <c r="F381" s="255"/>
      <c r="G381" s="263" cm="1">
        <f t="array" ref="G381">_xlfn.XLOOKUP(B381,Tabla317[[#All],[name]],Tabla317[[#All],[point]],0,0)</f>
        <v>0</v>
      </c>
      <c r="H381" s="264" t="str">
        <f>IF(B381&gt;0,CONCATENATE("2vii_",'[1]Valoració '!$D$7,"00",A381)," ")</f>
        <v xml:space="preserve"> </v>
      </c>
    </row>
    <row r="382" spans="1:8" x14ac:dyDescent="0.25">
      <c r="A382" s="266">
        <v>375</v>
      </c>
      <c r="B382" s="254"/>
      <c r="C382" s="255"/>
      <c r="D382" s="256"/>
      <c r="E382" s="255"/>
      <c r="F382" s="255"/>
      <c r="G382" s="263" cm="1">
        <f t="array" ref="G382">_xlfn.XLOOKUP(B382,Tabla317[[#All],[name]],Tabla317[[#All],[point]],0,0)</f>
        <v>0</v>
      </c>
      <c r="H382" s="264" t="str">
        <f>IF(B382&gt;0,CONCATENATE("2vii_",'[1]Valoració '!$D$7,"00",A382)," ")</f>
        <v xml:space="preserve"> </v>
      </c>
    </row>
    <row r="383" spans="1:8" x14ac:dyDescent="0.25">
      <c r="A383" s="266">
        <v>376</v>
      </c>
      <c r="B383" s="254"/>
      <c r="C383" s="255"/>
      <c r="D383" s="256"/>
      <c r="E383" s="255"/>
      <c r="F383" s="255"/>
      <c r="G383" s="263" cm="1">
        <f t="array" ref="G383">_xlfn.XLOOKUP(B383,Tabla317[[#All],[name]],Tabla317[[#All],[point]],0,0)</f>
        <v>0</v>
      </c>
      <c r="H383" s="264" t="str">
        <f>IF(B383&gt;0,CONCATENATE("2vii_",'[1]Valoració '!$D$7,"00",A383)," ")</f>
        <v xml:space="preserve"> </v>
      </c>
    </row>
    <row r="384" spans="1:8" x14ac:dyDescent="0.25">
      <c r="A384" s="266">
        <v>377</v>
      </c>
      <c r="B384" s="254"/>
      <c r="C384" s="255"/>
      <c r="D384" s="256"/>
      <c r="E384" s="255"/>
      <c r="F384" s="255"/>
      <c r="G384" s="263" cm="1">
        <f t="array" ref="G384">_xlfn.XLOOKUP(B384,Tabla317[[#All],[name]],Tabla317[[#All],[point]],0,0)</f>
        <v>0</v>
      </c>
      <c r="H384" s="264" t="str">
        <f>IF(B384&gt;0,CONCATENATE("2vii_",'[1]Valoració '!$D$7,"00",A384)," ")</f>
        <v xml:space="preserve"> </v>
      </c>
    </row>
    <row r="385" spans="1:8" x14ac:dyDescent="0.25">
      <c r="A385" s="266">
        <v>378</v>
      </c>
      <c r="B385" s="254"/>
      <c r="C385" s="255"/>
      <c r="D385" s="256"/>
      <c r="E385" s="255"/>
      <c r="F385" s="255"/>
      <c r="G385" s="263" cm="1">
        <f t="array" ref="G385">_xlfn.XLOOKUP(B385,Tabla317[[#All],[name]],Tabla317[[#All],[point]],0,0)</f>
        <v>0</v>
      </c>
      <c r="H385" s="264" t="str">
        <f>IF(B385&gt;0,CONCATENATE("2vii_",'[1]Valoració '!$D$7,"00",A385)," ")</f>
        <v xml:space="preserve"> </v>
      </c>
    </row>
    <row r="386" spans="1:8" x14ac:dyDescent="0.25">
      <c r="A386" s="266">
        <v>379</v>
      </c>
      <c r="B386" s="254"/>
      <c r="C386" s="255"/>
      <c r="D386" s="256"/>
      <c r="E386" s="255"/>
      <c r="F386" s="255"/>
      <c r="G386" s="263" cm="1">
        <f t="array" ref="G386">_xlfn.XLOOKUP(B386,Tabla317[[#All],[name]],Tabla317[[#All],[point]],0,0)</f>
        <v>0</v>
      </c>
      <c r="H386" s="264" t="str">
        <f>IF(B386&gt;0,CONCATENATE("2vii_",'[1]Valoració '!$D$7,"00",A386)," ")</f>
        <v xml:space="preserve"> </v>
      </c>
    </row>
    <row r="387" spans="1:8" x14ac:dyDescent="0.25">
      <c r="A387" s="266">
        <v>380</v>
      </c>
      <c r="B387" s="254"/>
      <c r="C387" s="255"/>
      <c r="D387" s="256"/>
      <c r="E387" s="255"/>
      <c r="F387" s="255"/>
      <c r="G387" s="263" cm="1">
        <f t="array" ref="G387">_xlfn.XLOOKUP(B387,Tabla317[[#All],[name]],Tabla317[[#All],[point]],0,0)</f>
        <v>0</v>
      </c>
      <c r="H387" s="264" t="str">
        <f>IF(B387&gt;0,CONCATENATE("2vii_",'[1]Valoració '!$D$7,"00",A387)," ")</f>
        <v xml:space="preserve"> </v>
      </c>
    </row>
    <row r="388" spans="1:8" x14ac:dyDescent="0.25">
      <c r="A388" s="266">
        <v>381</v>
      </c>
      <c r="B388" s="254"/>
      <c r="C388" s="255"/>
      <c r="D388" s="256"/>
      <c r="E388" s="255"/>
      <c r="F388" s="255"/>
      <c r="G388" s="263" cm="1">
        <f t="array" ref="G388">_xlfn.XLOOKUP(B388,Tabla317[[#All],[name]],Tabla317[[#All],[point]],0,0)</f>
        <v>0</v>
      </c>
      <c r="H388" s="264" t="str">
        <f>IF(B388&gt;0,CONCATENATE("2vii_",'[1]Valoració '!$D$7,"00",A388)," ")</f>
        <v xml:space="preserve"> </v>
      </c>
    </row>
    <row r="389" spans="1:8" x14ac:dyDescent="0.25">
      <c r="A389" s="266">
        <v>382</v>
      </c>
      <c r="B389" s="254"/>
      <c r="C389" s="255"/>
      <c r="D389" s="256"/>
      <c r="E389" s="255"/>
      <c r="F389" s="255"/>
      <c r="G389" s="263" cm="1">
        <f t="array" ref="G389">_xlfn.XLOOKUP(B389,Tabla317[[#All],[name]],Tabla317[[#All],[point]],0,0)</f>
        <v>0</v>
      </c>
      <c r="H389" s="264" t="str">
        <f>IF(B389&gt;0,CONCATENATE("2vii_",'[1]Valoració '!$D$7,"00",A389)," ")</f>
        <v xml:space="preserve"> </v>
      </c>
    </row>
    <row r="390" spans="1:8" x14ac:dyDescent="0.25">
      <c r="A390" s="266">
        <v>383</v>
      </c>
      <c r="B390" s="254"/>
      <c r="C390" s="255"/>
      <c r="D390" s="256"/>
      <c r="E390" s="255"/>
      <c r="F390" s="255"/>
      <c r="G390" s="263" cm="1">
        <f t="array" ref="G390">_xlfn.XLOOKUP(B390,Tabla317[[#All],[name]],Tabla317[[#All],[point]],0,0)</f>
        <v>0</v>
      </c>
      <c r="H390" s="264" t="str">
        <f>IF(B390&gt;0,CONCATENATE("2vii_",'[1]Valoració '!$D$7,"00",A390)," ")</f>
        <v xml:space="preserve"> </v>
      </c>
    </row>
    <row r="391" spans="1:8" x14ac:dyDescent="0.25">
      <c r="A391" s="266">
        <v>384</v>
      </c>
      <c r="B391" s="254"/>
      <c r="C391" s="255"/>
      <c r="D391" s="256"/>
      <c r="E391" s="255"/>
      <c r="F391" s="255"/>
      <c r="G391" s="263" cm="1">
        <f t="array" ref="G391">_xlfn.XLOOKUP(B391,Tabla317[[#All],[name]],Tabla317[[#All],[point]],0,0)</f>
        <v>0</v>
      </c>
      <c r="H391" s="264" t="str">
        <f>IF(B391&gt;0,CONCATENATE("2vii_",'[1]Valoració '!$D$7,"00",A391)," ")</f>
        <v xml:space="preserve"> </v>
      </c>
    </row>
    <row r="392" spans="1:8" x14ac:dyDescent="0.25">
      <c r="A392" s="266">
        <v>385</v>
      </c>
      <c r="B392" s="254"/>
      <c r="C392" s="255"/>
      <c r="D392" s="256"/>
      <c r="E392" s="255"/>
      <c r="F392" s="255"/>
      <c r="G392" s="263" cm="1">
        <f t="array" ref="G392">_xlfn.XLOOKUP(B392,Tabla317[[#All],[name]],Tabla317[[#All],[point]],0,0)</f>
        <v>0</v>
      </c>
      <c r="H392" s="264" t="str">
        <f>IF(B392&gt;0,CONCATENATE("2vii_",'[1]Valoració '!$D$7,"00",A392)," ")</f>
        <v xml:space="preserve"> </v>
      </c>
    </row>
    <row r="393" spans="1:8" x14ac:dyDescent="0.25">
      <c r="A393" s="266">
        <v>386</v>
      </c>
      <c r="B393" s="254"/>
      <c r="C393" s="255"/>
      <c r="D393" s="256"/>
      <c r="E393" s="255"/>
      <c r="F393" s="255"/>
      <c r="G393" s="263" cm="1">
        <f t="array" ref="G393">_xlfn.XLOOKUP(B393,Tabla317[[#All],[name]],Tabla317[[#All],[point]],0,0)</f>
        <v>0</v>
      </c>
      <c r="H393" s="264" t="str">
        <f>IF(B393&gt;0,CONCATENATE("2vii_",'[1]Valoració '!$D$7,"00",A393)," ")</f>
        <v xml:space="preserve"> </v>
      </c>
    </row>
    <row r="394" spans="1:8" x14ac:dyDescent="0.25">
      <c r="A394" s="266">
        <v>387</v>
      </c>
      <c r="B394" s="254"/>
      <c r="C394" s="255"/>
      <c r="D394" s="256"/>
      <c r="E394" s="255"/>
      <c r="F394" s="255"/>
      <c r="G394" s="263" cm="1">
        <f t="array" ref="G394">_xlfn.XLOOKUP(B394,Tabla317[[#All],[name]],Tabla317[[#All],[point]],0,0)</f>
        <v>0</v>
      </c>
      <c r="H394" s="264" t="str">
        <f>IF(B394&gt;0,CONCATENATE("2vii_",'[1]Valoració '!$D$7,"00",A394)," ")</f>
        <v xml:space="preserve"> </v>
      </c>
    </row>
    <row r="395" spans="1:8" x14ac:dyDescent="0.25">
      <c r="A395" s="266">
        <v>388</v>
      </c>
      <c r="B395" s="254"/>
      <c r="C395" s="255"/>
      <c r="D395" s="256"/>
      <c r="E395" s="255"/>
      <c r="F395" s="255"/>
      <c r="G395" s="263" cm="1">
        <f t="array" ref="G395">_xlfn.XLOOKUP(B395,Tabla317[[#All],[name]],Tabla317[[#All],[point]],0,0)</f>
        <v>0</v>
      </c>
      <c r="H395" s="264" t="str">
        <f>IF(B395&gt;0,CONCATENATE("2vii_",'[1]Valoració '!$D$7,"00",A395)," ")</f>
        <v xml:space="preserve"> </v>
      </c>
    </row>
    <row r="396" spans="1:8" x14ac:dyDescent="0.25">
      <c r="A396" s="266">
        <v>389</v>
      </c>
      <c r="B396" s="254"/>
      <c r="C396" s="255"/>
      <c r="D396" s="256"/>
      <c r="E396" s="255"/>
      <c r="F396" s="255"/>
      <c r="G396" s="263" cm="1">
        <f t="array" ref="G396">_xlfn.XLOOKUP(B396,Tabla317[[#All],[name]],Tabla317[[#All],[point]],0,0)</f>
        <v>0</v>
      </c>
      <c r="H396" s="264" t="str">
        <f>IF(B396&gt;0,CONCATENATE("2vii_",'[1]Valoració '!$D$7,"00",A396)," ")</f>
        <v xml:space="preserve"> </v>
      </c>
    </row>
    <row r="397" spans="1:8" x14ac:dyDescent="0.25">
      <c r="A397" s="266">
        <v>390</v>
      </c>
      <c r="B397" s="254"/>
      <c r="C397" s="255"/>
      <c r="D397" s="256"/>
      <c r="E397" s="255"/>
      <c r="F397" s="255"/>
      <c r="G397" s="263" cm="1">
        <f t="array" ref="G397">_xlfn.XLOOKUP(B397,Tabla317[[#All],[name]],Tabla317[[#All],[point]],0,0)</f>
        <v>0</v>
      </c>
      <c r="H397" s="264" t="str">
        <f>IF(B397&gt;0,CONCATENATE("2vii_",'[1]Valoració '!$D$7,"00",A397)," ")</f>
        <v xml:space="preserve"> </v>
      </c>
    </row>
    <row r="398" spans="1:8" x14ac:dyDescent="0.25">
      <c r="A398" s="266">
        <v>391</v>
      </c>
      <c r="B398" s="254"/>
      <c r="C398" s="255"/>
      <c r="D398" s="256"/>
      <c r="E398" s="255"/>
      <c r="F398" s="255"/>
      <c r="G398" s="263" cm="1">
        <f t="array" ref="G398">_xlfn.XLOOKUP(B398,Tabla317[[#All],[name]],Tabla317[[#All],[point]],0,0)</f>
        <v>0</v>
      </c>
      <c r="H398" s="264" t="str">
        <f>IF(B398&gt;0,CONCATENATE("2vii_",'[1]Valoració '!$D$7,"00",A398)," ")</f>
        <v xml:space="preserve"> </v>
      </c>
    </row>
    <row r="399" spans="1:8" x14ac:dyDescent="0.25">
      <c r="A399" s="266">
        <v>392</v>
      </c>
      <c r="B399" s="254"/>
      <c r="C399" s="255"/>
      <c r="D399" s="256"/>
      <c r="E399" s="255"/>
      <c r="F399" s="255"/>
      <c r="G399" s="263" cm="1">
        <f t="array" ref="G399">_xlfn.XLOOKUP(B399,Tabla317[[#All],[name]],Tabla317[[#All],[point]],0,0)</f>
        <v>0</v>
      </c>
      <c r="H399" s="264" t="str">
        <f>IF(B399&gt;0,CONCATENATE("2vii_",'[1]Valoració '!$D$7,"00",A399)," ")</f>
        <v xml:space="preserve"> </v>
      </c>
    </row>
    <row r="400" spans="1:8" x14ac:dyDescent="0.25">
      <c r="A400" s="266">
        <v>393</v>
      </c>
      <c r="B400" s="254"/>
      <c r="C400" s="255"/>
      <c r="D400" s="256"/>
      <c r="E400" s="255"/>
      <c r="F400" s="255"/>
      <c r="G400" s="263" cm="1">
        <f t="array" ref="G400">_xlfn.XLOOKUP(B400,Tabla317[[#All],[name]],Tabla317[[#All],[point]],0,0)</f>
        <v>0</v>
      </c>
      <c r="H400" s="264" t="str">
        <f>IF(B400&gt;0,CONCATENATE("2vii_",'[1]Valoració '!$D$7,"00",A400)," ")</f>
        <v xml:space="preserve"> </v>
      </c>
    </row>
    <row r="401" spans="1:8" x14ac:dyDescent="0.25">
      <c r="A401" s="266">
        <v>394</v>
      </c>
      <c r="B401" s="254"/>
      <c r="C401" s="255"/>
      <c r="D401" s="256"/>
      <c r="E401" s="255"/>
      <c r="F401" s="255"/>
      <c r="G401" s="263" cm="1">
        <f t="array" ref="G401">_xlfn.XLOOKUP(B401,Tabla317[[#All],[name]],Tabla317[[#All],[point]],0,0)</f>
        <v>0</v>
      </c>
      <c r="H401" s="264" t="str">
        <f>IF(B401&gt;0,CONCATENATE("2vii_",'[1]Valoració '!$D$7,"00",A401)," ")</f>
        <v xml:space="preserve"> </v>
      </c>
    </row>
    <row r="402" spans="1:8" x14ac:dyDescent="0.25">
      <c r="A402" s="266">
        <v>395</v>
      </c>
      <c r="B402" s="254"/>
      <c r="C402" s="255"/>
      <c r="D402" s="256"/>
      <c r="E402" s="255"/>
      <c r="F402" s="255"/>
      <c r="G402" s="263" cm="1">
        <f t="array" ref="G402">_xlfn.XLOOKUP(B402,Tabla317[[#All],[name]],Tabla317[[#All],[point]],0,0)</f>
        <v>0</v>
      </c>
      <c r="H402" s="264" t="str">
        <f>IF(B402&gt;0,CONCATENATE("2vii_",'[1]Valoració '!$D$7,"00",A402)," ")</f>
        <v xml:space="preserve"> </v>
      </c>
    </row>
    <row r="403" spans="1:8" x14ac:dyDescent="0.25">
      <c r="A403" s="266">
        <v>396</v>
      </c>
      <c r="B403" s="254"/>
      <c r="C403" s="255"/>
      <c r="D403" s="256"/>
      <c r="E403" s="255"/>
      <c r="F403" s="255"/>
      <c r="G403" s="263" cm="1">
        <f t="array" ref="G403">_xlfn.XLOOKUP(B403,Tabla317[[#All],[name]],Tabla317[[#All],[point]],0,0)</f>
        <v>0</v>
      </c>
      <c r="H403" s="264" t="str">
        <f>IF(B403&gt;0,CONCATENATE("2vii_",'[1]Valoració '!$D$7,"00",A403)," ")</f>
        <v xml:space="preserve"> </v>
      </c>
    </row>
    <row r="404" spans="1:8" x14ac:dyDescent="0.25">
      <c r="A404" s="266">
        <v>397</v>
      </c>
      <c r="B404" s="254"/>
      <c r="C404" s="255"/>
      <c r="D404" s="256"/>
      <c r="E404" s="255"/>
      <c r="F404" s="255"/>
      <c r="G404" s="263" cm="1">
        <f t="array" ref="G404">_xlfn.XLOOKUP(B404,Tabla317[[#All],[name]],Tabla317[[#All],[point]],0,0)</f>
        <v>0</v>
      </c>
      <c r="H404" s="264" t="str">
        <f>IF(B404&gt;0,CONCATENATE("2vii_",'[1]Valoració '!$D$7,"00",A404)," ")</f>
        <v xml:space="preserve"> </v>
      </c>
    </row>
    <row r="405" spans="1:8" x14ac:dyDescent="0.25">
      <c r="A405" s="266">
        <v>398</v>
      </c>
      <c r="B405" s="254"/>
      <c r="C405" s="255"/>
      <c r="D405" s="256"/>
      <c r="E405" s="255"/>
      <c r="F405" s="255"/>
      <c r="G405" s="263" cm="1">
        <f t="array" ref="G405">_xlfn.XLOOKUP(B405,Tabla317[[#All],[name]],Tabla317[[#All],[point]],0,0)</f>
        <v>0</v>
      </c>
      <c r="H405" s="264" t="str">
        <f>IF(B405&gt;0,CONCATENATE("2vii_",'[1]Valoració '!$D$7,"00",A405)," ")</f>
        <v xml:space="preserve"> </v>
      </c>
    </row>
    <row r="406" spans="1:8" x14ac:dyDescent="0.25">
      <c r="A406" s="266">
        <v>399</v>
      </c>
      <c r="B406" s="254"/>
      <c r="C406" s="255"/>
      <c r="D406" s="256"/>
      <c r="E406" s="255"/>
      <c r="F406" s="255"/>
      <c r="G406" s="263" cm="1">
        <f t="array" ref="G406">_xlfn.XLOOKUP(B406,Tabla317[[#All],[name]],Tabla317[[#All],[point]],0,0)</f>
        <v>0</v>
      </c>
      <c r="H406" s="264" t="str">
        <f>IF(B406&gt;0,CONCATENATE("2vii_",'[1]Valoració '!$D$7,"00",A406)," ")</f>
        <v xml:space="preserve"> </v>
      </c>
    </row>
    <row r="407" spans="1:8" x14ac:dyDescent="0.25">
      <c r="A407" s="266">
        <v>400</v>
      </c>
      <c r="B407" s="254"/>
      <c r="C407" s="255"/>
      <c r="D407" s="256"/>
      <c r="E407" s="255"/>
      <c r="F407" s="255"/>
      <c r="G407" s="263" cm="1">
        <f t="array" ref="G407">_xlfn.XLOOKUP(B407,Tabla317[[#All],[name]],Tabla317[[#All],[point]],0,0)</f>
        <v>0</v>
      </c>
      <c r="H407" s="264" t="str">
        <f>IF(B407&gt;0,CONCATENATE("2vii_",'[1]Valoració '!$D$7,"00",A407)," ")</f>
        <v xml:space="preserve"> </v>
      </c>
    </row>
    <row r="408" spans="1:8" x14ac:dyDescent="0.25">
      <c r="A408" s="266">
        <v>401</v>
      </c>
      <c r="B408" s="254"/>
      <c r="C408" s="255"/>
      <c r="D408" s="256"/>
      <c r="E408" s="255"/>
      <c r="F408" s="255"/>
      <c r="G408" s="263" cm="1">
        <f t="array" ref="G408">_xlfn.XLOOKUP(B408,Tabla317[[#All],[name]],Tabla317[[#All],[point]],0,0)</f>
        <v>0</v>
      </c>
      <c r="H408" s="264" t="str">
        <f>IF(B408&gt;0,CONCATENATE("2vii_",'[1]Valoració '!$D$7,"00",A408)," ")</f>
        <v xml:space="preserve"> </v>
      </c>
    </row>
    <row r="409" spans="1:8" x14ac:dyDescent="0.25">
      <c r="A409" s="266">
        <v>402</v>
      </c>
      <c r="B409" s="254"/>
      <c r="C409" s="255"/>
      <c r="D409" s="256"/>
      <c r="E409" s="255"/>
      <c r="F409" s="255"/>
      <c r="G409" s="263" cm="1">
        <f t="array" ref="G409">_xlfn.XLOOKUP(B409,Tabla317[[#All],[name]],Tabla317[[#All],[point]],0,0)</f>
        <v>0</v>
      </c>
      <c r="H409" s="264" t="str">
        <f>IF(B409&gt;0,CONCATENATE("2vii_",'[1]Valoració '!$D$7,"00",A409)," ")</f>
        <v xml:space="preserve"> </v>
      </c>
    </row>
    <row r="410" spans="1:8" x14ac:dyDescent="0.25">
      <c r="A410" s="266">
        <v>403</v>
      </c>
      <c r="B410" s="254"/>
      <c r="C410" s="255"/>
      <c r="D410" s="256"/>
      <c r="E410" s="255"/>
      <c r="F410" s="255"/>
      <c r="G410" s="263" cm="1">
        <f t="array" ref="G410">_xlfn.XLOOKUP(B410,Tabla317[[#All],[name]],Tabla317[[#All],[point]],0,0)</f>
        <v>0</v>
      </c>
      <c r="H410" s="264" t="str">
        <f>IF(B410&gt;0,CONCATENATE("2vii_",'[1]Valoració '!$D$7,"00",A410)," ")</f>
        <v xml:space="preserve"> </v>
      </c>
    </row>
    <row r="411" spans="1:8" x14ac:dyDescent="0.25">
      <c r="A411" s="266">
        <v>404</v>
      </c>
      <c r="B411" s="254"/>
      <c r="C411" s="255"/>
      <c r="D411" s="256"/>
      <c r="E411" s="255"/>
      <c r="F411" s="255"/>
      <c r="G411" s="263" cm="1">
        <f t="array" ref="G411">_xlfn.XLOOKUP(B411,Tabla317[[#All],[name]],Tabla317[[#All],[point]],0,0)</f>
        <v>0</v>
      </c>
      <c r="H411" s="264" t="str">
        <f>IF(B411&gt;0,CONCATENATE("2vii_",'[1]Valoració '!$D$7,"00",A411)," ")</f>
        <v xml:space="preserve"> </v>
      </c>
    </row>
    <row r="412" spans="1:8" x14ac:dyDescent="0.25">
      <c r="A412" s="266">
        <v>405</v>
      </c>
      <c r="B412" s="254"/>
      <c r="C412" s="255"/>
      <c r="D412" s="256"/>
      <c r="E412" s="255"/>
      <c r="F412" s="255"/>
      <c r="G412" s="263" cm="1">
        <f t="array" ref="G412">_xlfn.XLOOKUP(B412,Tabla317[[#All],[name]],Tabla317[[#All],[point]],0,0)</f>
        <v>0</v>
      </c>
      <c r="H412" s="264" t="str">
        <f>IF(B412&gt;0,CONCATENATE("2vii_",'[1]Valoració '!$D$7,"00",A412)," ")</f>
        <v xml:space="preserve"> </v>
      </c>
    </row>
    <row r="413" spans="1:8" x14ac:dyDescent="0.25">
      <c r="A413" s="266">
        <v>406</v>
      </c>
      <c r="B413" s="254"/>
      <c r="C413" s="255"/>
      <c r="D413" s="256"/>
      <c r="E413" s="255"/>
      <c r="F413" s="255"/>
      <c r="G413" s="263" cm="1">
        <f t="array" ref="G413">_xlfn.XLOOKUP(B413,Tabla317[[#All],[name]],Tabla317[[#All],[point]],0,0)</f>
        <v>0</v>
      </c>
      <c r="H413" s="264" t="str">
        <f>IF(B413&gt;0,CONCATENATE("2vii_",'[1]Valoració '!$D$7,"00",A413)," ")</f>
        <v xml:space="preserve"> </v>
      </c>
    </row>
    <row r="414" spans="1:8" x14ac:dyDescent="0.25">
      <c r="A414" s="266">
        <v>407</v>
      </c>
      <c r="B414" s="254"/>
      <c r="C414" s="255"/>
      <c r="D414" s="256"/>
      <c r="E414" s="255"/>
      <c r="F414" s="255"/>
      <c r="G414" s="263" cm="1">
        <f t="array" ref="G414">_xlfn.XLOOKUP(B414,Tabla317[[#All],[name]],Tabla317[[#All],[point]],0,0)</f>
        <v>0</v>
      </c>
      <c r="H414" s="264" t="str">
        <f>IF(B414&gt;0,CONCATENATE("2vii_",'[1]Valoració '!$D$7,"00",A414)," ")</f>
        <v xml:space="preserve"> </v>
      </c>
    </row>
    <row r="415" spans="1:8" x14ac:dyDescent="0.25">
      <c r="A415" s="266">
        <v>408</v>
      </c>
      <c r="B415" s="254"/>
      <c r="C415" s="255"/>
      <c r="D415" s="256"/>
      <c r="E415" s="255"/>
      <c r="F415" s="255"/>
      <c r="G415" s="263" cm="1">
        <f t="array" ref="G415">_xlfn.XLOOKUP(B415,Tabla317[[#All],[name]],Tabla317[[#All],[point]],0,0)</f>
        <v>0</v>
      </c>
      <c r="H415" s="264" t="str">
        <f>IF(B415&gt;0,CONCATENATE("2vii_",'[1]Valoració '!$D$7,"00",A415)," ")</f>
        <v xml:space="preserve"> </v>
      </c>
    </row>
    <row r="416" spans="1:8" x14ac:dyDescent="0.25">
      <c r="A416" s="266">
        <v>409</v>
      </c>
      <c r="B416" s="254"/>
      <c r="C416" s="255"/>
      <c r="D416" s="256"/>
      <c r="E416" s="255"/>
      <c r="F416" s="255"/>
      <c r="G416" s="263" cm="1">
        <f t="array" ref="G416">_xlfn.XLOOKUP(B416,Tabla317[[#All],[name]],Tabla317[[#All],[point]],0,0)</f>
        <v>0</v>
      </c>
      <c r="H416" s="264" t="str">
        <f>IF(B416&gt;0,CONCATENATE("2vii_",'[1]Valoració '!$D$7,"00",A416)," ")</f>
        <v xml:space="preserve"> </v>
      </c>
    </row>
    <row r="417" spans="1:8" x14ac:dyDescent="0.25">
      <c r="A417" s="266">
        <v>410</v>
      </c>
      <c r="B417" s="254"/>
      <c r="C417" s="255"/>
      <c r="D417" s="256"/>
      <c r="E417" s="255"/>
      <c r="F417" s="255"/>
      <c r="G417" s="263" cm="1">
        <f t="array" ref="G417">_xlfn.XLOOKUP(B417,Tabla317[[#All],[name]],Tabla317[[#All],[point]],0,0)</f>
        <v>0</v>
      </c>
      <c r="H417" s="264" t="str">
        <f>IF(B417&gt;0,CONCATENATE("2vii_",'[1]Valoració '!$D$7,"00",A417)," ")</f>
        <v xml:space="preserve"> </v>
      </c>
    </row>
    <row r="418" spans="1:8" x14ac:dyDescent="0.25">
      <c r="A418" s="266">
        <v>411</v>
      </c>
      <c r="B418" s="254"/>
      <c r="C418" s="255"/>
      <c r="D418" s="256"/>
      <c r="E418" s="255"/>
      <c r="F418" s="255"/>
      <c r="G418" s="263" cm="1">
        <f t="array" ref="G418">_xlfn.XLOOKUP(B418,Tabla317[[#All],[name]],Tabla317[[#All],[point]],0,0)</f>
        <v>0</v>
      </c>
      <c r="H418" s="264" t="str">
        <f>IF(B418&gt;0,CONCATENATE("2vii_",'[1]Valoració '!$D$7,"00",A418)," ")</f>
        <v xml:space="preserve"> </v>
      </c>
    </row>
    <row r="419" spans="1:8" x14ac:dyDescent="0.25">
      <c r="A419" s="266">
        <v>412</v>
      </c>
      <c r="B419" s="254"/>
      <c r="C419" s="255"/>
      <c r="D419" s="256"/>
      <c r="E419" s="255"/>
      <c r="F419" s="255"/>
      <c r="G419" s="263" cm="1">
        <f t="array" ref="G419">_xlfn.XLOOKUP(B419,Tabla317[[#All],[name]],Tabla317[[#All],[point]],0,0)</f>
        <v>0</v>
      </c>
      <c r="H419" s="264" t="str">
        <f>IF(B419&gt;0,CONCATENATE("2vii_",'[1]Valoració '!$D$7,"00",A419)," ")</f>
        <v xml:space="preserve"> </v>
      </c>
    </row>
    <row r="420" spans="1:8" x14ac:dyDescent="0.25">
      <c r="A420" s="266">
        <v>413</v>
      </c>
      <c r="B420" s="254"/>
      <c r="C420" s="255"/>
      <c r="D420" s="256"/>
      <c r="E420" s="255"/>
      <c r="F420" s="255"/>
      <c r="G420" s="263" cm="1">
        <f t="array" ref="G420">_xlfn.XLOOKUP(B420,Tabla317[[#All],[name]],Tabla317[[#All],[point]],0,0)</f>
        <v>0</v>
      </c>
      <c r="H420" s="264" t="str">
        <f>IF(B420&gt;0,CONCATENATE("2vii_",'[1]Valoració '!$D$7,"00",A420)," ")</f>
        <v xml:space="preserve"> </v>
      </c>
    </row>
    <row r="421" spans="1:8" x14ac:dyDescent="0.25">
      <c r="A421" s="266">
        <v>414</v>
      </c>
      <c r="B421" s="254"/>
      <c r="C421" s="255"/>
      <c r="D421" s="256"/>
      <c r="E421" s="255"/>
      <c r="F421" s="255"/>
      <c r="G421" s="263" cm="1">
        <f t="array" ref="G421">_xlfn.XLOOKUP(B421,Tabla317[[#All],[name]],Tabla317[[#All],[point]],0,0)</f>
        <v>0</v>
      </c>
      <c r="H421" s="264" t="str">
        <f>IF(B421&gt;0,CONCATENATE("2vii_",'[1]Valoració '!$D$7,"00",A421)," ")</f>
        <v xml:space="preserve"> </v>
      </c>
    </row>
    <row r="422" spans="1:8" x14ac:dyDescent="0.25">
      <c r="A422" s="266">
        <v>415</v>
      </c>
      <c r="B422" s="254"/>
      <c r="C422" s="255"/>
      <c r="D422" s="256"/>
      <c r="E422" s="255"/>
      <c r="F422" s="255"/>
      <c r="G422" s="263" cm="1">
        <f t="array" ref="G422">_xlfn.XLOOKUP(B422,Tabla317[[#All],[name]],Tabla317[[#All],[point]],0,0)</f>
        <v>0</v>
      </c>
      <c r="H422" s="264" t="str">
        <f>IF(B422&gt;0,CONCATENATE("2vii_",'[1]Valoració '!$D$7,"00",A422)," ")</f>
        <v xml:space="preserve"> </v>
      </c>
    </row>
    <row r="423" spans="1:8" x14ac:dyDescent="0.25">
      <c r="A423" s="266">
        <v>416</v>
      </c>
      <c r="B423" s="254"/>
      <c r="C423" s="255"/>
      <c r="D423" s="256"/>
      <c r="E423" s="255"/>
      <c r="F423" s="255"/>
      <c r="G423" s="263" cm="1">
        <f t="array" ref="G423">_xlfn.XLOOKUP(B423,Tabla317[[#All],[name]],Tabla317[[#All],[point]],0,0)</f>
        <v>0</v>
      </c>
      <c r="H423" s="264" t="str">
        <f>IF(B423&gt;0,CONCATENATE("2vii_",'[1]Valoració '!$D$7,"00",A423)," ")</f>
        <v xml:space="preserve"> </v>
      </c>
    </row>
    <row r="424" spans="1:8" x14ac:dyDescent="0.25">
      <c r="A424" s="266">
        <v>417</v>
      </c>
      <c r="B424" s="254"/>
      <c r="C424" s="255"/>
      <c r="D424" s="256"/>
      <c r="E424" s="255"/>
      <c r="F424" s="255"/>
      <c r="G424" s="263" cm="1">
        <f t="array" ref="G424">_xlfn.XLOOKUP(B424,Tabla317[[#All],[name]],Tabla317[[#All],[point]],0,0)</f>
        <v>0</v>
      </c>
      <c r="H424" s="264" t="str">
        <f>IF(B424&gt;0,CONCATENATE("2vii_",'[1]Valoració '!$D$7,"00",A424)," ")</f>
        <v xml:space="preserve"> </v>
      </c>
    </row>
    <row r="425" spans="1:8" x14ac:dyDescent="0.25">
      <c r="A425" s="266">
        <v>418</v>
      </c>
      <c r="B425" s="254"/>
      <c r="C425" s="255"/>
      <c r="D425" s="256"/>
      <c r="E425" s="255"/>
      <c r="F425" s="255"/>
      <c r="G425" s="263" cm="1">
        <f t="array" ref="G425">_xlfn.XLOOKUP(B425,Tabla317[[#All],[name]],Tabla317[[#All],[point]],0,0)</f>
        <v>0</v>
      </c>
      <c r="H425" s="264" t="str">
        <f>IF(B425&gt;0,CONCATENATE("2vii_",'[1]Valoració '!$D$7,"00",A425)," ")</f>
        <v xml:space="preserve"> </v>
      </c>
    </row>
    <row r="426" spans="1:8" x14ac:dyDescent="0.25">
      <c r="A426" s="266">
        <v>419</v>
      </c>
      <c r="B426" s="254"/>
      <c r="C426" s="255"/>
      <c r="D426" s="256"/>
      <c r="E426" s="255"/>
      <c r="F426" s="255"/>
      <c r="G426" s="263" cm="1">
        <f t="array" ref="G426">_xlfn.XLOOKUP(B426,Tabla317[[#All],[name]],Tabla317[[#All],[point]],0,0)</f>
        <v>0</v>
      </c>
      <c r="H426" s="264" t="str">
        <f>IF(B426&gt;0,CONCATENATE("2vii_",'[1]Valoració '!$D$7,"00",A426)," ")</f>
        <v xml:space="preserve"> </v>
      </c>
    </row>
    <row r="427" spans="1:8" x14ac:dyDescent="0.25">
      <c r="A427" s="266">
        <v>420</v>
      </c>
      <c r="B427" s="254"/>
      <c r="C427" s="255"/>
      <c r="D427" s="256"/>
      <c r="E427" s="255"/>
      <c r="F427" s="255"/>
      <c r="G427" s="263" cm="1">
        <f t="array" ref="G427">_xlfn.XLOOKUP(B427,Tabla317[[#All],[name]],Tabla317[[#All],[point]],0,0)</f>
        <v>0</v>
      </c>
      <c r="H427" s="264" t="str">
        <f>IF(B427&gt;0,CONCATENATE("2vii_",'[1]Valoració '!$D$7,"00",A427)," ")</f>
        <v xml:space="preserve"> </v>
      </c>
    </row>
    <row r="428" spans="1:8" x14ac:dyDescent="0.25">
      <c r="A428" s="266">
        <v>421</v>
      </c>
      <c r="B428" s="254"/>
      <c r="C428" s="255"/>
      <c r="D428" s="256"/>
      <c r="E428" s="255"/>
      <c r="F428" s="255"/>
      <c r="G428" s="263" cm="1">
        <f t="array" ref="G428">_xlfn.XLOOKUP(B428,Tabla317[[#All],[name]],Tabla317[[#All],[point]],0,0)</f>
        <v>0</v>
      </c>
      <c r="H428" s="264" t="str">
        <f>IF(B428&gt;0,CONCATENATE("2vii_",'[1]Valoració '!$D$7,"00",A428)," ")</f>
        <v xml:space="preserve"> </v>
      </c>
    </row>
    <row r="429" spans="1:8" x14ac:dyDescent="0.25">
      <c r="A429" s="266">
        <v>422</v>
      </c>
      <c r="B429" s="254"/>
      <c r="C429" s="255"/>
      <c r="D429" s="256"/>
      <c r="E429" s="255"/>
      <c r="F429" s="255"/>
      <c r="G429" s="263" cm="1">
        <f t="array" ref="G429">_xlfn.XLOOKUP(B429,Tabla317[[#All],[name]],Tabla317[[#All],[point]],0,0)</f>
        <v>0</v>
      </c>
      <c r="H429" s="264" t="str">
        <f>IF(B429&gt;0,CONCATENATE("2vii_",'[1]Valoració '!$D$7,"00",A429)," ")</f>
        <v xml:space="preserve"> </v>
      </c>
    </row>
    <row r="430" spans="1:8" x14ac:dyDescent="0.25">
      <c r="A430" s="266">
        <v>423</v>
      </c>
      <c r="B430" s="254"/>
      <c r="C430" s="255"/>
      <c r="D430" s="256"/>
      <c r="E430" s="255"/>
      <c r="F430" s="255"/>
      <c r="G430" s="263" cm="1">
        <f t="array" ref="G430">_xlfn.XLOOKUP(B430,Tabla317[[#All],[name]],Tabla317[[#All],[point]],0,0)</f>
        <v>0</v>
      </c>
      <c r="H430" s="264" t="str">
        <f>IF(B430&gt;0,CONCATENATE("2vii_",'[1]Valoració '!$D$7,"00",A430)," ")</f>
        <v xml:space="preserve"> </v>
      </c>
    </row>
    <row r="431" spans="1:8" x14ac:dyDescent="0.25">
      <c r="A431" s="266">
        <v>424</v>
      </c>
      <c r="B431" s="254"/>
      <c r="C431" s="255"/>
      <c r="D431" s="256"/>
      <c r="E431" s="255"/>
      <c r="F431" s="255"/>
      <c r="G431" s="263" cm="1">
        <f t="array" ref="G431">_xlfn.XLOOKUP(B431,Tabla317[[#All],[name]],Tabla317[[#All],[point]],0,0)</f>
        <v>0</v>
      </c>
      <c r="H431" s="264" t="str">
        <f>IF(B431&gt;0,CONCATENATE("2vii_",'[1]Valoració '!$D$7,"00",A431)," ")</f>
        <v xml:space="preserve"> </v>
      </c>
    </row>
    <row r="432" spans="1:8" x14ac:dyDescent="0.25">
      <c r="A432" s="266">
        <v>425</v>
      </c>
      <c r="B432" s="254"/>
      <c r="C432" s="255"/>
      <c r="D432" s="256"/>
      <c r="E432" s="255"/>
      <c r="F432" s="255"/>
      <c r="G432" s="263" cm="1">
        <f t="array" ref="G432">_xlfn.XLOOKUP(B432,Tabla317[[#All],[name]],Tabla317[[#All],[point]],0,0)</f>
        <v>0</v>
      </c>
      <c r="H432" s="264" t="str">
        <f>IF(B432&gt;0,CONCATENATE("2vii_",'[1]Valoració '!$D$7,"00",A432)," ")</f>
        <v xml:space="preserve"> </v>
      </c>
    </row>
    <row r="433" spans="1:8" x14ac:dyDescent="0.25">
      <c r="A433" s="266">
        <v>426</v>
      </c>
      <c r="B433" s="254"/>
      <c r="C433" s="255"/>
      <c r="D433" s="256"/>
      <c r="E433" s="255"/>
      <c r="F433" s="255"/>
      <c r="G433" s="263" cm="1">
        <f t="array" ref="G433">_xlfn.XLOOKUP(B433,Tabla317[[#All],[name]],Tabla317[[#All],[point]],0,0)</f>
        <v>0</v>
      </c>
      <c r="H433" s="264" t="str">
        <f>IF(B433&gt;0,CONCATENATE("2vii_",'[1]Valoració '!$D$7,"00",A433)," ")</f>
        <v xml:space="preserve"> </v>
      </c>
    </row>
    <row r="434" spans="1:8" x14ac:dyDescent="0.25">
      <c r="A434" s="266">
        <v>427</v>
      </c>
      <c r="B434" s="254"/>
      <c r="C434" s="255"/>
      <c r="D434" s="256"/>
      <c r="E434" s="255"/>
      <c r="F434" s="255"/>
      <c r="G434" s="263" cm="1">
        <f t="array" ref="G434">_xlfn.XLOOKUP(B434,Tabla317[[#All],[name]],Tabla317[[#All],[point]],0,0)</f>
        <v>0</v>
      </c>
      <c r="H434" s="264" t="str">
        <f>IF(B434&gt;0,CONCATENATE("2vii_",'[1]Valoració '!$D$7,"00",A434)," ")</f>
        <v xml:space="preserve"> </v>
      </c>
    </row>
    <row r="435" spans="1:8" x14ac:dyDescent="0.25">
      <c r="A435" s="266">
        <v>428</v>
      </c>
      <c r="B435" s="254"/>
      <c r="C435" s="255"/>
      <c r="D435" s="256"/>
      <c r="E435" s="255"/>
      <c r="F435" s="255"/>
      <c r="G435" s="263" cm="1">
        <f t="array" ref="G435">_xlfn.XLOOKUP(B435,Tabla317[[#All],[name]],Tabla317[[#All],[point]],0,0)</f>
        <v>0</v>
      </c>
      <c r="H435" s="264" t="str">
        <f>IF(B435&gt;0,CONCATENATE("2vii_",'[1]Valoració '!$D$7,"00",A435)," ")</f>
        <v xml:space="preserve"> </v>
      </c>
    </row>
    <row r="436" spans="1:8" x14ac:dyDescent="0.25">
      <c r="A436" s="266">
        <v>429</v>
      </c>
      <c r="B436" s="254"/>
      <c r="C436" s="255"/>
      <c r="D436" s="256"/>
      <c r="E436" s="255"/>
      <c r="F436" s="255"/>
      <c r="G436" s="263" cm="1">
        <f t="array" ref="G436">_xlfn.XLOOKUP(B436,Tabla317[[#All],[name]],Tabla317[[#All],[point]],0,0)</f>
        <v>0</v>
      </c>
      <c r="H436" s="264" t="str">
        <f>IF(B436&gt;0,CONCATENATE("2vii_",'[1]Valoració '!$D$7,"00",A436)," ")</f>
        <v xml:space="preserve"> </v>
      </c>
    </row>
    <row r="437" spans="1:8" x14ac:dyDescent="0.25">
      <c r="A437" s="266">
        <v>430</v>
      </c>
      <c r="B437" s="254"/>
      <c r="C437" s="255"/>
      <c r="D437" s="256"/>
      <c r="E437" s="255"/>
      <c r="F437" s="255"/>
      <c r="G437" s="263" cm="1">
        <f t="array" ref="G437">_xlfn.XLOOKUP(B437,Tabla317[[#All],[name]],Tabla317[[#All],[point]],0,0)</f>
        <v>0</v>
      </c>
      <c r="H437" s="264" t="str">
        <f>IF(B437&gt;0,CONCATENATE("2vii_",'[1]Valoració '!$D$7,"00",A437)," ")</f>
        <v xml:space="preserve"> </v>
      </c>
    </row>
    <row r="438" spans="1:8" x14ac:dyDescent="0.25">
      <c r="A438" s="266">
        <v>431</v>
      </c>
      <c r="B438" s="254"/>
      <c r="C438" s="255"/>
      <c r="D438" s="256"/>
      <c r="E438" s="255"/>
      <c r="F438" s="255"/>
      <c r="G438" s="263" cm="1">
        <f t="array" ref="G438">_xlfn.XLOOKUP(B438,Tabla317[[#All],[name]],Tabla317[[#All],[point]],0,0)</f>
        <v>0</v>
      </c>
      <c r="H438" s="264" t="str">
        <f>IF(B438&gt;0,CONCATENATE("2vii_",'[1]Valoració '!$D$7,"00",A438)," ")</f>
        <v xml:space="preserve"> </v>
      </c>
    </row>
    <row r="439" spans="1:8" x14ac:dyDescent="0.25">
      <c r="A439" s="266">
        <v>432</v>
      </c>
      <c r="B439" s="254"/>
      <c r="C439" s="255"/>
      <c r="D439" s="256"/>
      <c r="E439" s="255"/>
      <c r="F439" s="255"/>
      <c r="G439" s="263" cm="1">
        <f t="array" ref="G439">_xlfn.XLOOKUP(B439,Tabla317[[#All],[name]],Tabla317[[#All],[point]],0,0)</f>
        <v>0</v>
      </c>
      <c r="H439" s="264" t="str">
        <f>IF(B439&gt;0,CONCATENATE("2vii_",'[1]Valoració '!$D$7,"00",A439)," ")</f>
        <v xml:space="preserve"> </v>
      </c>
    </row>
    <row r="440" spans="1:8" x14ac:dyDescent="0.25">
      <c r="A440" s="266">
        <v>433</v>
      </c>
      <c r="B440" s="254"/>
      <c r="C440" s="255"/>
      <c r="D440" s="256"/>
      <c r="E440" s="255"/>
      <c r="F440" s="255"/>
      <c r="G440" s="263" cm="1">
        <f t="array" ref="G440">_xlfn.XLOOKUP(B440,Tabla317[[#All],[name]],Tabla317[[#All],[point]],0,0)</f>
        <v>0</v>
      </c>
      <c r="H440" s="264" t="str">
        <f>IF(B440&gt;0,CONCATENATE("2vii_",'[1]Valoració '!$D$7,"00",A440)," ")</f>
        <v xml:space="preserve"> </v>
      </c>
    </row>
    <row r="441" spans="1:8" x14ac:dyDescent="0.25">
      <c r="A441" s="266">
        <v>434</v>
      </c>
      <c r="B441" s="254"/>
      <c r="C441" s="255"/>
      <c r="D441" s="256"/>
      <c r="E441" s="255"/>
      <c r="F441" s="255"/>
      <c r="G441" s="263" cm="1">
        <f t="array" ref="G441">_xlfn.XLOOKUP(B441,Tabla317[[#All],[name]],Tabla317[[#All],[point]],0,0)</f>
        <v>0</v>
      </c>
      <c r="H441" s="264" t="str">
        <f>IF(B441&gt;0,CONCATENATE("2vii_",'[1]Valoració '!$D$7,"00",A441)," ")</f>
        <v xml:space="preserve"> </v>
      </c>
    </row>
    <row r="442" spans="1:8" x14ac:dyDescent="0.25">
      <c r="A442" s="266">
        <v>435</v>
      </c>
      <c r="B442" s="254"/>
      <c r="C442" s="255"/>
      <c r="D442" s="256"/>
      <c r="E442" s="255"/>
      <c r="F442" s="255"/>
      <c r="G442" s="263" cm="1">
        <f t="array" ref="G442">_xlfn.XLOOKUP(B442,Tabla317[[#All],[name]],Tabla317[[#All],[point]],0,0)</f>
        <v>0</v>
      </c>
      <c r="H442" s="264" t="str">
        <f>IF(B442&gt;0,CONCATENATE("2vii_",'[1]Valoració '!$D$7,"00",A442)," ")</f>
        <v xml:space="preserve"> </v>
      </c>
    </row>
    <row r="443" spans="1:8" x14ac:dyDescent="0.25">
      <c r="A443" s="266">
        <v>436</v>
      </c>
      <c r="B443" s="254"/>
      <c r="C443" s="255"/>
      <c r="D443" s="256"/>
      <c r="E443" s="255"/>
      <c r="F443" s="255"/>
      <c r="G443" s="263" cm="1">
        <f t="array" ref="G443">_xlfn.XLOOKUP(B443,Tabla317[[#All],[name]],Tabla317[[#All],[point]],0,0)</f>
        <v>0</v>
      </c>
      <c r="H443" s="264" t="str">
        <f>IF(B443&gt;0,CONCATENATE("2vii_",'[1]Valoració '!$D$7,"00",A443)," ")</f>
        <v xml:space="preserve"> </v>
      </c>
    </row>
    <row r="444" spans="1:8" x14ac:dyDescent="0.25">
      <c r="A444" s="266">
        <v>437</v>
      </c>
      <c r="B444" s="254"/>
      <c r="C444" s="255"/>
      <c r="D444" s="256"/>
      <c r="E444" s="255"/>
      <c r="F444" s="255"/>
      <c r="G444" s="263" cm="1">
        <f t="array" ref="G444">_xlfn.XLOOKUP(B444,Tabla317[[#All],[name]],Tabla317[[#All],[point]],0,0)</f>
        <v>0</v>
      </c>
      <c r="H444" s="264" t="str">
        <f>IF(B444&gt;0,CONCATENATE("2vii_",'[1]Valoració '!$D$7,"00",A444)," ")</f>
        <v xml:space="preserve"> </v>
      </c>
    </row>
    <row r="445" spans="1:8" x14ac:dyDescent="0.25">
      <c r="A445" s="266">
        <v>438</v>
      </c>
      <c r="B445" s="254"/>
      <c r="C445" s="255"/>
      <c r="D445" s="256"/>
      <c r="E445" s="255"/>
      <c r="F445" s="255"/>
      <c r="G445" s="263" cm="1">
        <f t="array" ref="G445">_xlfn.XLOOKUP(B445,Tabla317[[#All],[name]],Tabla317[[#All],[point]],0,0)</f>
        <v>0</v>
      </c>
      <c r="H445" s="264" t="str">
        <f>IF(B445&gt;0,CONCATENATE("2vii_",'[1]Valoració '!$D$7,"00",A445)," ")</f>
        <v xml:space="preserve"> </v>
      </c>
    </row>
    <row r="446" spans="1:8" x14ac:dyDescent="0.25">
      <c r="A446" s="266">
        <v>439</v>
      </c>
      <c r="B446" s="254"/>
      <c r="C446" s="255"/>
      <c r="D446" s="256"/>
      <c r="E446" s="255"/>
      <c r="F446" s="255"/>
      <c r="G446" s="263" cm="1">
        <f t="array" ref="G446">_xlfn.XLOOKUP(B446,Tabla317[[#All],[name]],Tabla317[[#All],[point]],0,0)</f>
        <v>0</v>
      </c>
      <c r="H446" s="264" t="str">
        <f>IF(B446&gt;0,CONCATENATE("2vii_",'[1]Valoració '!$D$7,"00",A446)," ")</f>
        <v xml:space="preserve"> </v>
      </c>
    </row>
    <row r="447" spans="1:8" x14ac:dyDescent="0.25">
      <c r="A447" s="266">
        <v>440</v>
      </c>
      <c r="B447" s="254"/>
      <c r="C447" s="255"/>
      <c r="D447" s="256"/>
      <c r="E447" s="255"/>
      <c r="F447" s="255"/>
      <c r="G447" s="263" cm="1">
        <f t="array" ref="G447">_xlfn.XLOOKUP(B447,Tabla317[[#All],[name]],Tabla317[[#All],[point]],0,0)</f>
        <v>0</v>
      </c>
      <c r="H447" s="264" t="str">
        <f>IF(B447&gt;0,CONCATENATE("2vii_",'[1]Valoració '!$D$7,"00",A447)," ")</f>
        <v xml:space="preserve"> </v>
      </c>
    </row>
    <row r="448" spans="1:8" x14ac:dyDescent="0.25">
      <c r="A448" s="266">
        <v>441</v>
      </c>
      <c r="B448" s="254"/>
      <c r="C448" s="255"/>
      <c r="D448" s="256"/>
      <c r="E448" s="255"/>
      <c r="F448" s="255"/>
      <c r="G448" s="263" cm="1">
        <f t="array" ref="G448">_xlfn.XLOOKUP(B448,Tabla317[[#All],[name]],Tabla317[[#All],[point]],0,0)</f>
        <v>0</v>
      </c>
      <c r="H448" s="264" t="str">
        <f>IF(B448&gt;0,CONCATENATE("2vii_",'[1]Valoració '!$D$7,"00",A448)," ")</f>
        <v xml:space="preserve"> </v>
      </c>
    </row>
    <row r="449" spans="1:8" x14ac:dyDescent="0.25">
      <c r="A449" s="266">
        <v>442</v>
      </c>
      <c r="B449" s="254"/>
      <c r="C449" s="255"/>
      <c r="D449" s="256"/>
      <c r="E449" s="255"/>
      <c r="F449" s="255"/>
      <c r="G449" s="263" cm="1">
        <f t="array" ref="G449">_xlfn.XLOOKUP(B449,Tabla317[[#All],[name]],Tabla317[[#All],[point]],0,0)</f>
        <v>0</v>
      </c>
      <c r="H449" s="264" t="str">
        <f>IF(B449&gt;0,CONCATENATE("2vii_",'[1]Valoració '!$D$7,"00",A449)," ")</f>
        <v xml:space="preserve"> </v>
      </c>
    </row>
    <row r="450" spans="1:8" x14ac:dyDescent="0.25">
      <c r="A450" s="266">
        <v>443</v>
      </c>
      <c r="B450" s="254"/>
      <c r="C450" s="255"/>
      <c r="D450" s="256"/>
      <c r="E450" s="255"/>
      <c r="F450" s="255"/>
      <c r="G450" s="263" cm="1">
        <f t="array" ref="G450">_xlfn.XLOOKUP(B450,Tabla317[[#All],[name]],Tabla317[[#All],[point]],0,0)</f>
        <v>0</v>
      </c>
      <c r="H450" s="264" t="str">
        <f>IF(B450&gt;0,CONCATENATE("2vii_",'[1]Valoració '!$D$7,"00",A450)," ")</f>
        <v xml:space="preserve"> </v>
      </c>
    </row>
    <row r="451" spans="1:8" x14ac:dyDescent="0.25">
      <c r="A451" s="266">
        <v>444</v>
      </c>
      <c r="B451" s="254"/>
      <c r="C451" s="255"/>
      <c r="D451" s="256"/>
      <c r="E451" s="255"/>
      <c r="F451" s="255"/>
      <c r="G451" s="263" cm="1">
        <f t="array" ref="G451">_xlfn.XLOOKUP(B451,Tabla317[[#All],[name]],Tabla317[[#All],[point]],0,0)</f>
        <v>0</v>
      </c>
      <c r="H451" s="264" t="str">
        <f>IF(B451&gt;0,CONCATENATE("2vii_",'[1]Valoració '!$D$7,"00",A451)," ")</f>
        <v xml:space="preserve"> </v>
      </c>
    </row>
    <row r="452" spans="1:8" x14ac:dyDescent="0.25">
      <c r="A452" s="266">
        <v>445</v>
      </c>
      <c r="B452" s="254"/>
      <c r="C452" s="255"/>
      <c r="D452" s="256"/>
      <c r="E452" s="255"/>
      <c r="F452" s="255"/>
      <c r="G452" s="263" cm="1">
        <f t="array" ref="G452">_xlfn.XLOOKUP(B452,Tabla317[[#All],[name]],Tabla317[[#All],[point]],0,0)</f>
        <v>0</v>
      </c>
      <c r="H452" s="264" t="str">
        <f>IF(B452&gt;0,CONCATENATE("2vii_",'[1]Valoració '!$D$7,"00",A452)," ")</f>
        <v xml:space="preserve"> </v>
      </c>
    </row>
    <row r="453" spans="1:8" x14ac:dyDescent="0.25">
      <c r="A453" s="266">
        <v>446</v>
      </c>
      <c r="B453" s="254"/>
      <c r="C453" s="255"/>
      <c r="D453" s="256"/>
      <c r="E453" s="255"/>
      <c r="F453" s="255"/>
      <c r="G453" s="263" cm="1">
        <f t="array" ref="G453">_xlfn.XLOOKUP(B453,Tabla317[[#All],[name]],Tabla317[[#All],[point]],0,0)</f>
        <v>0</v>
      </c>
      <c r="H453" s="264" t="str">
        <f>IF(B453&gt;0,CONCATENATE("2vii_",'[1]Valoració '!$D$7,"00",A453)," ")</f>
        <v xml:space="preserve"> </v>
      </c>
    </row>
    <row r="454" spans="1:8" x14ac:dyDescent="0.25">
      <c r="A454" s="266">
        <v>447</v>
      </c>
      <c r="B454" s="254"/>
      <c r="C454" s="255"/>
      <c r="D454" s="256"/>
      <c r="E454" s="255"/>
      <c r="F454" s="255"/>
      <c r="G454" s="263" cm="1">
        <f t="array" ref="G454">_xlfn.XLOOKUP(B454,Tabla317[[#All],[name]],Tabla317[[#All],[point]],0,0)</f>
        <v>0</v>
      </c>
      <c r="H454" s="264" t="str">
        <f>IF(B454&gt;0,CONCATENATE("2vii_",'[1]Valoració '!$D$7,"00",A454)," ")</f>
        <v xml:space="preserve"> </v>
      </c>
    </row>
    <row r="455" spans="1:8" x14ac:dyDescent="0.25">
      <c r="A455" s="266">
        <v>448</v>
      </c>
      <c r="B455" s="254"/>
      <c r="C455" s="255"/>
      <c r="D455" s="256"/>
      <c r="E455" s="255"/>
      <c r="F455" s="255"/>
      <c r="G455" s="263" cm="1">
        <f t="array" ref="G455">_xlfn.XLOOKUP(B455,Tabla317[[#All],[name]],Tabla317[[#All],[point]],0,0)</f>
        <v>0</v>
      </c>
      <c r="H455" s="264" t="str">
        <f>IF(B455&gt;0,CONCATENATE("2vii_",'[1]Valoració '!$D$7,"00",A455)," ")</f>
        <v xml:space="preserve"> </v>
      </c>
    </row>
    <row r="456" spans="1:8" x14ac:dyDescent="0.25">
      <c r="A456" s="266">
        <v>449</v>
      </c>
      <c r="B456" s="254"/>
      <c r="C456" s="255"/>
      <c r="D456" s="256"/>
      <c r="E456" s="255"/>
      <c r="F456" s="255"/>
      <c r="G456" s="263" cm="1">
        <f t="array" ref="G456">_xlfn.XLOOKUP(B456,Tabla317[[#All],[name]],Tabla317[[#All],[point]],0,0)</f>
        <v>0</v>
      </c>
      <c r="H456" s="264" t="str">
        <f>IF(B456&gt;0,CONCATENATE("2vii_",'[1]Valoració '!$D$7,"00",A456)," ")</f>
        <v xml:space="preserve"> </v>
      </c>
    </row>
    <row r="457" spans="1:8" x14ac:dyDescent="0.25">
      <c r="A457" s="266">
        <v>450</v>
      </c>
      <c r="B457" s="254"/>
      <c r="C457" s="255"/>
      <c r="D457" s="256"/>
      <c r="E457" s="255"/>
      <c r="F457" s="255"/>
      <c r="G457" s="263" cm="1">
        <f t="array" ref="G457">_xlfn.XLOOKUP(B457,Tabla317[[#All],[name]],Tabla317[[#All],[point]],0,0)</f>
        <v>0</v>
      </c>
      <c r="H457" s="264" t="str">
        <f>IF(B457&gt;0,CONCATENATE("2vii_",'[1]Valoració '!$D$7,"00",A457)," ")</f>
        <v xml:space="preserve"> </v>
      </c>
    </row>
    <row r="458" spans="1:8" x14ac:dyDescent="0.25">
      <c r="A458" s="266">
        <v>451</v>
      </c>
      <c r="B458" s="254"/>
      <c r="C458" s="255"/>
      <c r="D458" s="256"/>
      <c r="E458" s="255"/>
      <c r="F458" s="255"/>
      <c r="G458" s="263" cm="1">
        <f t="array" ref="G458">_xlfn.XLOOKUP(B458,Tabla317[[#All],[name]],Tabla317[[#All],[point]],0,0)</f>
        <v>0</v>
      </c>
      <c r="H458" s="264" t="str">
        <f>IF(B458&gt;0,CONCATENATE("2vii_",'[1]Valoració '!$D$7,"00",A458)," ")</f>
        <v xml:space="preserve"> </v>
      </c>
    </row>
    <row r="459" spans="1:8" x14ac:dyDescent="0.25">
      <c r="A459" s="266">
        <v>452</v>
      </c>
      <c r="B459" s="254"/>
      <c r="C459" s="255"/>
      <c r="D459" s="256"/>
      <c r="E459" s="255"/>
      <c r="F459" s="255"/>
      <c r="G459" s="263" cm="1">
        <f t="array" ref="G459">_xlfn.XLOOKUP(B459,Tabla317[[#All],[name]],Tabla317[[#All],[point]],0,0)</f>
        <v>0</v>
      </c>
      <c r="H459" s="264" t="str">
        <f>IF(B459&gt;0,CONCATENATE("2vii_",'[1]Valoració '!$D$7,"00",A459)," ")</f>
        <v xml:space="preserve"> </v>
      </c>
    </row>
    <row r="460" spans="1:8" x14ac:dyDescent="0.25">
      <c r="A460" s="266">
        <v>453</v>
      </c>
      <c r="B460" s="254"/>
      <c r="C460" s="255"/>
      <c r="D460" s="256"/>
      <c r="E460" s="255"/>
      <c r="F460" s="255"/>
      <c r="G460" s="263" cm="1">
        <f t="array" ref="G460">_xlfn.XLOOKUP(B460,Tabla317[[#All],[name]],Tabla317[[#All],[point]],0,0)</f>
        <v>0</v>
      </c>
      <c r="H460" s="264" t="str">
        <f>IF(B460&gt;0,CONCATENATE("2vii_",'[1]Valoració '!$D$7,"00",A460)," ")</f>
        <v xml:space="preserve"> </v>
      </c>
    </row>
    <row r="461" spans="1:8" x14ac:dyDescent="0.25">
      <c r="A461" s="266">
        <v>454</v>
      </c>
      <c r="B461" s="254"/>
      <c r="C461" s="255"/>
      <c r="D461" s="256"/>
      <c r="E461" s="255"/>
      <c r="F461" s="255"/>
      <c r="G461" s="263" cm="1">
        <f t="array" ref="G461">_xlfn.XLOOKUP(B461,Tabla317[[#All],[name]],Tabla317[[#All],[point]],0,0)</f>
        <v>0</v>
      </c>
      <c r="H461" s="264" t="str">
        <f>IF(B461&gt;0,CONCATENATE("2vii_",'[1]Valoració '!$D$7,"00",A461)," ")</f>
        <v xml:space="preserve"> </v>
      </c>
    </row>
    <row r="462" spans="1:8" x14ac:dyDescent="0.25">
      <c r="A462" s="266">
        <v>455</v>
      </c>
      <c r="B462" s="254"/>
      <c r="C462" s="255"/>
      <c r="D462" s="256"/>
      <c r="E462" s="255"/>
      <c r="F462" s="255"/>
      <c r="G462" s="263" cm="1">
        <f t="array" ref="G462">_xlfn.XLOOKUP(B462,Tabla317[[#All],[name]],Tabla317[[#All],[point]],0,0)</f>
        <v>0</v>
      </c>
      <c r="H462" s="264" t="str">
        <f>IF(B462&gt;0,CONCATENATE("2vii_",'[1]Valoració '!$D$7,"00",A462)," ")</f>
        <v xml:space="preserve"> </v>
      </c>
    </row>
    <row r="463" spans="1:8" x14ac:dyDescent="0.25">
      <c r="A463" s="266">
        <v>456</v>
      </c>
      <c r="B463" s="254"/>
      <c r="C463" s="255"/>
      <c r="D463" s="256"/>
      <c r="E463" s="255"/>
      <c r="F463" s="255"/>
      <c r="G463" s="263" cm="1">
        <f t="array" ref="G463">_xlfn.XLOOKUP(B463,Tabla317[[#All],[name]],Tabla317[[#All],[point]],0,0)</f>
        <v>0</v>
      </c>
      <c r="H463" s="264" t="str">
        <f>IF(B463&gt;0,CONCATENATE("2vii_",'[1]Valoració '!$D$7,"00",A463)," ")</f>
        <v xml:space="preserve"> </v>
      </c>
    </row>
    <row r="464" spans="1:8" x14ac:dyDescent="0.25">
      <c r="A464" s="266">
        <v>457</v>
      </c>
      <c r="B464" s="254"/>
      <c r="C464" s="255"/>
      <c r="D464" s="256"/>
      <c r="E464" s="255"/>
      <c r="F464" s="255"/>
      <c r="G464" s="263" cm="1">
        <f t="array" ref="G464">_xlfn.XLOOKUP(B464,Tabla317[[#All],[name]],Tabla317[[#All],[point]],0,0)</f>
        <v>0</v>
      </c>
      <c r="H464" s="264" t="str">
        <f>IF(B464&gt;0,CONCATENATE("2vii_",'[1]Valoració '!$D$7,"00",A464)," ")</f>
        <v xml:space="preserve"> </v>
      </c>
    </row>
    <row r="465" spans="1:8" x14ac:dyDescent="0.25">
      <c r="A465" s="266">
        <v>458</v>
      </c>
      <c r="B465" s="254"/>
      <c r="C465" s="255"/>
      <c r="D465" s="256"/>
      <c r="E465" s="255"/>
      <c r="F465" s="255"/>
      <c r="G465" s="263" cm="1">
        <f t="array" ref="G465">_xlfn.XLOOKUP(B465,Tabla317[[#All],[name]],Tabla317[[#All],[point]],0,0)</f>
        <v>0</v>
      </c>
      <c r="H465" s="264" t="str">
        <f>IF(B465&gt;0,CONCATENATE("2vii_",'[1]Valoració '!$D$7,"00",A465)," ")</f>
        <v xml:space="preserve"> </v>
      </c>
    </row>
    <row r="466" spans="1:8" x14ac:dyDescent="0.25">
      <c r="A466" s="266">
        <v>459</v>
      </c>
      <c r="B466" s="254"/>
      <c r="C466" s="255"/>
      <c r="D466" s="256"/>
      <c r="E466" s="255"/>
      <c r="F466" s="255"/>
      <c r="G466" s="263" cm="1">
        <f t="array" ref="G466">_xlfn.XLOOKUP(B466,Tabla317[[#All],[name]],Tabla317[[#All],[point]],0,0)</f>
        <v>0</v>
      </c>
      <c r="H466" s="264" t="str">
        <f>IF(B466&gt;0,CONCATENATE("2vii_",'[1]Valoració '!$D$7,"00",A466)," ")</f>
        <v xml:space="preserve"> </v>
      </c>
    </row>
    <row r="467" spans="1:8" x14ac:dyDescent="0.25">
      <c r="A467" s="266">
        <v>460</v>
      </c>
      <c r="B467" s="254"/>
      <c r="C467" s="255"/>
      <c r="D467" s="256"/>
      <c r="E467" s="255"/>
      <c r="F467" s="255"/>
      <c r="G467" s="263" cm="1">
        <f t="array" ref="G467">_xlfn.XLOOKUP(B467,Tabla317[[#All],[name]],Tabla317[[#All],[point]],0,0)</f>
        <v>0</v>
      </c>
      <c r="H467" s="264" t="str">
        <f>IF(B467&gt;0,CONCATENATE("2vii_",'[1]Valoració '!$D$7,"00",A467)," ")</f>
        <v xml:space="preserve"> </v>
      </c>
    </row>
    <row r="468" spans="1:8" x14ac:dyDescent="0.25">
      <c r="A468" s="266">
        <v>461</v>
      </c>
      <c r="B468" s="254"/>
      <c r="C468" s="255"/>
      <c r="D468" s="256"/>
      <c r="E468" s="255"/>
      <c r="F468" s="255"/>
      <c r="G468" s="263" cm="1">
        <f t="array" ref="G468">_xlfn.XLOOKUP(B468,Tabla317[[#All],[name]],Tabla317[[#All],[point]],0,0)</f>
        <v>0</v>
      </c>
      <c r="H468" s="264" t="str">
        <f>IF(B468&gt;0,CONCATENATE("2vii_",'[1]Valoració '!$D$7,"00",A468)," ")</f>
        <v xml:space="preserve"> </v>
      </c>
    </row>
    <row r="469" spans="1:8" x14ac:dyDescent="0.25">
      <c r="A469" s="266">
        <v>462</v>
      </c>
      <c r="B469" s="254"/>
      <c r="C469" s="255"/>
      <c r="D469" s="256"/>
      <c r="E469" s="255"/>
      <c r="F469" s="255"/>
      <c r="G469" s="263" cm="1">
        <f t="array" ref="G469">_xlfn.XLOOKUP(B469,Tabla317[[#All],[name]],Tabla317[[#All],[point]],0,0)</f>
        <v>0</v>
      </c>
      <c r="H469" s="264" t="str">
        <f>IF(B469&gt;0,CONCATENATE("2vii_",'[1]Valoració '!$D$7,"00",A469)," ")</f>
        <v xml:space="preserve"> </v>
      </c>
    </row>
    <row r="470" spans="1:8" x14ac:dyDescent="0.25">
      <c r="A470" s="266">
        <v>463</v>
      </c>
      <c r="B470" s="254"/>
      <c r="C470" s="255"/>
      <c r="D470" s="256"/>
      <c r="E470" s="255"/>
      <c r="F470" s="255"/>
      <c r="G470" s="263" cm="1">
        <f t="array" ref="G470">_xlfn.XLOOKUP(B470,Tabla317[[#All],[name]],Tabla317[[#All],[point]],0,0)</f>
        <v>0</v>
      </c>
      <c r="H470" s="264" t="str">
        <f>IF(B470&gt;0,CONCATENATE("2vii_",'[1]Valoració '!$D$7,"00",A470)," ")</f>
        <v xml:space="preserve"> </v>
      </c>
    </row>
    <row r="471" spans="1:8" x14ac:dyDescent="0.25">
      <c r="A471" s="266">
        <v>464</v>
      </c>
      <c r="B471" s="254"/>
      <c r="C471" s="255"/>
      <c r="D471" s="256"/>
      <c r="E471" s="255"/>
      <c r="F471" s="255"/>
      <c r="G471" s="263" cm="1">
        <f t="array" ref="G471">_xlfn.XLOOKUP(B471,Tabla317[[#All],[name]],Tabla317[[#All],[point]],0,0)</f>
        <v>0</v>
      </c>
      <c r="H471" s="264" t="str">
        <f>IF(B471&gt;0,CONCATENATE("2vii_",'[1]Valoració '!$D$7,"00",A471)," ")</f>
        <v xml:space="preserve"> </v>
      </c>
    </row>
    <row r="472" spans="1:8" x14ac:dyDescent="0.25">
      <c r="A472" s="266">
        <v>465</v>
      </c>
      <c r="B472" s="254"/>
      <c r="C472" s="255"/>
      <c r="D472" s="256"/>
      <c r="E472" s="255"/>
      <c r="F472" s="255"/>
      <c r="G472" s="263" cm="1">
        <f t="array" ref="G472">_xlfn.XLOOKUP(B472,Tabla317[[#All],[name]],Tabla317[[#All],[point]],0,0)</f>
        <v>0</v>
      </c>
      <c r="H472" s="264" t="str">
        <f>IF(B472&gt;0,CONCATENATE("2vii_",'[1]Valoració '!$D$7,"00",A472)," ")</f>
        <v xml:space="preserve"> </v>
      </c>
    </row>
    <row r="473" spans="1:8" x14ac:dyDescent="0.25">
      <c r="A473" s="266">
        <v>466</v>
      </c>
      <c r="B473" s="254"/>
      <c r="C473" s="255"/>
      <c r="D473" s="256"/>
      <c r="E473" s="255"/>
      <c r="F473" s="255"/>
      <c r="G473" s="263" cm="1">
        <f t="array" ref="G473">_xlfn.XLOOKUP(B473,Tabla317[[#All],[name]],Tabla317[[#All],[point]],0,0)</f>
        <v>0</v>
      </c>
      <c r="H473" s="264" t="str">
        <f>IF(B473&gt;0,CONCATENATE("2vii_",'[1]Valoració '!$D$7,"00",A473)," ")</f>
        <v xml:space="preserve"> </v>
      </c>
    </row>
    <row r="474" spans="1:8" x14ac:dyDescent="0.25">
      <c r="A474" s="266">
        <v>467</v>
      </c>
      <c r="B474" s="254"/>
      <c r="C474" s="255"/>
      <c r="D474" s="256"/>
      <c r="E474" s="255"/>
      <c r="F474" s="255"/>
      <c r="G474" s="263" cm="1">
        <f t="array" ref="G474">_xlfn.XLOOKUP(B474,Tabla317[[#All],[name]],Tabla317[[#All],[point]],0,0)</f>
        <v>0</v>
      </c>
      <c r="H474" s="264" t="str">
        <f>IF(B474&gt;0,CONCATENATE("2vii_",'[1]Valoració '!$D$7,"00",A474)," ")</f>
        <v xml:space="preserve"> </v>
      </c>
    </row>
    <row r="475" spans="1:8" x14ac:dyDescent="0.25">
      <c r="A475" s="266">
        <v>468</v>
      </c>
      <c r="B475" s="254"/>
      <c r="C475" s="255"/>
      <c r="D475" s="256"/>
      <c r="E475" s="255"/>
      <c r="F475" s="255"/>
      <c r="G475" s="263" cm="1">
        <f t="array" ref="G475">_xlfn.XLOOKUP(B475,Tabla317[[#All],[name]],Tabla317[[#All],[point]],0,0)</f>
        <v>0</v>
      </c>
      <c r="H475" s="264" t="str">
        <f>IF(B475&gt;0,CONCATENATE("2vii_",'[1]Valoració '!$D$7,"00",A475)," ")</f>
        <v xml:space="preserve"> </v>
      </c>
    </row>
    <row r="476" spans="1:8" x14ac:dyDescent="0.25">
      <c r="A476" s="266">
        <v>469</v>
      </c>
      <c r="B476" s="254"/>
      <c r="C476" s="255"/>
      <c r="D476" s="256"/>
      <c r="E476" s="255"/>
      <c r="F476" s="255"/>
      <c r="G476" s="263" cm="1">
        <f t="array" ref="G476">_xlfn.XLOOKUP(B476,Tabla317[[#All],[name]],Tabla317[[#All],[point]],0,0)</f>
        <v>0</v>
      </c>
      <c r="H476" s="264" t="str">
        <f>IF(B476&gt;0,CONCATENATE("2vii_",'[1]Valoració '!$D$7,"00",A476)," ")</f>
        <v xml:space="preserve"> </v>
      </c>
    </row>
    <row r="477" spans="1:8" x14ac:dyDescent="0.25">
      <c r="A477" s="266">
        <v>470</v>
      </c>
      <c r="B477" s="254"/>
      <c r="C477" s="255"/>
      <c r="D477" s="256"/>
      <c r="E477" s="255"/>
      <c r="F477" s="255"/>
      <c r="G477" s="263" cm="1">
        <f t="array" ref="G477">_xlfn.XLOOKUP(B477,Tabla317[[#All],[name]],Tabla317[[#All],[point]],0,0)</f>
        <v>0</v>
      </c>
      <c r="H477" s="264" t="str">
        <f>IF(B477&gt;0,CONCATENATE("2vii_",'[1]Valoració '!$D$7,"00",A477)," ")</f>
        <v xml:space="preserve"> </v>
      </c>
    </row>
    <row r="478" spans="1:8" x14ac:dyDescent="0.25">
      <c r="A478" s="266">
        <v>471</v>
      </c>
      <c r="B478" s="254"/>
      <c r="C478" s="255"/>
      <c r="D478" s="256"/>
      <c r="E478" s="255"/>
      <c r="F478" s="255"/>
      <c r="G478" s="263" cm="1">
        <f t="array" ref="G478">_xlfn.XLOOKUP(B478,Tabla317[[#All],[name]],Tabla317[[#All],[point]],0,0)</f>
        <v>0</v>
      </c>
      <c r="H478" s="264" t="str">
        <f>IF(B478&gt;0,CONCATENATE("2vii_",'[1]Valoració '!$D$7,"00",A478)," ")</f>
        <v xml:space="preserve"> </v>
      </c>
    </row>
    <row r="479" spans="1:8" x14ac:dyDescent="0.25">
      <c r="A479" s="266">
        <v>472</v>
      </c>
      <c r="B479" s="254"/>
      <c r="C479" s="255"/>
      <c r="D479" s="256"/>
      <c r="E479" s="255"/>
      <c r="F479" s="255"/>
      <c r="G479" s="263" cm="1">
        <f t="array" ref="G479">_xlfn.XLOOKUP(B479,Tabla317[[#All],[name]],Tabla317[[#All],[point]],0,0)</f>
        <v>0</v>
      </c>
      <c r="H479" s="264" t="str">
        <f>IF(B479&gt;0,CONCATENATE("2vii_",'[1]Valoració '!$D$7,"00",A479)," ")</f>
        <v xml:space="preserve"> </v>
      </c>
    </row>
    <row r="480" spans="1:8" x14ac:dyDescent="0.25">
      <c r="A480" s="266">
        <v>473</v>
      </c>
      <c r="B480" s="254"/>
      <c r="C480" s="255"/>
      <c r="D480" s="256"/>
      <c r="E480" s="255"/>
      <c r="F480" s="255"/>
      <c r="G480" s="263" cm="1">
        <f t="array" ref="G480">_xlfn.XLOOKUP(B480,Tabla317[[#All],[name]],Tabla317[[#All],[point]],0,0)</f>
        <v>0</v>
      </c>
      <c r="H480" s="264" t="str">
        <f>IF(B480&gt;0,CONCATENATE("2vii_",'[1]Valoració '!$D$7,"00",A480)," ")</f>
        <v xml:space="preserve"> </v>
      </c>
    </row>
    <row r="481" spans="1:8" x14ac:dyDescent="0.25">
      <c r="A481" s="266">
        <v>474</v>
      </c>
      <c r="B481" s="254"/>
      <c r="C481" s="255"/>
      <c r="D481" s="256"/>
      <c r="E481" s="255"/>
      <c r="F481" s="255"/>
      <c r="G481" s="263" cm="1">
        <f t="array" ref="G481">_xlfn.XLOOKUP(B481,Tabla317[[#All],[name]],Tabla317[[#All],[point]],0,0)</f>
        <v>0</v>
      </c>
      <c r="H481" s="264" t="str">
        <f>IF(B481&gt;0,CONCATENATE("2vii_",'[1]Valoració '!$D$7,"00",A481)," ")</f>
        <v xml:space="preserve"> </v>
      </c>
    </row>
    <row r="482" spans="1:8" x14ac:dyDescent="0.25">
      <c r="A482" s="266">
        <v>475</v>
      </c>
      <c r="B482" s="254"/>
      <c r="C482" s="255"/>
      <c r="D482" s="256"/>
      <c r="E482" s="255"/>
      <c r="F482" s="255"/>
      <c r="G482" s="263" cm="1">
        <f t="array" ref="G482">_xlfn.XLOOKUP(B482,Tabla317[[#All],[name]],Tabla317[[#All],[point]],0,0)</f>
        <v>0</v>
      </c>
      <c r="H482" s="264" t="str">
        <f>IF(B482&gt;0,CONCATENATE("2vii_",'[1]Valoració '!$D$7,"00",A482)," ")</f>
        <v xml:space="preserve"> </v>
      </c>
    </row>
    <row r="483" spans="1:8" x14ac:dyDescent="0.25">
      <c r="A483" s="266">
        <v>476</v>
      </c>
      <c r="B483" s="254"/>
      <c r="C483" s="255"/>
      <c r="D483" s="256"/>
      <c r="E483" s="255"/>
      <c r="F483" s="255"/>
      <c r="G483" s="263" cm="1">
        <f t="array" ref="G483">_xlfn.XLOOKUP(B483,Tabla317[[#All],[name]],Tabla317[[#All],[point]],0,0)</f>
        <v>0</v>
      </c>
      <c r="H483" s="264" t="str">
        <f>IF(B483&gt;0,CONCATENATE("2vii_",'[1]Valoració '!$D$7,"00",A483)," ")</f>
        <v xml:space="preserve"> </v>
      </c>
    </row>
    <row r="484" spans="1:8" x14ac:dyDescent="0.25">
      <c r="A484" s="266">
        <v>477</v>
      </c>
      <c r="B484" s="254"/>
      <c r="C484" s="255"/>
      <c r="D484" s="256"/>
      <c r="E484" s="255"/>
      <c r="F484" s="255"/>
      <c r="G484" s="263" cm="1">
        <f t="array" ref="G484">_xlfn.XLOOKUP(B484,Tabla317[[#All],[name]],Tabla317[[#All],[point]],0,0)</f>
        <v>0</v>
      </c>
      <c r="H484" s="264" t="str">
        <f>IF(B484&gt;0,CONCATENATE("2vii_",'[1]Valoració '!$D$7,"00",A484)," ")</f>
        <v xml:space="preserve"> </v>
      </c>
    </row>
    <row r="485" spans="1:8" x14ac:dyDescent="0.25">
      <c r="A485" s="266">
        <v>478</v>
      </c>
      <c r="B485" s="254"/>
      <c r="C485" s="255"/>
      <c r="D485" s="256"/>
      <c r="E485" s="255"/>
      <c r="F485" s="255"/>
      <c r="G485" s="263" cm="1">
        <f t="array" ref="G485">_xlfn.XLOOKUP(B485,Tabla317[[#All],[name]],Tabla317[[#All],[point]],0,0)</f>
        <v>0</v>
      </c>
      <c r="H485" s="264" t="str">
        <f>IF(B485&gt;0,CONCATENATE("2vii_",'[1]Valoració '!$D$7,"00",A485)," ")</f>
        <v xml:space="preserve"> </v>
      </c>
    </row>
    <row r="486" spans="1:8" x14ac:dyDescent="0.25">
      <c r="A486" s="266">
        <v>479</v>
      </c>
      <c r="B486" s="254"/>
      <c r="C486" s="255"/>
      <c r="D486" s="256"/>
      <c r="E486" s="255"/>
      <c r="F486" s="255"/>
      <c r="G486" s="263" cm="1">
        <f t="array" ref="G486">_xlfn.XLOOKUP(B486,Tabla317[[#All],[name]],Tabla317[[#All],[point]],0,0)</f>
        <v>0</v>
      </c>
      <c r="H486" s="264" t="str">
        <f>IF(B486&gt;0,CONCATENATE("2vii_",'[1]Valoració '!$D$7,"00",A486)," ")</f>
        <v xml:space="preserve"> </v>
      </c>
    </row>
    <row r="487" spans="1:8" x14ac:dyDescent="0.25">
      <c r="A487" s="266">
        <v>480</v>
      </c>
      <c r="B487" s="254"/>
      <c r="C487" s="255"/>
      <c r="D487" s="256"/>
      <c r="E487" s="255"/>
      <c r="F487" s="255"/>
      <c r="G487" s="263" cm="1">
        <f t="array" ref="G487">_xlfn.XLOOKUP(B487,Tabla317[[#All],[name]],Tabla317[[#All],[point]],0,0)</f>
        <v>0</v>
      </c>
      <c r="H487" s="264" t="str">
        <f>IF(B487&gt;0,CONCATENATE("2vii_",'[1]Valoració '!$D$7,"00",A487)," ")</f>
        <v xml:space="preserve"> </v>
      </c>
    </row>
    <row r="488" spans="1:8" x14ac:dyDescent="0.25">
      <c r="A488" s="266">
        <v>481</v>
      </c>
      <c r="B488" s="254"/>
      <c r="C488" s="255"/>
      <c r="D488" s="256"/>
      <c r="E488" s="255"/>
      <c r="F488" s="255"/>
      <c r="G488" s="263" cm="1">
        <f t="array" ref="G488">_xlfn.XLOOKUP(B488,Tabla317[[#All],[name]],Tabla317[[#All],[point]],0,0)</f>
        <v>0</v>
      </c>
      <c r="H488" s="264" t="str">
        <f>IF(B488&gt;0,CONCATENATE("2vii_",'[1]Valoració '!$D$7,"00",A488)," ")</f>
        <v xml:space="preserve"> </v>
      </c>
    </row>
    <row r="489" spans="1:8" x14ac:dyDescent="0.25">
      <c r="A489" s="266">
        <v>482</v>
      </c>
      <c r="B489" s="254"/>
      <c r="C489" s="255"/>
      <c r="D489" s="256"/>
      <c r="E489" s="255"/>
      <c r="F489" s="255"/>
      <c r="G489" s="263" cm="1">
        <f t="array" ref="G489">_xlfn.XLOOKUP(B489,Tabla317[[#All],[name]],Tabla317[[#All],[point]],0,0)</f>
        <v>0</v>
      </c>
      <c r="H489" s="264" t="str">
        <f>IF(B489&gt;0,CONCATENATE("2vii_",'[1]Valoració '!$D$7,"00",A489)," ")</f>
        <v xml:space="preserve"> </v>
      </c>
    </row>
    <row r="490" spans="1:8" x14ac:dyDescent="0.25">
      <c r="A490" s="266">
        <v>483</v>
      </c>
      <c r="B490" s="254"/>
      <c r="C490" s="255"/>
      <c r="D490" s="256"/>
      <c r="E490" s="255"/>
      <c r="F490" s="255"/>
      <c r="G490" s="263" cm="1">
        <f t="array" ref="G490">_xlfn.XLOOKUP(B490,Tabla317[[#All],[name]],Tabla317[[#All],[point]],0,0)</f>
        <v>0</v>
      </c>
      <c r="H490" s="264" t="str">
        <f>IF(B490&gt;0,CONCATENATE("2vii_",'[1]Valoració '!$D$7,"00",A490)," ")</f>
        <v xml:space="preserve"> </v>
      </c>
    </row>
    <row r="491" spans="1:8" x14ac:dyDescent="0.25">
      <c r="A491" s="266">
        <v>484</v>
      </c>
      <c r="B491" s="254"/>
      <c r="C491" s="255"/>
      <c r="D491" s="256"/>
      <c r="E491" s="255"/>
      <c r="F491" s="255"/>
      <c r="G491" s="263" cm="1">
        <f t="array" ref="G491">_xlfn.XLOOKUP(B491,Tabla317[[#All],[name]],Tabla317[[#All],[point]],0,0)</f>
        <v>0</v>
      </c>
      <c r="H491" s="264" t="str">
        <f>IF(B491&gt;0,CONCATENATE("2vii_",'[1]Valoració '!$D$7,"00",A491)," ")</f>
        <v xml:space="preserve"> </v>
      </c>
    </row>
    <row r="492" spans="1:8" x14ac:dyDescent="0.25">
      <c r="A492" s="266">
        <v>485</v>
      </c>
      <c r="B492" s="254"/>
      <c r="C492" s="255"/>
      <c r="D492" s="256"/>
      <c r="E492" s="255"/>
      <c r="F492" s="255"/>
      <c r="G492" s="263" cm="1">
        <f t="array" ref="G492">_xlfn.XLOOKUP(B492,Tabla317[[#All],[name]],Tabla317[[#All],[point]],0,0)</f>
        <v>0</v>
      </c>
      <c r="H492" s="264" t="str">
        <f>IF(B492&gt;0,CONCATENATE("2vii_",'[1]Valoració '!$D$7,"00",A492)," ")</f>
        <v xml:space="preserve"> </v>
      </c>
    </row>
    <row r="493" spans="1:8" x14ac:dyDescent="0.25">
      <c r="A493" s="266">
        <v>486</v>
      </c>
      <c r="B493" s="254"/>
      <c r="C493" s="255"/>
      <c r="D493" s="256"/>
      <c r="E493" s="255"/>
      <c r="F493" s="255"/>
      <c r="G493" s="263" cm="1">
        <f t="array" ref="G493">_xlfn.XLOOKUP(B493,Tabla317[[#All],[name]],Tabla317[[#All],[point]],0,0)</f>
        <v>0</v>
      </c>
      <c r="H493" s="264" t="str">
        <f>IF(B493&gt;0,CONCATENATE("2vii_",'[1]Valoració '!$D$7,"00",A493)," ")</f>
        <v xml:space="preserve"> </v>
      </c>
    </row>
    <row r="494" spans="1:8" x14ac:dyDescent="0.25">
      <c r="A494" s="266">
        <v>487</v>
      </c>
      <c r="B494" s="254"/>
      <c r="C494" s="255"/>
      <c r="D494" s="256"/>
      <c r="E494" s="255"/>
      <c r="F494" s="255"/>
      <c r="G494" s="263" cm="1">
        <f t="array" ref="G494">_xlfn.XLOOKUP(B494,Tabla317[[#All],[name]],Tabla317[[#All],[point]],0,0)</f>
        <v>0</v>
      </c>
      <c r="H494" s="264" t="str">
        <f>IF(B494&gt;0,CONCATENATE("2vii_",'[1]Valoració '!$D$7,"00",A494)," ")</f>
        <v xml:space="preserve"> </v>
      </c>
    </row>
    <row r="495" spans="1:8" x14ac:dyDescent="0.25">
      <c r="A495" s="266">
        <v>488</v>
      </c>
      <c r="B495" s="254"/>
      <c r="C495" s="255"/>
      <c r="D495" s="256"/>
      <c r="E495" s="255"/>
      <c r="F495" s="255"/>
      <c r="G495" s="263" cm="1">
        <f t="array" ref="G495">_xlfn.XLOOKUP(B495,Tabla317[[#All],[name]],Tabla317[[#All],[point]],0,0)</f>
        <v>0</v>
      </c>
      <c r="H495" s="264" t="str">
        <f>IF(B495&gt;0,CONCATENATE("2vii_",'[1]Valoració '!$D$7,"00",A495)," ")</f>
        <v xml:space="preserve"> </v>
      </c>
    </row>
    <row r="496" spans="1:8" x14ac:dyDescent="0.25">
      <c r="A496" s="266">
        <v>489</v>
      </c>
      <c r="B496" s="254"/>
      <c r="C496" s="255"/>
      <c r="D496" s="256"/>
      <c r="E496" s="255"/>
      <c r="F496" s="255"/>
      <c r="G496" s="263" cm="1">
        <f t="array" ref="G496">_xlfn.XLOOKUP(B496,Tabla317[[#All],[name]],Tabla317[[#All],[point]],0,0)</f>
        <v>0</v>
      </c>
      <c r="H496" s="264" t="str">
        <f>IF(B496&gt;0,CONCATENATE("2vii_",'[1]Valoració '!$D$7,"00",A496)," ")</f>
        <v xml:space="preserve"> </v>
      </c>
    </row>
    <row r="497" spans="1:8" x14ac:dyDescent="0.25">
      <c r="A497" s="266">
        <v>490</v>
      </c>
      <c r="B497" s="254"/>
      <c r="C497" s="255"/>
      <c r="D497" s="256"/>
      <c r="E497" s="255"/>
      <c r="F497" s="255"/>
      <c r="G497" s="263" cm="1">
        <f t="array" ref="G497">_xlfn.XLOOKUP(B497,Tabla317[[#All],[name]],Tabla317[[#All],[point]],0,0)</f>
        <v>0</v>
      </c>
      <c r="H497" s="264" t="str">
        <f>IF(B497&gt;0,CONCATENATE("2vii_",'[1]Valoració '!$D$7,"00",A497)," ")</f>
        <v xml:space="preserve"> </v>
      </c>
    </row>
    <row r="498" spans="1:8" x14ac:dyDescent="0.25">
      <c r="A498" s="266">
        <v>491</v>
      </c>
      <c r="B498" s="254"/>
      <c r="C498" s="255"/>
      <c r="D498" s="256"/>
      <c r="E498" s="255"/>
      <c r="F498" s="255"/>
      <c r="G498" s="263" cm="1">
        <f t="array" ref="G498">_xlfn.XLOOKUP(B498,Tabla317[[#All],[name]],Tabla317[[#All],[point]],0,0)</f>
        <v>0</v>
      </c>
      <c r="H498" s="264" t="str">
        <f>IF(B498&gt;0,CONCATENATE("2vii_",'[1]Valoració '!$D$7,"00",A498)," ")</f>
        <v xml:space="preserve"> </v>
      </c>
    </row>
    <row r="499" spans="1:8" x14ac:dyDescent="0.25">
      <c r="A499" s="266">
        <v>492</v>
      </c>
      <c r="B499" s="254"/>
      <c r="C499" s="255"/>
      <c r="D499" s="256"/>
      <c r="E499" s="255"/>
      <c r="F499" s="255"/>
      <c r="G499" s="263" cm="1">
        <f t="array" ref="G499">_xlfn.XLOOKUP(B499,Tabla317[[#All],[name]],Tabla317[[#All],[point]],0,0)</f>
        <v>0</v>
      </c>
      <c r="H499" s="264" t="str">
        <f>IF(B499&gt;0,CONCATENATE("2vii_",'[1]Valoració '!$D$7,"00",A499)," ")</f>
        <v xml:space="preserve"> </v>
      </c>
    </row>
    <row r="500" spans="1:8" x14ac:dyDescent="0.25">
      <c r="A500" s="266">
        <v>493</v>
      </c>
      <c r="B500" s="254"/>
      <c r="C500" s="255"/>
      <c r="D500" s="256"/>
      <c r="E500" s="255"/>
      <c r="F500" s="255"/>
      <c r="G500" s="263" cm="1">
        <f t="array" ref="G500">_xlfn.XLOOKUP(B500,Tabla317[[#All],[name]],Tabla317[[#All],[point]],0,0)</f>
        <v>0</v>
      </c>
      <c r="H500" s="264" t="str">
        <f>IF(B500&gt;0,CONCATENATE("2vii_",'[1]Valoració '!$D$7,"00",A500)," ")</f>
        <v xml:space="preserve"> </v>
      </c>
    </row>
    <row r="501" spans="1:8" x14ac:dyDescent="0.25">
      <c r="A501" s="266">
        <v>494</v>
      </c>
      <c r="B501" s="254"/>
      <c r="C501" s="255"/>
      <c r="D501" s="256"/>
      <c r="E501" s="255"/>
      <c r="F501" s="255"/>
      <c r="G501" s="263" cm="1">
        <f t="array" ref="G501">_xlfn.XLOOKUP(B501,Tabla317[[#All],[name]],Tabla317[[#All],[point]],0,0)</f>
        <v>0</v>
      </c>
      <c r="H501" s="264" t="str">
        <f>IF(B501&gt;0,CONCATENATE("2vii_",'[1]Valoració '!$D$7,"00",A501)," ")</f>
        <v xml:space="preserve"> </v>
      </c>
    </row>
    <row r="502" spans="1:8" x14ac:dyDescent="0.25">
      <c r="A502" s="266">
        <v>495</v>
      </c>
      <c r="B502" s="254"/>
      <c r="C502" s="255"/>
      <c r="D502" s="256"/>
      <c r="E502" s="255"/>
      <c r="F502" s="255"/>
      <c r="G502" s="263" cm="1">
        <f t="array" ref="G502">_xlfn.XLOOKUP(B502,Tabla317[[#All],[name]],Tabla317[[#All],[point]],0,0)</f>
        <v>0</v>
      </c>
      <c r="H502" s="264" t="str">
        <f>IF(B502&gt;0,CONCATENATE("2vii_",'[1]Valoració '!$D$7,"00",A502)," ")</f>
        <v xml:space="preserve"> </v>
      </c>
    </row>
    <row r="503" spans="1:8" x14ac:dyDescent="0.25">
      <c r="A503" s="266">
        <v>496</v>
      </c>
      <c r="B503" s="254"/>
      <c r="C503" s="255"/>
      <c r="D503" s="256"/>
      <c r="E503" s="255"/>
      <c r="F503" s="255"/>
      <c r="G503" s="263" cm="1">
        <f t="array" ref="G503">_xlfn.XLOOKUP(B503,Tabla317[[#All],[name]],Tabla317[[#All],[point]],0,0)</f>
        <v>0</v>
      </c>
      <c r="H503" s="264" t="str">
        <f>IF(B503&gt;0,CONCATENATE("2vii_",'[1]Valoració '!$D$7,"00",A503)," ")</f>
        <v xml:space="preserve"> </v>
      </c>
    </row>
    <row r="504" spans="1:8" x14ac:dyDescent="0.25">
      <c r="A504" s="266">
        <v>497</v>
      </c>
      <c r="B504" s="254"/>
      <c r="C504" s="255"/>
      <c r="D504" s="256"/>
      <c r="E504" s="255"/>
      <c r="F504" s="255"/>
      <c r="G504" s="263" cm="1">
        <f t="array" ref="G504">_xlfn.XLOOKUP(B504,Tabla317[[#All],[name]],Tabla317[[#All],[point]],0,0)</f>
        <v>0</v>
      </c>
      <c r="H504" s="264" t="str">
        <f>IF(B504&gt;0,CONCATENATE("2vii_",'[1]Valoració '!$D$7,"00",A504)," ")</f>
        <v xml:space="preserve"> </v>
      </c>
    </row>
    <row r="505" spans="1:8" x14ac:dyDescent="0.25">
      <c r="A505" s="266">
        <v>498</v>
      </c>
      <c r="B505" s="254"/>
      <c r="C505" s="255"/>
      <c r="D505" s="256"/>
      <c r="E505" s="255"/>
      <c r="F505" s="255"/>
      <c r="G505" s="263" cm="1">
        <f t="array" ref="G505">_xlfn.XLOOKUP(B505,Tabla317[[#All],[name]],Tabla317[[#All],[point]],0,0)</f>
        <v>0</v>
      </c>
      <c r="H505" s="264" t="str">
        <f>IF(B505&gt;0,CONCATENATE("2vii_",'[1]Valoració '!$D$7,"00",A505)," ")</f>
        <v xml:space="preserve"> </v>
      </c>
    </row>
    <row r="506" spans="1:8" x14ac:dyDescent="0.25">
      <c r="A506" s="266">
        <v>499</v>
      </c>
      <c r="B506" s="254"/>
      <c r="C506" s="255"/>
      <c r="D506" s="256"/>
      <c r="E506" s="255"/>
      <c r="F506" s="255"/>
      <c r="G506" s="263" cm="1">
        <f t="array" ref="G506">_xlfn.XLOOKUP(B506,Tabla317[[#All],[name]],Tabla317[[#All],[point]],0,0)</f>
        <v>0</v>
      </c>
      <c r="H506" s="264" t="str">
        <f>IF(B506&gt;0,CONCATENATE("2vii_",'[1]Valoració '!$D$7,"00",A506)," ")</f>
        <v xml:space="preserve"> </v>
      </c>
    </row>
    <row r="507" spans="1:8" x14ac:dyDescent="0.25">
      <c r="A507" s="267">
        <v>500</v>
      </c>
      <c r="B507" s="257"/>
      <c r="C507" s="258"/>
      <c r="D507" s="259"/>
      <c r="E507" s="258"/>
      <c r="F507" s="258"/>
      <c r="G507" s="203" cm="1">
        <f t="array" ref="G507">_xlfn.XLOOKUP(B507,Tabla317[[#All],[name]],Tabla317[[#All],[point]],0,0)</f>
        <v>0</v>
      </c>
      <c r="H507" s="265" t="str">
        <f>IF(B507&gt;0,CONCATENATE("2vii_",'[1]Valoració '!$D$7,"00",A507)," ")</f>
        <v xml:space="preserve"> </v>
      </c>
    </row>
    <row r="999" spans="1:3" hidden="1" x14ac:dyDescent="0.25">
      <c r="A999" s="250" t="s">
        <v>343</v>
      </c>
      <c r="B999" s="250" t="s">
        <v>344</v>
      </c>
      <c r="C999" s="250" t="s">
        <v>345</v>
      </c>
    </row>
    <row r="1000" spans="1:3" hidden="1" x14ac:dyDescent="0.25">
      <c r="A1000" s="250">
        <v>1</v>
      </c>
      <c r="B1000" s="250" t="s">
        <v>346</v>
      </c>
      <c r="C1000" s="250">
        <v>0.05</v>
      </c>
    </row>
    <row r="1001" spans="1:3" hidden="1" x14ac:dyDescent="0.25">
      <c r="A1001" s="250">
        <v>2</v>
      </c>
      <c r="B1001" s="250" t="s">
        <v>347</v>
      </c>
      <c r="C1001" s="250">
        <v>0.3</v>
      </c>
    </row>
    <row r="1002" spans="1:3" hidden="1" x14ac:dyDescent="0.25">
      <c r="A1002" s="250">
        <v>3</v>
      </c>
      <c r="B1002" s="250" t="s">
        <v>348</v>
      </c>
      <c r="C1002" s="250">
        <v>0.3</v>
      </c>
    </row>
    <row r="1003" spans="1:3" hidden="1" x14ac:dyDescent="0.25">
      <c r="A1003" s="250">
        <v>4</v>
      </c>
      <c r="B1003" s="250" t="s">
        <v>349</v>
      </c>
      <c r="C1003" s="250">
        <v>0.2</v>
      </c>
    </row>
    <row r="1004" spans="1:3" hidden="1" x14ac:dyDescent="0.25">
      <c r="A1004" s="250">
        <v>5</v>
      </c>
      <c r="B1004" s="250" t="s">
        <v>350</v>
      </c>
      <c r="C1004" s="250">
        <v>0.1</v>
      </c>
    </row>
    <row r="1005" spans="1:3" hidden="1" x14ac:dyDescent="0.25">
      <c r="A1005" s="250">
        <v>6</v>
      </c>
      <c r="B1005" s="250" t="s">
        <v>351</v>
      </c>
      <c r="C1005" s="250">
        <v>0.15</v>
      </c>
    </row>
    <row r="1006" spans="1:3" hidden="1" x14ac:dyDescent="0.25">
      <c r="A1006" s="250">
        <v>7</v>
      </c>
      <c r="B1006" s="250" t="s">
        <v>352</v>
      </c>
      <c r="C1006" s="250">
        <v>0.15</v>
      </c>
    </row>
    <row r="1007" spans="1:3" hidden="1" x14ac:dyDescent="0.25">
      <c r="A1007" s="250">
        <v>8</v>
      </c>
      <c r="B1007" s="250" t="s">
        <v>353</v>
      </c>
      <c r="C1007" s="250">
        <v>0.15</v>
      </c>
    </row>
    <row r="1008" spans="1:3" hidden="1" x14ac:dyDescent="0.25">
      <c r="A1008" s="250">
        <v>9</v>
      </c>
      <c r="B1008" s="250" t="s">
        <v>354</v>
      </c>
      <c r="C1008" s="250">
        <v>0.15</v>
      </c>
    </row>
    <row r="1009" spans="1:3" hidden="1" x14ac:dyDescent="0.25">
      <c r="A1009" s="250">
        <v>10</v>
      </c>
      <c r="B1009" s="250" t="s">
        <v>355</v>
      </c>
      <c r="C1009" s="250">
        <v>0.2</v>
      </c>
    </row>
  </sheetData>
  <sheetProtection algorithmName="SHA-512" hashValue="+xNdjFBrFqrOnDXBwyIg76PddNWo8fbvDWpSBQzZWFUqAKq3BGN0JUdULg7MDgYiuD7YesMT3MxWtE7EhyjxYg==" saltValue="XTLMqkhV5jO7aFIB15xNlg==" spinCount="100000" sheet="1" objects="1" scenarios="1"/>
  <mergeCells count="1">
    <mergeCell ref="A6:G6"/>
  </mergeCells>
  <conditionalFormatting sqref="A1:H507">
    <cfRule type="expression" dxfId="26" priority="1">
      <formula>"&lt;&gt;  """</formula>
    </cfRule>
  </conditionalFormatting>
  <dataValidations count="2">
    <dataValidation type="list" allowBlank="1" showInputMessage="1" showErrorMessage="1" sqref="B8:B507" xr:uid="{5C9FFCA8-0906-418C-A5CD-30981B61D569}">
      <formula1>$B$1000:$B$1009</formula1>
    </dataValidation>
    <dataValidation type="date" operator="greaterThan" allowBlank="1" showInputMessage="1" showErrorMessage="1" sqref="D8:F507" xr:uid="{1EA323C4-7623-460F-BBDB-A8ACDCEB5DCC}">
      <formula1>1</formula1>
    </dataValidation>
  </dataValidations>
  <hyperlinks>
    <hyperlink ref="A4" r:id="rId1" xr:uid="{1818C0F9-E9C7-4143-A024-046F6DD9CA67}"/>
  </hyperlinks>
  <pageMargins left="0.7" right="0.7" top="0.75" bottom="0.75" header="0.3" footer="0.3"/>
  <tableParts count="2">
    <tablePart r:id="rId2"/>
    <tablePart r:id="rId3"/>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7"/>
  <dimension ref="A1:E108"/>
  <sheetViews>
    <sheetView workbookViewId="0">
      <selection activeCell="I6" sqref="I6"/>
    </sheetView>
  </sheetViews>
  <sheetFormatPr baseColWidth="10" defaultColWidth="9.140625" defaultRowHeight="15" x14ac:dyDescent="0.25"/>
  <cols>
    <col min="1" max="1" width="9.140625" style="134"/>
    <col min="2" max="2" width="103.140625" style="134" customWidth="1"/>
    <col min="3" max="3" width="19.140625" style="134" customWidth="1"/>
    <col min="4" max="4" width="22.42578125" style="134" customWidth="1"/>
    <col min="5" max="16384" width="9.140625" style="134"/>
  </cols>
  <sheetData>
    <row r="1" spans="1:5" x14ac:dyDescent="0.25">
      <c r="A1" s="133" t="s">
        <v>116</v>
      </c>
    </row>
    <row r="2" spans="1:5" x14ac:dyDescent="0.25">
      <c r="A2" s="134" t="s">
        <v>92</v>
      </c>
    </row>
    <row r="4" spans="1:5" x14ac:dyDescent="0.25">
      <c r="A4" s="135" t="s">
        <v>97</v>
      </c>
    </row>
    <row r="5" spans="1:5" ht="15" customHeight="1" x14ac:dyDescent="0.25">
      <c r="A5" s="395" t="s">
        <v>117</v>
      </c>
      <c r="B5" s="396"/>
      <c r="C5" s="397"/>
    </row>
    <row r="6" spans="1:5" ht="34.5" customHeight="1" x14ac:dyDescent="0.25">
      <c r="A6" s="220" t="s">
        <v>46</v>
      </c>
      <c r="B6" s="221" t="s">
        <v>106</v>
      </c>
      <c r="C6" s="221" t="s">
        <v>107</v>
      </c>
      <c r="D6" s="208" t="s">
        <v>44</v>
      </c>
    </row>
    <row r="7" spans="1:5" x14ac:dyDescent="0.25">
      <c r="A7" s="204">
        <v>1</v>
      </c>
      <c r="B7" s="138"/>
      <c r="C7" s="138"/>
      <c r="D7" s="219" t="str">
        <f>IF(B7&gt;0,(CONCATENATE("AM_",'Valoració '!$D$7,"00",A7))," ")</f>
        <v xml:space="preserve"> </v>
      </c>
      <c r="E7" s="189"/>
    </row>
    <row r="8" spans="1:5" x14ac:dyDescent="0.25">
      <c r="A8" s="204">
        <v>2</v>
      </c>
      <c r="B8" s="138"/>
      <c r="C8" s="186"/>
      <c r="D8" s="219" t="str">
        <f>IF(B8&gt;0,(CONCATENATE("AM_",'Valoració '!$D$7,"00",A8))," ")</f>
        <v xml:space="preserve"> </v>
      </c>
      <c r="E8" s="189"/>
    </row>
    <row r="9" spans="1:5" x14ac:dyDescent="0.25">
      <c r="A9" s="204">
        <v>3</v>
      </c>
      <c r="B9" s="138"/>
      <c r="C9" s="138"/>
      <c r="D9" s="219" t="str">
        <f>IF(B9&gt;0,(CONCATENATE("AM_",'Valoració '!$D$7,"00",A9))," ")</f>
        <v xml:space="preserve"> </v>
      </c>
      <c r="E9" s="189"/>
    </row>
    <row r="10" spans="1:5" x14ac:dyDescent="0.25">
      <c r="A10" s="204">
        <v>4</v>
      </c>
      <c r="B10" s="138"/>
      <c r="C10" s="138"/>
      <c r="D10" s="219" t="str">
        <f>IF(B10&gt;0,(CONCATENATE("AM_",'Valoració '!$D$7,"00",A10))," ")</f>
        <v xml:space="preserve"> </v>
      </c>
      <c r="E10" s="189"/>
    </row>
    <row r="11" spans="1:5" x14ac:dyDescent="0.25">
      <c r="A11" s="204">
        <v>5</v>
      </c>
      <c r="B11" s="138"/>
      <c r="C11" s="138"/>
      <c r="D11" s="219" t="str">
        <f>IF(B11&gt;0,(CONCATENATE("AM_",'Valoració '!$D$7,"00",A11))," ")</f>
        <v xml:space="preserve"> </v>
      </c>
    </row>
    <row r="12" spans="1:5" x14ac:dyDescent="0.25">
      <c r="A12" s="204">
        <v>6</v>
      </c>
      <c r="B12" s="138"/>
      <c r="C12" s="138"/>
      <c r="D12" s="219" t="str">
        <f>IF(B12&gt;0,(CONCATENATE("AM_",'Valoració '!$D$7,"00",A12))," ")</f>
        <v xml:space="preserve"> </v>
      </c>
    </row>
    <row r="13" spans="1:5" x14ac:dyDescent="0.25">
      <c r="A13" s="204">
        <v>7</v>
      </c>
      <c r="B13" s="139"/>
      <c r="C13" s="139"/>
      <c r="D13" s="219" t="str">
        <f>IF(B13&gt;0,(CONCATENATE("AM_",'Valoració '!$D$7,"00",A13))," ")</f>
        <v xml:space="preserve"> </v>
      </c>
    </row>
    <row r="14" spans="1:5" x14ac:dyDescent="0.25">
      <c r="A14" s="204">
        <v>8</v>
      </c>
      <c r="B14" s="139"/>
      <c r="C14" s="139"/>
      <c r="D14" s="219" t="str">
        <f>IF(B14&gt;0,(CONCATENATE("AM_",'Valoració '!$D$7,"00",A14))," ")</f>
        <v xml:space="preserve"> </v>
      </c>
    </row>
    <row r="15" spans="1:5" x14ac:dyDescent="0.25">
      <c r="A15" s="204">
        <v>9</v>
      </c>
      <c r="B15" s="139"/>
      <c r="C15" s="139"/>
      <c r="D15" s="219" t="str">
        <f>IF(B15&gt;0,(CONCATENATE("AM_",'Valoració '!$D$7,"00",A15))," ")</f>
        <v xml:space="preserve"> </v>
      </c>
    </row>
    <row r="16" spans="1:5" x14ac:dyDescent="0.25">
      <c r="A16" s="204">
        <v>10</v>
      </c>
      <c r="B16" s="139"/>
      <c r="C16" s="187"/>
      <c r="D16" s="219" t="str">
        <f>IF(B16&gt;0,(CONCATENATE("AM_",'Valoració '!$D$7,"00",A16))," ")</f>
        <v xml:space="preserve"> </v>
      </c>
    </row>
    <row r="17" spans="1:4" x14ac:dyDescent="0.25">
      <c r="A17" s="204">
        <v>11</v>
      </c>
      <c r="B17" s="139"/>
      <c r="C17" s="139"/>
      <c r="D17" s="219" t="str">
        <f>IF(B17&gt;0,(CONCATENATE("AM_",'Valoració '!$D$7,"00",A17))," ")</f>
        <v xml:space="preserve"> </v>
      </c>
    </row>
    <row r="18" spans="1:4" x14ac:dyDescent="0.25">
      <c r="A18" s="204">
        <v>12</v>
      </c>
      <c r="B18" s="139"/>
      <c r="C18" s="147"/>
      <c r="D18" s="219" t="str">
        <f>IF(B18&gt;0,(CONCATENATE("AM_",'Valoració '!$D$7,"00",A18))," ")</f>
        <v xml:space="preserve"> </v>
      </c>
    </row>
    <row r="19" spans="1:4" s="199" customFormat="1" x14ac:dyDescent="0.25">
      <c r="A19" s="204">
        <v>13</v>
      </c>
      <c r="B19" s="198"/>
      <c r="C19" s="198"/>
      <c r="D19" s="219" t="str">
        <f>IF(B19&gt;0,(CONCATENATE("AM_",'Valoració '!$D$7,"00",A19))," ")</f>
        <v xml:space="preserve"> </v>
      </c>
    </row>
    <row r="20" spans="1:4" x14ac:dyDescent="0.25">
      <c r="A20" s="204">
        <v>14</v>
      </c>
      <c r="B20" s="139"/>
      <c r="C20" s="147"/>
      <c r="D20" s="219" t="str">
        <f>IF(B20&gt;0,(CONCATENATE("AM_",'Valoració '!$D$7,"00",A20))," ")</f>
        <v xml:space="preserve"> </v>
      </c>
    </row>
    <row r="21" spans="1:4" s="199" customFormat="1" x14ac:dyDescent="0.25">
      <c r="A21" s="204">
        <v>15</v>
      </c>
      <c r="B21" s="198"/>
      <c r="C21" s="200"/>
      <c r="D21" s="219" t="str">
        <f>IF(B21&gt;0,(CONCATENATE("AM_",'Valoració '!$D$7,"00",A21))," ")</f>
        <v xml:space="preserve"> </v>
      </c>
    </row>
    <row r="22" spans="1:4" x14ac:dyDescent="0.25">
      <c r="A22" s="204">
        <v>16</v>
      </c>
      <c r="B22" s="139"/>
      <c r="C22" s="139"/>
      <c r="D22" s="219" t="str">
        <f>IF(B22&gt;0,(CONCATENATE("AM_",'Valoració '!$D$7,"00",A22))," ")</f>
        <v xml:space="preserve"> </v>
      </c>
    </row>
    <row r="23" spans="1:4" x14ac:dyDescent="0.25">
      <c r="A23" s="204">
        <v>17</v>
      </c>
      <c r="B23" s="139"/>
      <c r="C23" s="147"/>
      <c r="D23" s="219" t="str">
        <f>IF(B23&gt;0,(CONCATENATE("AM_",'Valoració '!$D$7,"00",A23))," ")</f>
        <v xml:space="preserve"> </v>
      </c>
    </row>
    <row r="24" spans="1:4" x14ac:dyDescent="0.25">
      <c r="A24" s="204">
        <v>18</v>
      </c>
      <c r="B24" s="139"/>
      <c r="C24" s="139"/>
      <c r="D24" s="219" t="str">
        <f>IF(B24&gt;0,(CONCATENATE("AM_",'Valoració '!$D$7,"00",A24))," ")</f>
        <v xml:space="preserve"> </v>
      </c>
    </row>
    <row r="25" spans="1:4" x14ac:dyDescent="0.25">
      <c r="A25" s="204">
        <v>19</v>
      </c>
      <c r="B25" s="139"/>
      <c r="C25" s="139"/>
      <c r="D25" s="219" t="str">
        <f>IF(B25&gt;0,(CONCATENATE("AM_",'Valoració '!$D$7,"00",A25))," ")</f>
        <v xml:space="preserve"> </v>
      </c>
    </row>
    <row r="26" spans="1:4" x14ac:dyDescent="0.25">
      <c r="A26" s="204">
        <v>20</v>
      </c>
      <c r="B26" s="139"/>
      <c r="C26" s="147"/>
      <c r="D26" s="219" t="str">
        <f>IF(B26&gt;0,(CONCATENATE("AM_",'Valoració '!$D$7,"00",A26))," ")</f>
        <v xml:space="preserve"> </v>
      </c>
    </row>
    <row r="27" spans="1:4" x14ac:dyDescent="0.25">
      <c r="A27" s="204">
        <v>21</v>
      </c>
      <c r="B27" s="139"/>
      <c r="C27" s="139"/>
      <c r="D27" s="219" t="str">
        <f>IF(B27&gt;0,(CONCATENATE("AM_",'Valoració '!$D$7,"00",A27))," ")</f>
        <v xml:space="preserve"> </v>
      </c>
    </row>
    <row r="28" spans="1:4" x14ac:dyDescent="0.25">
      <c r="A28" s="204">
        <v>22</v>
      </c>
      <c r="B28" s="139"/>
      <c r="C28" s="139"/>
      <c r="D28" s="219" t="str">
        <f>IF(B28&gt;0,(CONCATENATE("AM_",'Valoració '!$D$7,"00",A28))," ")</f>
        <v xml:space="preserve"> </v>
      </c>
    </row>
    <row r="29" spans="1:4" x14ac:dyDescent="0.25">
      <c r="A29" s="204">
        <v>23</v>
      </c>
      <c r="B29" s="188"/>
      <c r="C29" s="147"/>
      <c r="D29" s="219" t="str">
        <f>IF(B29&gt;0,(CONCATENATE("AM_",'Valoració '!$D$7,"00",A29))," ")</f>
        <v xml:space="preserve"> </v>
      </c>
    </row>
    <row r="30" spans="1:4" x14ac:dyDescent="0.25">
      <c r="A30" s="204">
        <v>24</v>
      </c>
      <c r="B30" s="139"/>
      <c r="C30" s="147"/>
      <c r="D30" s="219" t="str">
        <f>IF(B30&gt;0,(CONCATENATE("AM_",'Valoració '!$D$7,"00",A30))," ")</f>
        <v xml:space="preserve"> </v>
      </c>
    </row>
    <row r="31" spans="1:4" x14ac:dyDescent="0.25">
      <c r="A31" s="204">
        <v>25</v>
      </c>
      <c r="B31" s="139"/>
      <c r="C31" s="147"/>
      <c r="D31" s="219" t="str">
        <f>IF(B31&gt;0,(CONCATENATE("AM_",'Valoració '!$D$7,"00",A31))," ")</f>
        <v xml:space="preserve"> </v>
      </c>
    </row>
    <row r="32" spans="1:4" x14ac:dyDescent="0.25">
      <c r="A32" s="204">
        <v>26</v>
      </c>
      <c r="B32" s="139"/>
      <c r="C32" s="147"/>
      <c r="D32" s="219" t="str">
        <f>IF(B32&gt;0,(CONCATENATE("AM_",'Valoració '!$D$7,"00",A32))," ")</f>
        <v xml:space="preserve"> </v>
      </c>
    </row>
    <row r="33" spans="1:4" x14ac:dyDescent="0.25">
      <c r="A33" s="204">
        <v>27</v>
      </c>
      <c r="B33" s="139"/>
      <c r="C33" s="139"/>
      <c r="D33" s="219" t="str">
        <f>IF(B33&gt;0,(CONCATENATE("AM_",'Valoració '!$D$7,"00",A33))," ")</f>
        <v xml:space="preserve"> </v>
      </c>
    </row>
    <row r="34" spans="1:4" x14ac:dyDescent="0.25">
      <c r="A34" s="204">
        <v>28</v>
      </c>
      <c r="B34" s="139"/>
      <c r="C34" s="139"/>
      <c r="D34" s="219" t="str">
        <f>IF(B34&gt;0,(CONCATENATE("AM_",'Valoració '!$D$7,"00",A34))," ")</f>
        <v xml:space="preserve"> </v>
      </c>
    </row>
    <row r="35" spans="1:4" x14ac:dyDescent="0.25">
      <c r="A35" s="204">
        <v>29</v>
      </c>
      <c r="B35" s="139"/>
      <c r="C35" s="139"/>
      <c r="D35" s="219" t="str">
        <f>IF(B35&gt;0,(CONCATENATE("AM_",'Valoració '!$D$7,"00",A35))," ")</f>
        <v xml:space="preserve"> </v>
      </c>
    </row>
    <row r="36" spans="1:4" x14ac:dyDescent="0.25">
      <c r="A36" s="204">
        <v>30</v>
      </c>
      <c r="B36" s="139"/>
      <c r="C36" s="139"/>
      <c r="D36" s="219" t="str">
        <f>IF(B36&gt;0,(CONCATENATE("AM_",'Valoració '!$D$7,"00",A36))," ")</f>
        <v xml:space="preserve"> </v>
      </c>
    </row>
    <row r="37" spans="1:4" x14ac:dyDescent="0.25">
      <c r="A37" s="204">
        <v>31</v>
      </c>
      <c r="B37" s="139"/>
      <c r="C37" s="139"/>
      <c r="D37" s="219" t="str">
        <f>IF(B37&gt;0,(CONCATENATE("AM_",'Valoració '!$D$7,"00",A37))," ")</f>
        <v xml:space="preserve"> </v>
      </c>
    </row>
    <row r="38" spans="1:4" x14ac:dyDescent="0.25">
      <c r="A38" s="204">
        <v>32</v>
      </c>
      <c r="B38" s="139"/>
      <c r="C38" s="139"/>
      <c r="D38" s="219" t="str">
        <f>IF(B38&gt;0,(CONCATENATE("AM_",'Valoració '!$D$7,"00",A38))," ")</f>
        <v xml:space="preserve"> </v>
      </c>
    </row>
    <row r="39" spans="1:4" x14ac:dyDescent="0.25">
      <c r="A39" s="204">
        <v>33</v>
      </c>
      <c r="B39" s="139"/>
      <c r="C39" s="139"/>
      <c r="D39" s="219" t="str">
        <f>IF(B39&gt;0,(CONCATENATE("AM_",'Valoració '!$D$7,"00",A39))," ")</f>
        <v xml:space="preserve"> </v>
      </c>
    </row>
    <row r="40" spans="1:4" x14ac:dyDescent="0.25">
      <c r="A40" s="204">
        <v>34</v>
      </c>
      <c r="B40" s="139"/>
      <c r="C40" s="139"/>
      <c r="D40" s="219" t="str">
        <f>IF(B40&gt;0,(CONCATENATE("AM_",'Valoració '!$D$7,"00",A40))," ")</f>
        <v xml:space="preserve"> </v>
      </c>
    </row>
    <row r="41" spans="1:4" x14ac:dyDescent="0.25">
      <c r="A41" s="204">
        <v>35</v>
      </c>
      <c r="B41" s="139"/>
      <c r="C41" s="139"/>
      <c r="D41" s="219" t="str">
        <f>IF(B41&gt;0,(CONCATENATE("AM_",'Valoració '!$D$7,"00",A41))," ")</f>
        <v xml:space="preserve"> </v>
      </c>
    </row>
    <row r="42" spans="1:4" x14ac:dyDescent="0.25">
      <c r="A42" s="204">
        <v>36</v>
      </c>
      <c r="B42" s="139"/>
      <c r="C42" s="139"/>
      <c r="D42" s="219" t="str">
        <f>IF(B42&gt;0,(CONCATENATE("AM_",'Valoració '!$D$7,"00",A42))," ")</f>
        <v xml:space="preserve"> </v>
      </c>
    </row>
    <row r="43" spans="1:4" x14ac:dyDescent="0.25">
      <c r="A43" s="204">
        <v>37</v>
      </c>
      <c r="B43" s="139"/>
      <c r="C43" s="139"/>
      <c r="D43" s="219" t="str">
        <f>IF(B43&gt;0,(CONCATENATE("AM_",'Valoració '!$D$7,"00",A43))," ")</f>
        <v xml:space="preserve"> </v>
      </c>
    </row>
    <row r="44" spans="1:4" x14ac:dyDescent="0.25">
      <c r="A44" s="204">
        <v>38</v>
      </c>
      <c r="B44" s="139"/>
      <c r="C44" s="139"/>
      <c r="D44" s="219" t="str">
        <f>IF(B44&gt;0,(CONCATENATE("AM_",'Valoració '!$D$7,"00",A44))," ")</f>
        <v xml:space="preserve"> </v>
      </c>
    </row>
    <row r="45" spans="1:4" x14ac:dyDescent="0.25">
      <c r="A45" s="204">
        <v>39</v>
      </c>
      <c r="B45" s="139"/>
      <c r="C45" s="139"/>
      <c r="D45" s="219" t="str">
        <f>IF(B45&gt;0,(CONCATENATE("AM_",'Valoració '!$D$7,"00",A45))," ")</f>
        <v xml:space="preserve"> </v>
      </c>
    </row>
    <row r="46" spans="1:4" x14ac:dyDescent="0.25">
      <c r="A46" s="204">
        <v>40</v>
      </c>
      <c r="B46" s="139"/>
      <c r="C46" s="139"/>
      <c r="D46" s="219" t="str">
        <f>IF(B46&gt;0,(CONCATENATE("AM_",'Valoració '!$D$7,"00",A46))," ")</f>
        <v xml:space="preserve"> </v>
      </c>
    </row>
    <row r="47" spans="1:4" x14ac:dyDescent="0.25">
      <c r="A47" s="204">
        <v>41</v>
      </c>
      <c r="B47" s="139"/>
      <c r="C47" s="139"/>
      <c r="D47" s="219" t="str">
        <f>IF(B47&gt;0,(CONCATENATE("AM_",'Valoració '!$D$7,"00",A47))," ")</f>
        <v xml:space="preserve"> </v>
      </c>
    </row>
    <row r="48" spans="1:4" x14ac:dyDescent="0.25">
      <c r="A48" s="204">
        <v>42</v>
      </c>
      <c r="B48" s="139"/>
      <c r="C48" s="139"/>
      <c r="D48" s="219" t="str">
        <f>IF(B48&gt;0,(CONCATENATE("AM_",'Valoració '!$D$7,"00",A48))," ")</f>
        <v xml:space="preserve"> </v>
      </c>
    </row>
    <row r="49" spans="1:4" x14ac:dyDescent="0.25">
      <c r="A49" s="204">
        <v>43</v>
      </c>
      <c r="B49" s="139"/>
      <c r="C49" s="139"/>
      <c r="D49" s="219" t="str">
        <f>IF(B49&gt;0,(CONCATENATE("AM_",'Valoració '!$D$7,"00",A49))," ")</f>
        <v xml:space="preserve"> </v>
      </c>
    </row>
    <row r="50" spans="1:4" x14ac:dyDescent="0.25">
      <c r="A50" s="204">
        <v>44</v>
      </c>
      <c r="B50" s="139"/>
      <c r="C50" s="139"/>
      <c r="D50" s="219" t="str">
        <f>IF(B50&gt;0,(CONCATENATE("AM_",'Valoració '!$D$7,"00",A50))," ")</f>
        <v xml:space="preserve"> </v>
      </c>
    </row>
    <row r="51" spans="1:4" x14ac:dyDescent="0.25">
      <c r="A51" s="204">
        <v>45</v>
      </c>
      <c r="B51" s="139"/>
      <c r="C51" s="139"/>
      <c r="D51" s="219" t="str">
        <f>IF(B51&gt;0,(CONCATENATE("AM_",'Valoració '!$D$7,"00",A51))," ")</f>
        <v xml:space="preserve"> </v>
      </c>
    </row>
    <row r="52" spans="1:4" x14ac:dyDescent="0.25">
      <c r="A52" s="204">
        <v>46</v>
      </c>
      <c r="B52" s="139"/>
      <c r="C52" s="139"/>
      <c r="D52" s="219" t="str">
        <f>IF(B52&gt;0,(CONCATENATE("AM_",'Valoració '!$D$7,"00",A52))," ")</f>
        <v xml:space="preserve"> </v>
      </c>
    </row>
    <row r="53" spans="1:4" x14ac:dyDescent="0.25">
      <c r="A53" s="204">
        <v>47</v>
      </c>
      <c r="B53" s="139"/>
      <c r="C53" s="139"/>
      <c r="D53" s="219" t="str">
        <f>IF(B53&gt;0,(CONCATENATE("AM_",'Valoració '!$D$7,"00",A53))," ")</f>
        <v xml:space="preserve"> </v>
      </c>
    </row>
    <row r="54" spans="1:4" x14ac:dyDescent="0.25">
      <c r="A54" s="204">
        <v>48</v>
      </c>
      <c r="B54" s="139"/>
      <c r="C54" s="139"/>
      <c r="D54" s="219" t="str">
        <f>IF(B54&gt;0,(CONCATENATE("AM_",'Valoració '!$D$7,"00",A54))," ")</f>
        <v xml:space="preserve"> </v>
      </c>
    </row>
    <row r="55" spans="1:4" x14ac:dyDescent="0.25">
      <c r="A55" s="204">
        <v>49</v>
      </c>
      <c r="B55" s="139"/>
      <c r="C55" s="139"/>
      <c r="D55" s="219" t="str">
        <f>IF(B55&gt;0,(CONCATENATE("AM_",'Valoració '!$D$7,"00",A55))," ")</f>
        <v xml:space="preserve"> </v>
      </c>
    </row>
    <row r="56" spans="1:4" x14ac:dyDescent="0.25">
      <c r="A56" s="204">
        <v>50</v>
      </c>
      <c r="B56" s="139"/>
      <c r="C56" s="139"/>
      <c r="D56" s="219" t="str">
        <f>IF(B56&gt;0,(CONCATENATE("AM_",'Valoració '!$D$7,"00",A56))," ")</f>
        <v xml:space="preserve"> </v>
      </c>
    </row>
    <row r="57" spans="1:4" x14ac:dyDescent="0.25">
      <c r="A57" s="204">
        <v>51</v>
      </c>
      <c r="B57" s="139"/>
      <c r="C57" s="139"/>
      <c r="D57" s="219" t="str">
        <f>IF(B57&gt;0,(CONCATENATE("AM_",'Valoració '!$D$7,"00",A57))," ")</f>
        <v xml:space="preserve"> </v>
      </c>
    </row>
    <row r="58" spans="1:4" x14ac:dyDescent="0.25">
      <c r="A58" s="204">
        <v>52</v>
      </c>
      <c r="B58" s="139"/>
      <c r="C58" s="139"/>
      <c r="D58" s="219" t="str">
        <f>IF(B58&gt;0,(CONCATENATE("AM_",'Valoració '!$D$7,"00",A58))," ")</f>
        <v xml:space="preserve"> </v>
      </c>
    </row>
    <row r="59" spans="1:4" x14ac:dyDescent="0.25">
      <c r="A59" s="204">
        <v>53</v>
      </c>
      <c r="B59" s="139"/>
      <c r="C59" s="139"/>
      <c r="D59" s="219" t="str">
        <f>IF(B59&gt;0,(CONCATENATE("AM_",'Valoració '!$D$7,"00",A59))," ")</f>
        <v xml:space="preserve"> </v>
      </c>
    </row>
    <row r="60" spans="1:4" x14ac:dyDescent="0.25">
      <c r="A60" s="204">
        <v>54</v>
      </c>
      <c r="B60" s="139"/>
      <c r="C60" s="139"/>
      <c r="D60" s="219" t="str">
        <f>IF(B60&gt;0,(CONCATENATE("AM_",'Valoració '!$D$7,"00",A60))," ")</f>
        <v xml:space="preserve"> </v>
      </c>
    </row>
    <row r="61" spans="1:4" x14ac:dyDescent="0.25">
      <c r="A61" s="204">
        <v>55</v>
      </c>
      <c r="B61" s="139"/>
      <c r="C61" s="139"/>
      <c r="D61" s="219" t="str">
        <f>IF(B61&gt;0,(CONCATENATE("AM_",'Valoració '!$D$7,"00",A61))," ")</f>
        <v xml:space="preserve"> </v>
      </c>
    </row>
    <row r="62" spans="1:4" x14ac:dyDescent="0.25">
      <c r="A62" s="204">
        <v>56</v>
      </c>
      <c r="B62" s="139"/>
      <c r="C62" s="139"/>
      <c r="D62" s="219" t="str">
        <f>IF(B62&gt;0,(CONCATENATE("AM_",'Valoració '!$D$7,"00",A62))," ")</f>
        <v xml:space="preserve"> </v>
      </c>
    </row>
    <row r="63" spans="1:4" x14ac:dyDescent="0.25">
      <c r="A63" s="204">
        <v>57</v>
      </c>
      <c r="B63" s="139"/>
      <c r="C63" s="139"/>
      <c r="D63" s="219" t="str">
        <f>IF(B63&gt;0,(CONCATENATE("AM_",'Valoració '!$D$7,"00",A63))," ")</f>
        <v xml:space="preserve"> </v>
      </c>
    </row>
    <row r="64" spans="1:4" x14ac:dyDescent="0.25">
      <c r="A64" s="204">
        <v>58</v>
      </c>
      <c r="B64" s="139"/>
      <c r="C64" s="139"/>
      <c r="D64" s="219" t="str">
        <f>IF(B64&gt;0,(CONCATENATE("AM_",'Valoració '!$D$7,"00",A64))," ")</f>
        <v xml:space="preserve"> </v>
      </c>
    </row>
    <row r="65" spans="1:4" x14ac:dyDescent="0.25">
      <c r="A65" s="204">
        <v>59</v>
      </c>
      <c r="B65" s="139"/>
      <c r="C65" s="139"/>
      <c r="D65" s="219" t="str">
        <f>IF(B65&gt;0,(CONCATENATE("AM_",'Valoració '!$D$7,"00",A65))," ")</f>
        <v xml:space="preserve"> </v>
      </c>
    </row>
    <row r="66" spans="1:4" x14ac:dyDescent="0.25">
      <c r="A66" s="204">
        <v>60</v>
      </c>
      <c r="B66" s="139"/>
      <c r="C66" s="139"/>
      <c r="D66" s="219" t="str">
        <f>IF(B66&gt;0,(CONCATENATE("AM_",'Valoració '!$D$7,"00",A66))," ")</f>
        <v xml:space="preserve"> </v>
      </c>
    </row>
    <row r="67" spans="1:4" x14ac:dyDescent="0.25">
      <c r="A67" s="204">
        <v>61</v>
      </c>
      <c r="B67" s="139"/>
      <c r="C67" s="139"/>
      <c r="D67" s="219" t="str">
        <f>IF(B67&gt;0,(CONCATENATE("AM_",'Valoració '!$D$7,"00",A67))," ")</f>
        <v xml:space="preserve"> </v>
      </c>
    </row>
    <row r="68" spans="1:4" x14ac:dyDescent="0.25">
      <c r="A68" s="204">
        <v>62</v>
      </c>
      <c r="B68" s="139"/>
      <c r="C68" s="139"/>
      <c r="D68" s="219" t="str">
        <f>IF(B68&gt;0,(CONCATENATE("AM_",'Valoració '!$D$7,"00",A68))," ")</f>
        <v xml:space="preserve"> </v>
      </c>
    </row>
    <row r="69" spans="1:4" x14ac:dyDescent="0.25">
      <c r="A69" s="204">
        <v>63</v>
      </c>
      <c r="B69" s="139"/>
      <c r="C69" s="139"/>
      <c r="D69" s="219" t="str">
        <f>IF(B69&gt;0,(CONCATENATE("AM_",'Valoració '!$D$7,"00",A69))," ")</f>
        <v xml:space="preserve"> </v>
      </c>
    </row>
    <row r="70" spans="1:4" x14ac:dyDescent="0.25">
      <c r="A70" s="204">
        <v>64</v>
      </c>
      <c r="B70" s="139"/>
      <c r="C70" s="139"/>
      <c r="D70" s="219" t="str">
        <f>IF(B70&gt;0,(CONCATENATE("AM_",'Valoració '!$D$7,"00",A70))," ")</f>
        <v xml:space="preserve"> </v>
      </c>
    </row>
    <row r="71" spans="1:4" x14ac:dyDescent="0.25">
      <c r="A71" s="204">
        <v>65</v>
      </c>
      <c r="B71" s="139"/>
      <c r="C71" s="139"/>
      <c r="D71" s="219" t="str">
        <f>IF(B71&gt;0,(CONCATENATE("AM_",'Valoració '!$D$7,"00",A71))," ")</f>
        <v xml:space="preserve"> </v>
      </c>
    </row>
    <row r="72" spans="1:4" x14ac:dyDescent="0.25">
      <c r="A72" s="204">
        <v>66</v>
      </c>
      <c r="B72" s="139"/>
      <c r="C72" s="139"/>
      <c r="D72" s="219" t="str">
        <f>IF(B72&gt;0,(CONCATENATE("AM_",'Valoració '!$D$7,"00",A72))," ")</f>
        <v xml:space="preserve"> </v>
      </c>
    </row>
    <row r="73" spans="1:4" x14ac:dyDescent="0.25">
      <c r="A73" s="204">
        <v>67</v>
      </c>
      <c r="B73" s="139"/>
      <c r="C73" s="139"/>
      <c r="D73" s="219" t="str">
        <f>IF(B73&gt;0,(CONCATENATE("AM_",'Valoració '!$D$7,"00",A73))," ")</f>
        <v xml:space="preserve"> </v>
      </c>
    </row>
    <row r="74" spans="1:4" x14ac:dyDescent="0.25">
      <c r="A74" s="204">
        <v>68</v>
      </c>
      <c r="B74" s="139"/>
      <c r="C74" s="139"/>
      <c r="D74" s="219" t="str">
        <f>IF(B74&gt;0,(CONCATENATE("AM_",'Valoració '!$D$7,"00",A74))," ")</f>
        <v xml:space="preserve"> </v>
      </c>
    </row>
    <row r="75" spans="1:4" x14ac:dyDescent="0.25">
      <c r="A75" s="204">
        <v>69</v>
      </c>
      <c r="B75" s="139"/>
      <c r="C75" s="139"/>
      <c r="D75" s="219" t="str">
        <f>IF(B75&gt;0,(CONCATENATE("AM_",'Valoració '!$D$7,"00",A75))," ")</f>
        <v xml:space="preserve"> </v>
      </c>
    </row>
    <row r="76" spans="1:4" x14ac:dyDescent="0.25">
      <c r="A76" s="204">
        <v>70</v>
      </c>
      <c r="B76" s="139"/>
      <c r="C76" s="139"/>
      <c r="D76" s="219" t="str">
        <f>IF(B76&gt;0,(CONCATENATE("AM_",'Valoració '!$D$7,"00",A76))," ")</f>
        <v xml:space="preserve"> </v>
      </c>
    </row>
    <row r="77" spans="1:4" x14ac:dyDescent="0.25">
      <c r="A77" s="204">
        <v>71</v>
      </c>
      <c r="B77" s="139"/>
      <c r="C77" s="139"/>
      <c r="D77" s="219" t="str">
        <f>IF(B77&gt;0,(CONCATENATE("AM_",'Valoració '!$D$7,"00",A77))," ")</f>
        <v xml:space="preserve"> </v>
      </c>
    </row>
    <row r="78" spans="1:4" x14ac:dyDescent="0.25">
      <c r="A78" s="204">
        <v>72</v>
      </c>
      <c r="B78" s="139"/>
      <c r="C78" s="139"/>
      <c r="D78" s="219" t="str">
        <f>IF(B78&gt;0,(CONCATENATE("AM_",'Valoració '!$D$7,"00",A78))," ")</f>
        <v xml:space="preserve"> </v>
      </c>
    </row>
    <row r="79" spans="1:4" x14ac:dyDescent="0.25">
      <c r="A79" s="204">
        <v>73</v>
      </c>
      <c r="B79" s="139"/>
      <c r="C79" s="139"/>
      <c r="D79" s="219" t="str">
        <f>IF(B79&gt;0,(CONCATENATE("AM_",'Valoració '!$D$7,"00",A79))," ")</f>
        <v xml:space="preserve"> </v>
      </c>
    </row>
    <row r="80" spans="1:4" x14ac:dyDescent="0.25">
      <c r="A80" s="204">
        <v>74</v>
      </c>
      <c r="B80" s="139"/>
      <c r="C80" s="139"/>
      <c r="D80" s="219" t="str">
        <f>IF(B80&gt;0,(CONCATENATE("AM_",'Valoració '!$D$7,"00",A80))," ")</f>
        <v xml:space="preserve"> </v>
      </c>
    </row>
    <row r="81" spans="1:4" x14ac:dyDescent="0.25">
      <c r="A81" s="204">
        <v>75</v>
      </c>
      <c r="B81" s="139"/>
      <c r="C81" s="139"/>
      <c r="D81" s="219" t="str">
        <f>IF(B81&gt;0,(CONCATENATE("AM_",'Valoració '!$D$7,"00",A81))," ")</f>
        <v xml:space="preserve"> </v>
      </c>
    </row>
    <row r="82" spans="1:4" x14ac:dyDescent="0.25">
      <c r="A82" s="204">
        <v>76</v>
      </c>
      <c r="B82" s="139"/>
      <c r="C82" s="139"/>
      <c r="D82" s="219" t="str">
        <f>IF(B82&gt;0,(CONCATENATE("AM_",'Valoració '!$D$7,"00",A82))," ")</f>
        <v xml:space="preserve"> </v>
      </c>
    </row>
    <row r="83" spans="1:4" x14ac:dyDescent="0.25">
      <c r="A83" s="204">
        <v>77</v>
      </c>
      <c r="B83" s="139"/>
      <c r="C83" s="139"/>
      <c r="D83" s="219" t="str">
        <f>IF(B83&gt;0,(CONCATENATE("AM_",'Valoració '!$D$7,"00",A83))," ")</f>
        <v xml:space="preserve"> </v>
      </c>
    </row>
    <row r="84" spans="1:4" x14ac:dyDescent="0.25">
      <c r="A84" s="204">
        <v>78</v>
      </c>
      <c r="B84" s="139"/>
      <c r="C84" s="139"/>
      <c r="D84" s="219" t="str">
        <f>IF(B84&gt;0,(CONCATENATE("AM_",'Valoració '!$D$7,"00",A84))," ")</f>
        <v xml:space="preserve"> </v>
      </c>
    </row>
    <row r="85" spans="1:4" x14ac:dyDescent="0.25">
      <c r="A85" s="204">
        <v>79</v>
      </c>
      <c r="B85" s="139"/>
      <c r="C85" s="139"/>
      <c r="D85" s="219" t="str">
        <f>IF(B85&gt;0,(CONCATENATE("AM_",'Valoració '!$D$7,"00",A85))," ")</f>
        <v xml:space="preserve"> </v>
      </c>
    </row>
    <row r="86" spans="1:4" x14ac:dyDescent="0.25">
      <c r="A86" s="204">
        <v>80</v>
      </c>
      <c r="B86" s="139"/>
      <c r="C86" s="139"/>
      <c r="D86" s="219" t="str">
        <f>IF(B86&gt;0,(CONCATENATE("AM_",'Valoració '!$D$7,"00",A86))," ")</f>
        <v xml:space="preserve"> </v>
      </c>
    </row>
    <row r="87" spans="1:4" x14ac:dyDescent="0.25">
      <c r="A87" s="204">
        <v>81</v>
      </c>
      <c r="B87" s="139"/>
      <c r="C87" s="139"/>
      <c r="D87" s="219" t="str">
        <f>IF(B87&gt;0,(CONCATENATE("AM_",'Valoració '!$D$7,"00",A87))," ")</f>
        <v xml:space="preserve"> </v>
      </c>
    </row>
    <row r="88" spans="1:4" x14ac:dyDescent="0.25">
      <c r="A88" s="204">
        <v>82</v>
      </c>
      <c r="B88" s="139"/>
      <c r="C88" s="139"/>
      <c r="D88" s="219" t="str">
        <f>IF(B88&gt;0,(CONCATENATE("AM_",'Valoració '!$D$7,"00",A88))," ")</f>
        <v xml:space="preserve"> </v>
      </c>
    </row>
    <row r="89" spans="1:4" x14ac:dyDescent="0.25">
      <c r="A89" s="204">
        <v>83</v>
      </c>
      <c r="B89" s="139"/>
      <c r="C89" s="139"/>
      <c r="D89" s="219" t="str">
        <f>IF(B89&gt;0,(CONCATENATE("AM_",'Valoració '!$D$7,"00",A89))," ")</f>
        <v xml:space="preserve"> </v>
      </c>
    </row>
    <row r="90" spans="1:4" x14ac:dyDescent="0.25">
      <c r="A90" s="204">
        <v>84</v>
      </c>
      <c r="B90" s="139"/>
      <c r="C90" s="139"/>
      <c r="D90" s="219" t="str">
        <f>IF(B90&gt;0,(CONCATENATE("AM_",'Valoració '!$D$7,"00",A90))," ")</f>
        <v xml:space="preserve"> </v>
      </c>
    </row>
    <row r="91" spans="1:4" x14ac:dyDescent="0.25">
      <c r="A91" s="204">
        <v>85</v>
      </c>
      <c r="B91" s="139"/>
      <c r="C91" s="139"/>
      <c r="D91" s="219" t="str">
        <f>IF(B91&gt;0,(CONCATENATE("AM_",'Valoració '!$D$7,"00",A91))," ")</f>
        <v xml:space="preserve"> </v>
      </c>
    </row>
    <row r="92" spans="1:4" x14ac:dyDescent="0.25">
      <c r="A92" s="204">
        <v>86</v>
      </c>
      <c r="B92" s="139"/>
      <c r="C92" s="139"/>
      <c r="D92" s="219" t="str">
        <f>IF(B92&gt;0,(CONCATENATE("AM_",'Valoració '!$D$7,"00",A92))," ")</f>
        <v xml:space="preserve"> </v>
      </c>
    </row>
    <row r="93" spans="1:4" x14ac:dyDescent="0.25">
      <c r="A93" s="204">
        <v>87</v>
      </c>
      <c r="B93" s="139"/>
      <c r="C93" s="139"/>
      <c r="D93" s="219" t="str">
        <f>IF(B93&gt;0,(CONCATENATE("AM_",'Valoració '!$D$7,"00",A93))," ")</f>
        <v xml:space="preserve"> </v>
      </c>
    </row>
    <row r="94" spans="1:4" x14ac:dyDescent="0.25">
      <c r="A94" s="204">
        <v>88</v>
      </c>
      <c r="B94" s="139"/>
      <c r="C94" s="139"/>
      <c r="D94" s="219" t="str">
        <f>IF(B94&gt;0,(CONCATENATE("AM_",'Valoració '!$D$7,"00",A94))," ")</f>
        <v xml:space="preserve"> </v>
      </c>
    </row>
    <row r="95" spans="1:4" x14ac:dyDescent="0.25">
      <c r="A95" s="204">
        <v>89</v>
      </c>
      <c r="B95" s="139"/>
      <c r="C95" s="139"/>
      <c r="D95" s="219" t="str">
        <f>IF(B95&gt;0,(CONCATENATE("AM_",'Valoració '!$D$7,"00",A95))," ")</f>
        <v xml:space="preserve"> </v>
      </c>
    </row>
    <row r="96" spans="1:4" x14ac:dyDescent="0.25">
      <c r="A96" s="204">
        <v>90</v>
      </c>
      <c r="B96" s="139"/>
      <c r="C96" s="139"/>
      <c r="D96" s="219" t="str">
        <f>IF(B96&gt;0,(CONCATENATE("AM_",'Valoració '!$D$7,"00",A96))," ")</f>
        <v xml:space="preserve"> </v>
      </c>
    </row>
    <row r="97" spans="1:4" x14ac:dyDescent="0.25">
      <c r="A97" s="204">
        <v>91</v>
      </c>
      <c r="B97" s="139"/>
      <c r="C97" s="139"/>
      <c r="D97" s="219" t="str">
        <f>IF(B97&gt;0,(CONCATENATE("AM_",'Valoració '!$D$7,"00",A97))," ")</f>
        <v xml:space="preserve"> </v>
      </c>
    </row>
    <row r="98" spans="1:4" x14ac:dyDescent="0.25">
      <c r="A98" s="204">
        <v>92</v>
      </c>
      <c r="B98" s="139"/>
      <c r="C98" s="139"/>
      <c r="D98" s="219" t="str">
        <f>IF(B98&gt;0,(CONCATENATE("AM_",'Valoració '!$D$7,"00",A98))," ")</f>
        <v xml:space="preserve"> </v>
      </c>
    </row>
    <row r="99" spans="1:4" x14ac:dyDescent="0.25">
      <c r="A99" s="204">
        <v>93</v>
      </c>
      <c r="B99" s="139"/>
      <c r="C99" s="139"/>
      <c r="D99" s="219" t="str">
        <f>IF(B99&gt;0,(CONCATENATE("AM_",'Valoració '!$D$7,"00",A99))," ")</f>
        <v xml:space="preserve"> </v>
      </c>
    </row>
    <row r="100" spans="1:4" x14ac:dyDescent="0.25">
      <c r="A100" s="204">
        <v>94</v>
      </c>
      <c r="B100" s="139"/>
      <c r="C100" s="139"/>
      <c r="D100" s="219" t="str">
        <f>IF(B100&gt;0,(CONCATENATE("AM_",'Valoració '!$D$7,"00",A100))," ")</f>
        <v xml:space="preserve"> </v>
      </c>
    </row>
    <row r="101" spans="1:4" x14ac:dyDescent="0.25">
      <c r="A101" s="204">
        <v>95</v>
      </c>
      <c r="B101" s="139"/>
      <c r="C101" s="139"/>
      <c r="D101" s="219" t="str">
        <f>IF(B101&gt;0,(CONCATENATE("AM_",'Valoració '!$D$7,"00",A101))," ")</f>
        <v xml:space="preserve"> </v>
      </c>
    </row>
    <row r="102" spans="1:4" x14ac:dyDescent="0.25">
      <c r="A102" s="204">
        <v>96</v>
      </c>
      <c r="B102" s="139"/>
      <c r="C102" s="139"/>
      <c r="D102" s="219" t="str">
        <f>IF(B102&gt;0,(CONCATENATE("AM_",'Valoració '!$D$7,"00",A102))," ")</f>
        <v xml:space="preserve"> </v>
      </c>
    </row>
    <row r="103" spans="1:4" x14ac:dyDescent="0.25">
      <c r="A103" s="204">
        <v>97</v>
      </c>
      <c r="B103" s="139"/>
      <c r="C103" s="139"/>
      <c r="D103" s="219" t="str">
        <f>IF(B103&gt;0,(CONCATENATE("AM_",'Valoració '!$D$7,"00",A103))," ")</f>
        <v xml:space="preserve"> </v>
      </c>
    </row>
    <row r="104" spans="1:4" x14ac:dyDescent="0.25">
      <c r="A104" s="204">
        <v>98</v>
      </c>
      <c r="B104" s="139"/>
      <c r="C104" s="139"/>
      <c r="D104" s="219" t="str">
        <f>IF(B104&gt;0,(CONCATENATE("AM_",'Valoració '!$D$7,"00",A104))," ")</f>
        <v xml:space="preserve"> </v>
      </c>
    </row>
    <row r="105" spans="1:4" x14ac:dyDescent="0.25">
      <c r="A105" s="204">
        <v>99</v>
      </c>
      <c r="B105" s="139"/>
      <c r="C105" s="139"/>
      <c r="D105" s="219" t="str">
        <f>IF(B105&gt;0,(CONCATENATE("AM_",'Valoració '!$D$7,"00",A105))," ")</f>
        <v xml:space="preserve"> </v>
      </c>
    </row>
    <row r="106" spans="1:4" x14ac:dyDescent="0.25">
      <c r="A106" s="209">
        <v>100</v>
      </c>
      <c r="B106" s="210"/>
      <c r="C106" s="210"/>
      <c r="D106" s="224" t="str">
        <f>IF(B106&gt;0,(CONCATENATE("AM_",'Valoració '!$D$7,"00",A106))," ")</f>
        <v xml:space="preserve"> </v>
      </c>
    </row>
    <row r="108" spans="1:4" ht="15.75" x14ac:dyDescent="0.25">
      <c r="B108" s="140"/>
    </row>
  </sheetData>
  <sheetProtection algorithmName="SHA-512" hashValue="L8HZKxNll2T6ytyt9oxpgBQv9b1xysviuDAhWCojVsKnGfRCuaMQzsGdM7+olTgp6e6uJaK37cEyWTh+IzlQtQ==" saltValue="OBnuTEODRhHGeQ2TmcsO/w==" spinCount="100000" sheet="1" objects="1" scenarios="1"/>
  <mergeCells count="1">
    <mergeCell ref="A5:C5"/>
  </mergeCells>
  <hyperlinks>
    <hyperlink ref="A4" r:id="rId1" xr:uid="{00000000-0004-0000-1100-000000000000}"/>
  </hyperlinks>
  <pageMargins left="0.7" right="0.7" top="0.75" bottom="0.75" header="0.3" footer="0.3"/>
  <pageSetup paperSize="9" orientation="portrait" horizontalDpi="1200" verticalDpi="1200"/>
  <tableParts count="1">
    <tablePart r:id="rId2"/>
  </tableParts>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D89BF5F-5590-4E35-B992-71D14DB74350}">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vt:i4>
      </vt:variant>
    </vt:vector>
  </HeadingPairs>
  <TitlesOfParts>
    <vt:vector size="22" baseType="lpstr">
      <vt:lpstr>Extracte de la normativa</vt:lpstr>
      <vt:lpstr>Instruccions</vt:lpstr>
      <vt:lpstr>Valoració </vt:lpstr>
      <vt:lpstr>RESUM</vt:lpstr>
      <vt:lpstr>AGR INT</vt:lpstr>
      <vt:lpstr>N AQU</vt:lpstr>
      <vt:lpstr>ERC Grant</vt:lpstr>
      <vt:lpstr>1.1.a.Projectes Internacionals</vt:lpstr>
      <vt:lpstr>1.1.b.Xarxes Internacionals</vt:lpstr>
      <vt:lpstr>1.1.c.Projectes I+D+i</vt:lpstr>
      <vt:lpstr>1.1.d.SGR</vt:lpstr>
      <vt:lpstr>1.1.e.Publicacions</vt:lpstr>
      <vt:lpstr>1.1.f.Transferència</vt:lpstr>
      <vt:lpstr>1.1.g. Institucions acadèmiques</vt:lpstr>
      <vt:lpstr>1.1.h.Direcció</vt:lpstr>
      <vt:lpstr>2.ii.Projectes Innovació Docent</vt:lpstr>
      <vt:lpstr>2.iv.Tesis</vt:lpstr>
      <vt:lpstr>2.v.2. Experiència Docent</vt:lpstr>
      <vt:lpstr>2.vi. Comissions docència</vt:lpstr>
      <vt:lpstr>2.vii altres mèrits docents</vt:lpstr>
      <vt:lpstr>AM. Altres Mèrits</vt:lpstr>
      <vt:lpstr>'Valoració '!Títulos_a_imprimir</vt:lpstr>
    </vt:vector>
  </TitlesOfParts>
  <Company>UAB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0000367</dc:creator>
  <cp:lastModifiedBy>usuario</cp:lastModifiedBy>
  <cp:lastPrinted>2016-09-29T20:53:13Z</cp:lastPrinted>
  <dcterms:created xsi:type="dcterms:W3CDTF">2016-09-27T14:52:45Z</dcterms:created>
  <dcterms:modified xsi:type="dcterms:W3CDTF">2021-12-13T21:43:33Z</dcterms:modified>
</cp:coreProperties>
</file>