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uab-my.sharepoint.com/personal/1502249_uab_cat/Documents/Processos UPAC/Accés, provisió i promoció/APCC01 - Convocatòries de places de personal permanent o contractat/Plantilles_seu_web/Models Temporals/Criteris_barems_temporals/"/>
    </mc:Choice>
  </mc:AlternateContent>
  <xr:revisionPtr revIDLastSave="348" documentId="8_{BF12B443-E701-49C3-AE6F-9799D4F65AD2}" xr6:coauthVersionLast="47" xr6:coauthVersionMax="47" xr10:uidLastSave="{ADD9DFCF-D789-4A91-A511-E622552CBE75}"/>
  <workbookProtection workbookAlgorithmName="SHA-512" workbookHashValue="A99o8ogHJeDabzQ1Ms2kfqtOQYWQGAbqArH3lHIBIwiNbJsmXZ5GXt/63qwazHaa36mt5N4skm0BIudke4xrWA==" workbookSaltValue="krVHDfrlM5KwtYmjHg1o3Q==" workbookSpinCount="100000" lockStructure="1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7" i="1" l="1"/>
  <c r="I31" i="1"/>
  <c r="I30" i="1"/>
  <c r="I36" i="1"/>
  <c r="I64" i="1"/>
  <c r="D20" i="1"/>
  <c r="D19" i="1"/>
  <c r="D18" i="1"/>
  <c r="D29" i="1"/>
  <c r="D36" i="1"/>
  <c r="I40" i="1"/>
  <c r="I19" i="1"/>
  <c r="I18" i="1"/>
  <c r="I29" i="1"/>
  <c r="D24" i="1"/>
  <c r="I63" i="1"/>
  <c r="I35" i="1"/>
  <c r="D71" i="1"/>
  <c r="D21" i="1" l="1"/>
  <c r="I37" i="1" l="1"/>
  <c r="I25" i="1"/>
  <c r="D44" i="1"/>
  <c r="D43" i="1"/>
  <c r="D39" i="1"/>
  <c r="D38" i="1"/>
  <c r="D37" i="1"/>
  <c r="D31" i="1"/>
  <c r="D32" i="1"/>
  <c r="D64" i="1"/>
  <c r="D59" i="1"/>
  <c r="I69" i="1"/>
  <c r="I70" i="1" s="1"/>
  <c r="I59" i="1"/>
  <c r="I60" i="1" s="1"/>
  <c r="D74" i="1"/>
  <c r="D73" i="1"/>
  <c r="D70" i="1"/>
  <c r="D65" i="1"/>
  <c r="I65" i="1"/>
  <c r="I55" i="1"/>
  <c r="I54" i="1"/>
  <c r="I53" i="1"/>
  <c r="I52" i="1"/>
  <c r="D40" i="1" l="1"/>
  <c r="D45" i="1"/>
  <c r="D66" i="1"/>
  <c r="I56" i="1"/>
  <c r="D75" i="1"/>
  <c r="D60" i="1"/>
  <c r="D57" i="1"/>
  <c r="D55" i="1"/>
  <c r="D53" i="1"/>
  <c r="I24" i="1"/>
  <c r="I23" i="1"/>
  <c r="D30" i="1"/>
  <c r="D25" i="1"/>
  <c r="I32" i="1"/>
  <c r="D33" i="1" l="1"/>
  <c r="I26" i="1"/>
  <c r="H85" i="1"/>
  <c r="D61" i="1"/>
  <c r="D77" i="1" s="1"/>
  <c r="H84" i="1" s="1"/>
  <c r="I20" i="1"/>
  <c r="D26" i="1"/>
  <c r="I47" i="1" l="1"/>
  <c r="H83" i="1" s="1"/>
  <c r="D47" i="1"/>
  <c r="H82" i="1" s="1"/>
  <c r="H86" i="1" l="1"/>
</calcChain>
</file>

<file path=xl/sharedStrings.xml><?xml version="1.0" encoding="utf-8"?>
<sst xmlns="http://schemas.openxmlformats.org/spreadsheetml/2006/main" count="166" uniqueCount="122">
  <si>
    <t>Altres notes (x 8)</t>
  </si>
  <si>
    <t>Estades formatives a l'estranger (3 màxim)</t>
  </si>
  <si>
    <t>Premi extraordinari de llicenciatura/grau (x2)</t>
  </si>
  <si>
    <t>&lt; 1 any (x 0,2/mes)</t>
  </si>
  <si>
    <t>Sí</t>
  </si>
  <si>
    <t>Subtotal</t>
  </si>
  <si>
    <t>Punts</t>
  </si>
  <si>
    <t>Nombre de M.Honor (x 0,2)</t>
  </si>
  <si>
    <t>FORMACIÓ ACADÈMICA (Màxima puntuació 20)</t>
  </si>
  <si>
    <t>ACTIVITAT DOCENT (Màxima puntuació 30)</t>
  </si>
  <si>
    <t>Acreditació AQU/ANECA (10 màxim)</t>
  </si>
  <si>
    <t>Recerca avançada/Catedràtic (x10)</t>
  </si>
  <si>
    <t>Recerca/Titular (x 8)</t>
  </si>
  <si>
    <t>Treballs de recerca dirigits (6 màxim)</t>
  </si>
  <si>
    <t>Tesis doctorals (x2)</t>
  </si>
  <si>
    <t>TFG (x 1)</t>
  </si>
  <si>
    <t>Cursos formació docent (x 1)</t>
  </si>
  <si>
    <t>1r /darrer signant/corresponent (x1)</t>
  </si>
  <si>
    <t>Original o editorial 1r2n Quartil</t>
  </si>
  <si>
    <t>1r /darrer signant/corresponent (x0,4)</t>
  </si>
  <si>
    <t>Original o editorial 3r4t Quartil</t>
  </si>
  <si>
    <t>Altres (revisions, casos clínics, etc) (x0,1)</t>
  </si>
  <si>
    <t>Convocatòries competitives oficials (FIS, Marató,...) (2x)</t>
  </si>
  <si>
    <t>Altres (segons criteri comissió) (x0,5)</t>
  </si>
  <si>
    <t>Altres posicions (x0,05)</t>
  </si>
  <si>
    <t>SUBTOTAL INVESTIGACIÓ</t>
  </si>
  <si>
    <t>Anys de contractació (x0,5)</t>
  </si>
  <si>
    <t>SUBTOTAL EXPERIÈNCIA ASSISTENCIAL</t>
  </si>
  <si>
    <t>PUNTUACIÓ TOTAL</t>
  </si>
  <si>
    <t>Informe- resum autobaremació:</t>
  </si>
  <si>
    <t>Formació acadèmica</t>
  </si>
  <si>
    <t>Activitat docent</t>
  </si>
  <si>
    <t>Experiència assistencial</t>
  </si>
  <si>
    <t>Investigació</t>
  </si>
  <si>
    <t>DADES DEL CONCURSANT</t>
  </si>
  <si>
    <t>Full d'autobaremació del concursant</t>
  </si>
  <si>
    <t>Puntuació</t>
  </si>
  <si>
    <t>Declaro que els valors introduïts en aquesta autobaremació son fefaents i que hi ha justificació documental a disposició del tribunal.</t>
  </si>
  <si>
    <t>Omplir únicament els camps en blanc que s'escaiguin, els camps amb un * són obligatoris:</t>
  </si>
  <si>
    <t>Nom*:</t>
  </si>
  <si>
    <t>DNI*:</t>
  </si>
  <si>
    <t>Data*:</t>
  </si>
  <si>
    <t>3.A criteri de la Comissió Avaluadora i sempre referit a docència</t>
  </si>
  <si>
    <t>5. Referit exclusivament als darrers 10 anys</t>
  </si>
  <si>
    <t>TOTAL AUTOBAREM</t>
  </si>
  <si>
    <r>
      <t>Altres  mèrits</t>
    </r>
    <r>
      <rPr>
        <b/>
        <sz val="14"/>
        <color theme="1"/>
        <rFont val="Arial"/>
        <family val="2"/>
      </rPr>
      <t>⁸</t>
    </r>
    <r>
      <rPr>
        <b/>
        <sz val="14"/>
        <color theme="1"/>
        <rFont val="Calibri"/>
        <family val="2"/>
        <scheme val="minor"/>
      </rPr>
      <t xml:space="preserve"> i/o entrevista</t>
    </r>
    <r>
      <rPr>
        <b/>
        <sz val="14"/>
        <color theme="1"/>
        <rFont val="Arial"/>
        <family val="2"/>
      </rPr>
      <t>⁹</t>
    </r>
  </si>
  <si>
    <r>
      <t>EXPERIÈNCIA ASSISTENCIAL</t>
    </r>
    <r>
      <rPr>
        <b/>
        <sz val="11"/>
        <color theme="1"/>
        <rFont val="Arial"/>
        <family val="2"/>
      </rPr>
      <t>⁶</t>
    </r>
    <r>
      <rPr>
        <b/>
        <sz val="11"/>
        <color theme="1"/>
        <rFont val="Calibri"/>
        <family val="2"/>
        <scheme val="minor"/>
      </rPr>
      <t xml:space="preserve"> (Màxima puntuació 20)</t>
    </r>
  </si>
  <si>
    <r>
      <t>INVESTIGACIÓ</t>
    </r>
    <r>
      <rPr>
        <b/>
        <sz val="11"/>
        <color theme="1"/>
        <rFont val="Calibri"/>
        <family val="2"/>
      </rPr>
      <t>⁵</t>
    </r>
    <r>
      <rPr>
        <b/>
        <sz val="11"/>
        <color theme="1"/>
        <rFont val="Calibri"/>
        <family val="2"/>
        <scheme val="minor"/>
      </rPr>
      <t xml:space="preserve"> (Màxima puntuació 20)</t>
    </r>
  </si>
  <si>
    <r>
      <t>SUBTOTAL ACTIVITAT DOCENT</t>
    </r>
    <r>
      <rPr>
        <b/>
        <sz val="11"/>
        <color theme="1"/>
        <rFont val="Calibri"/>
        <family val="2"/>
      </rPr>
      <t>⁴</t>
    </r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</si>
  <si>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1 any</t>
    </r>
    <r>
      <rPr>
        <sz val="11"/>
        <color theme="1"/>
        <rFont val="Calibri"/>
        <family val="2"/>
      </rPr>
      <t>²</t>
    </r>
    <r>
      <rPr>
        <sz val="11"/>
        <color theme="1"/>
        <rFont val="Calibri"/>
        <family val="2"/>
        <scheme val="minor"/>
      </rPr>
      <t xml:space="preserve"> (x3)</t>
    </r>
  </si>
  <si>
    <t>Comentaris/observacions:</t>
  </si>
  <si>
    <t>Completar:</t>
  </si>
  <si>
    <t>No</t>
  </si>
  <si>
    <t>S/N</t>
  </si>
  <si>
    <t>Nombre</t>
  </si>
  <si>
    <t>S/N-Nombre</t>
  </si>
  <si>
    <t>Facultat de Medicina</t>
  </si>
  <si>
    <t xml:space="preserve">Declaro que desenvolupo activitat assistencial a l'Hospital o centre  vinculat a </t>
  </si>
  <si>
    <t>HU Parc Taulí</t>
  </si>
  <si>
    <t>HU Germans Trias i Pujol</t>
  </si>
  <si>
    <t>HU Vall d'Hebron</t>
  </si>
  <si>
    <t>HU Santa Creu i Sant Pau</t>
  </si>
  <si>
    <t>Anys</t>
  </si>
  <si>
    <t>Altre docència impartida acreditada (4 màxim)</t>
  </si>
  <si>
    <t xml:space="preserve">(cursos reconeguts, Escola d'Infermeria, tutor </t>
  </si>
  <si>
    <t>docents...)</t>
  </si>
  <si>
    <t>Barem de mèrits per a concursar a places de professor/a temporal de fisioteràpia per a les Unitats Docents Hospitalàries</t>
  </si>
  <si>
    <t>Àrea d'expertesa (cas que es requereixi)*:</t>
  </si>
  <si>
    <t>Premi extraordinari (x 12)</t>
  </si>
  <si>
    <t>Excel.lent Cum Laude (x 10)</t>
  </si>
  <si>
    <t>Nombre d' Excel.lent (x 0,1)</t>
  </si>
  <si>
    <t>Premi extraordinari de màster (x2)</t>
  </si>
  <si>
    <t>Doctorat (12 màxim)</t>
  </si>
  <si>
    <t>Titulació oficial d'anglès (1 màxim)</t>
  </si>
  <si>
    <t>Nivell C (x 1)</t>
  </si>
  <si>
    <t>Nivell B (x 0,5)</t>
  </si>
  <si>
    <r>
      <t>SUBTOTAL FORMACIÓ ACADÈMICA</t>
    </r>
    <r>
      <rPr>
        <b/>
        <vertAlign val="superscript"/>
        <sz val="9"/>
        <color theme="1"/>
        <rFont val="Calibri"/>
        <family val="2"/>
        <scheme val="minor"/>
      </rPr>
      <t>2</t>
    </r>
  </si>
  <si>
    <t>El títol de doctor es considera conceptualment molt important per a la docència universitària.</t>
  </si>
  <si>
    <t>Si no es té després d’exercir durant un període llarg de temps, s’ha de considerar com un factor negatiu i més negatiu quants més anys hagin passat.</t>
  </si>
  <si>
    <t>Qualsevol decisió de la Comissió en aquest sentit caldrà reflectir-la en l’acta.</t>
  </si>
  <si>
    <t>Aquest aspecte es tindrà particularment en compte en la renovació de qualsevol plaça de professor temporal.</t>
  </si>
  <si>
    <t>1 Pot ser en un període únic seguit o en diversos discontinuats. Tots convenientment acreditats.</t>
  </si>
  <si>
    <t xml:space="preserve">2 La puntuació total podrà ser matisada per la Comissió Avaluadora.   </t>
  </si>
  <si>
    <t>TFM (x 1)</t>
  </si>
  <si>
    <t>Nombre de Notable (x 0,07)</t>
  </si>
  <si>
    <t>Nombre d'Excel.lent (x 0,1)</t>
  </si>
  <si>
    <t>docent hospitalari acreditat, publicacions</t>
  </si>
  <si>
    <t>Expedient acadèmic de Màster (2 màxim)</t>
  </si>
  <si>
    <t>Expedient acadèmic de Grau (2 màxim)</t>
  </si>
  <si>
    <t>Publicacions en revsites indexades (12 màxim)</t>
  </si>
  <si>
    <t>Beques i ajuts (6 màxim)</t>
  </si>
  <si>
    <r>
      <t>Carrera professional</t>
    </r>
    <r>
      <rPr>
        <i/>
        <sz val="11"/>
        <color theme="1"/>
        <rFont val="Arial"/>
        <family val="2"/>
      </rPr>
      <t>⁷</t>
    </r>
    <r>
      <rPr>
        <i/>
        <sz val="11"/>
        <color theme="1"/>
        <rFont val="Calibri"/>
        <family val="2"/>
        <scheme val="minor"/>
      </rPr>
      <t xml:space="preserve"> (5 màxim)</t>
    </r>
  </si>
  <si>
    <t>Anys experiència professional (5 màxim)</t>
  </si>
  <si>
    <t>Comunicacions a congressos (2 màxim)</t>
  </si>
  <si>
    <t>Assistència d'alt valor afegit (5 màxim)</t>
  </si>
  <si>
    <t>Docència rebuda d’alt valor afegit (6 màxim)</t>
  </si>
  <si>
    <r>
      <t>Experiències en innovació docent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(x 1)</t>
    </r>
  </si>
  <si>
    <t>Màster oficial en innovació en educació (x6)</t>
  </si>
  <si>
    <t>4. La puntuació es podrà matisar a la baixa si informació addicional així ho aconsella. Interessa valorar la implicació docent, en el desenvolupament de les assignatures, absentisme, etc. Es tindran en compte enquestes</t>
  </si>
  <si>
    <t>d'estudiants, actes dels Consells de curs, informe del Coordinador de l'assignatura o de la UD o qualsevol altra informació que es consideri informativa. En qualsevol cas, la Comissió Avaluadora haurà de justificar la decisió.</t>
  </si>
  <si>
    <t>6. Ha d'estar relacionada amb la docència a impartir (si, per exemple, s'han de fer pràctiques d’una àrea d’expertesa determinada, s’ha de tenir activitat assistencial en concordança)</t>
  </si>
  <si>
    <t>7. Aquestess categories no són idèntiques en els diferents centres. El candidat haurà de justificar el nivell pel que s’autobarema, nivell que en darrera instància la Comissió haurà de validar.</t>
  </si>
  <si>
    <t>9. Optativa a criteri de la Comissió Avaluadora.</t>
  </si>
  <si>
    <t>8. A criteri de la Comissió Avaluadora  (editor de revista, càrrecs en societats científiques, revisor de publicacions reconegudes, etc.).</t>
  </si>
  <si>
    <t>associat fisioterapeuta (x 2 punts/any)</t>
  </si>
  <si>
    <t>Experiència com: (4 màxim)</t>
  </si>
  <si>
    <t>col·laborador docent (x 1 punt/any)</t>
  </si>
  <si>
    <t xml:space="preserve">Congressos internacionals </t>
  </si>
  <si>
    <t>(1r/darrer signant) (x0,2)</t>
  </si>
  <si>
    <t>Altres posicions (x0,1)</t>
  </si>
  <si>
    <t xml:space="preserve"> (1r/darrer signant) (x0,1)</t>
  </si>
  <si>
    <t>Congressos nacionals</t>
  </si>
  <si>
    <t>Altres posicions (x0,2)</t>
  </si>
  <si>
    <t>Altres posicions (x0,5)</t>
  </si>
  <si>
    <t>Nivell 2 (x3)</t>
  </si>
  <si>
    <t>Nivell 3 (x4)</t>
  </si>
  <si>
    <t>Nivell 4 (x5)</t>
  </si>
  <si>
    <t>Nivell 1 (x2)</t>
  </si>
  <si>
    <r>
      <t>Càrrecs de gestió</t>
    </r>
    <r>
      <rPr>
        <i/>
        <sz val="11"/>
        <color theme="1"/>
        <rFont val="Arial"/>
        <family val="2"/>
      </rPr>
      <t xml:space="preserve">⁷ </t>
    </r>
    <r>
      <rPr>
        <i/>
        <sz val="11"/>
        <color theme="1"/>
        <rFont val="Calibri"/>
        <family val="2"/>
        <scheme val="minor"/>
      </rPr>
      <t>(5 màxim)</t>
    </r>
  </si>
  <si>
    <t>Supervisor/Responsable d’equip (1 x any)</t>
  </si>
  <si>
    <t>Referent/Gestor de casos (0,8 x any)</t>
  </si>
  <si>
    <t>Comissions hospital, grups treball, etc. (0,5 x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</si>
</sst>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vertAlign val="superscript"/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FEE6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3" xfId="0" applyFont="1" applyFill="1" applyBorder="1"/>
    <xf numFmtId="0" fontId="2" fillId="3" borderId="6" xfId="0" applyFont="1" applyFill="1" applyBorder="1"/>
    <xf numFmtId="0" fontId="2" fillId="3" borderId="4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11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2" fillId="3" borderId="1" xfId="0" applyFont="1" applyFill="1" applyBorder="1" applyAlignment="1">
      <alignment horizontal="center"/>
    </xf>
    <xf numFmtId="0" fontId="4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16" xfId="0" applyFont="1" applyFill="1" applyBorder="1"/>
    <xf numFmtId="0" fontId="3" fillId="3" borderId="17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3" fillId="3" borderId="18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8" fillId="3" borderId="6" xfId="0" applyFont="1" applyFill="1" applyBorder="1"/>
    <xf numFmtId="0" fontId="8" fillId="3" borderId="0" xfId="0" applyFont="1" applyFill="1"/>
    <xf numFmtId="0" fontId="4" fillId="3" borderId="0" xfId="0" applyFont="1" applyFill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9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2" fillId="3" borderId="0" xfId="0" applyFont="1" applyFill="1" applyAlignment="1">
      <alignment horizontal="center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left" indent="5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EE6"/>
      <color rgb="FFFBFEDA"/>
      <color rgb="FFCCFFFF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1</xdr:col>
      <xdr:colOff>918210</xdr:colOff>
      <xdr:row>3</xdr:row>
      <xdr:rowOff>111905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960"/>
          <a:ext cx="1283970" cy="622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4"/>
  <sheetViews>
    <sheetView tabSelected="1" topLeftCell="A60" zoomScale="68" zoomScaleNormal="68" workbookViewId="0">
      <selection activeCell="H86" sqref="H86"/>
    </sheetView>
  </sheetViews>
  <sheetFormatPr defaultColWidth="11.5703125" defaultRowHeight="15" x14ac:dyDescent="0.25"/>
  <cols>
    <col min="1" max="1" width="5.42578125" style="1" customWidth="1"/>
    <col min="2" max="2" width="52.7109375" style="1" customWidth="1"/>
    <col min="3" max="3" width="9.140625" style="2" customWidth="1"/>
    <col min="4" max="4" width="8.85546875" style="2" bestFit="1" customWidth="1"/>
    <col min="5" max="5" width="2.7109375" style="1" customWidth="1"/>
    <col min="6" max="6" width="6.28515625" style="1" customWidth="1"/>
    <col min="7" max="7" width="46.7109375" style="1" customWidth="1"/>
    <col min="8" max="8" width="9.7109375" style="1" customWidth="1"/>
    <col min="9" max="9" width="9.28515625" style="1" customWidth="1"/>
    <col min="10" max="16384" width="11.5703125" style="1"/>
  </cols>
  <sheetData>
    <row r="1" spans="1:9" x14ac:dyDescent="0.25">
      <c r="A1" s="56" t="s">
        <v>56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6" t="s">
        <v>66</v>
      </c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6" t="s">
        <v>35</v>
      </c>
      <c r="B3" s="56"/>
      <c r="C3" s="56"/>
      <c r="D3" s="56"/>
      <c r="E3" s="56"/>
      <c r="F3" s="56"/>
      <c r="G3" s="56"/>
      <c r="H3" s="56"/>
      <c r="I3" s="56"/>
    </row>
    <row r="4" spans="1:9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9" ht="15.75" thickBot="1" x14ac:dyDescent="0.3">
      <c r="A5" s="1" t="s">
        <v>38</v>
      </c>
    </row>
    <row r="6" spans="1:9" x14ac:dyDescent="0.25">
      <c r="A6" s="16" t="s">
        <v>34</v>
      </c>
      <c r="B6" s="3"/>
      <c r="C6" s="4"/>
      <c r="D6" s="4"/>
      <c r="E6" s="3"/>
      <c r="F6" s="3"/>
      <c r="G6" s="3"/>
      <c r="H6" s="3"/>
      <c r="I6" s="5"/>
    </row>
    <row r="7" spans="1:9" x14ac:dyDescent="0.25">
      <c r="A7" s="17" t="s">
        <v>39</v>
      </c>
      <c r="B7" s="53"/>
      <c r="I7" s="7"/>
    </row>
    <row r="8" spans="1:9" x14ac:dyDescent="0.25">
      <c r="A8" s="17" t="s">
        <v>40</v>
      </c>
      <c r="B8" s="53"/>
      <c r="I8" s="7"/>
    </row>
    <row r="9" spans="1:9" x14ac:dyDescent="0.25">
      <c r="A9" s="17" t="s">
        <v>41</v>
      </c>
      <c r="B9" s="53"/>
      <c r="I9" s="7"/>
    </row>
    <row r="10" spans="1:9" x14ac:dyDescent="0.25">
      <c r="A10" s="17" t="s">
        <v>67</v>
      </c>
      <c r="B10" s="53"/>
      <c r="I10" s="7"/>
    </row>
    <row r="11" spans="1:9" ht="15.75" thickBot="1" x14ac:dyDescent="0.3">
      <c r="A11" s="6" t="s">
        <v>51</v>
      </c>
      <c r="I11" s="7"/>
    </row>
    <row r="12" spans="1:9" ht="15.75" thickBot="1" x14ac:dyDescent="0.3">
      <c r="A12" s="54"/>
      <c r="B12" s="1" t="s">
        <v>57</v>
      </c>
      <c r="G12" s="55"/>
      <c r="I12" s="7"/>
    </row>
    <row r="13" spans="1:9" ht="15.75" thickBot="1" x14ac:dyDescent="0.3">
      <c r="A13" s="54"/>
      <c r="B13" s="1" t="s">
        <v>37</v>
      </c>
      <c r="I13" s="7"/>
    </row>
    <row r="14" spans="1:9" ht="15.75" thickBot="1" x14ac:dyDescent="0.3">
      <c r="A14" s="8"/>
      <c r="B14" s="9"/>
      <c r="C14" s="10"/>
      <c r="D14" s="10"/>
      <c r="E14" s="9"/>
      <c r="F14" s="9"/>
      <c r="G14" s="9"/>
      <c r="H14" s="9"/>
      <c r="I14" s="11"/>
    </row>
    <row r="15" spans="1:9" x14ac:dyDescent="0.25">
      <c r="A15" s="16" t="s">
        <v>8</v>
      </c>
      <c r="B15" s="3"/>
      <c r="C15" s="4"/>
      <c r="D15" s="12"/>
      <c r="E15" s="16" t="s">
        <v>9</v>
      </c>
      <c r="F15" s="3"/>
      <c r="G15" s="3"/>
      <c r="H15" s="4"/>
      <c r="I15" s="12"/>
    </row>
    <row r="16" spans="1:9" x14ac:dyDescent="0.25">
      <c r="A16" s="6"/>
      <c r="D16" s="13"/>
      <c r="E16" s="6"/>
      <c r="H16" s="2"/>
      <c r="I16" s="13"/>
    </row>
    <row r="17" spans="1:9" x14ac:dyDescent="0.25">
      <c r="A17" s="42" t="s">
        <v>72</v>
      </c>
      <c r="C17" s="2" t="s">
        <v>53</v>
      </c>
      <c r="D17" s="13" t="s">
        <v>6</v>
      </c>
      <c r="E17" s="6"/>
      <c r="F17" s="43" t="s">
        <v>10</v>
      </c>
      <c r="H17" s="2" t="s">
        <v>53</v>
      </c>
      <c r="I17" s="13" t="s">
        <v>6</v>
      </c>
    </row>
    <row r="18" spans="1:9" x14ac:dyDescent="0.25">
      <c r="A18" s="6"/>
      <c r="B18" s="1" t="s">
        <v>68</v>
      </c>
      <c r="C18" s="45"/>
      <c r="D18" s="14">
        <f>IF(C18="Sí",12,0)</f>
        <v>0</v>
      </c>
      <c r="E18" s="6"/>
      <c r="G18" s="1" t="s">
        <v>11</v>
      </c>
      <c r="H18" s="45"/>
      <c r="I18" s="14">
        <f>IF(H18="Sí",10,0)</f>
        <v>0</v>
      </c>
    </row>
    <row r="19" spans="1:9" x14ac:dyDescent="0.25">
      <c r="A19" s="6"/>
      <c r="B19" s="1" t="s">
        <v>69</v>
      </c>
      <c r="C19" s="45"/>
      <c r="D19" s="14">
        <f>IF(C19="Sí",10,0)</f>
        <v>0</v>
      </c>
      <c r="E19" s="6"/>
      <c r="G19" s="1" t="s">
        <v>12</v>
      </c>
      <c r="H19" s="45"/>
      <c r="I19" s="14">
        <f>IF(H19="Sí",8,0)</f>
        <v>0</v>
      </c>
    </row>
    <row r="20" spans="1:9" x14ac:dyDescent="0.25">
      <c r="A20" s="6"/>
      <c r="B20" s="1" t="s">
        <v>0</v>
      </c>
      <c r="C20" s="45"/>
      <c r="D20" s="14">
        <f>IF(C20="Sí",8,0)</f>
        <v>0</v>
      </c>
      <c r="E20" s="6"/>
      <c r="G20" s="1" t="s">
        <v>5</v>
      </c>
      <c r="H20" s="46"/>
      <c r="I20" s="14">
        <f>MAX(I18,I19)</f>
        <v>0</v>
      </c>
    </row>
    <row r="21" spans="1:9" x14ac:dyDescent="0.25">
      <c r="A21" s="6"/>
      <c r="B21" s="1" t="s">
        <v>5</v>
      </c>
      <c r="D21" s="14">
        <f>MAX(D18:D20)</f>
        <v>0</v>
      </c>
      <c r="E21" s="6"/>
      <c r="I21" s="7"/>
    </row>
    <row r="22" spans="1:9" x14ac:dyDescent="0.25">
      <c r="A22" s="6"/>
      <c r="D22" s="13"/>
      <c r="E22" s="6"/>
      <c r="F22" s="43" t="s">
        <v>13</v>
      </c>
      <c r="H22" s="46" t="s">
        <v>54</v>
      </c>
      <c r="I22" s="13" t="s">
        <v>6</v>
      </c>
    </row>
    <row r="23" spans="1:9" x14ac:dyDescent="0.25">
      <c r="A23" s="42" t="s">
        <v>1</v>
      </c>
      <c r="C23" s="44" t="s">
        <v>55</v>
      </c>
      <c r="D23" s="13" t="s">
        <v>6</v>
      </c>
      <c r="E23" s="6"/>
      <c r="G23" s="1" t="s">
        <v>14</v>
      </c>
      <c r="H23" s="45"/>
      <c r="I23" s="14">
        <f>IF(H23&gt;0,2*H23,0)</f>
        <v>0</v>
      </c>
    </row>
    <row r="24" spans="1:9" x14ac:dyDescent="0.25">
      <c r="A24" s="6"/>
      <c r="B24" s="1" t="s">
        <v>49</v>
      </c>
      <c r="C24" s="45"/>
      <c r="D24" s="14">
        <f>IF(C24="Sí",3,0)</f>
        <v>0</v>
      </c>
      <c r="E24" s="6"/>
      <c r="G24" s="1" t="s">
        <v>15</v>
      </c>
      <c r="H24" s="45"/>
      <c r="I24" s="14">
        <f>IF(H24&gt;0,H24,0)</f>
        <v>0</v>
      </c>
    </row>
    <row r="25" spans="1:9" x14ac:dyDescent="0.25">
      <c r="A25" s="6"/>
      <c r="B25" s="1" t="s">
        <v>3</v>
      </c>
      <c r="C25" s="45"/>
      <c r="D25" s="14">
        <f>IF(C25&gt;0,0.2*C25,0)</f>
        <v>0</v>
      </c>
      <c r="E25" s="6"/>
      <c r="G25" s="1" t="s">
        <v>83</v>
      </c>
      <c r="H25" s="45"/>
      <c r="I25" s="14">
        <f>IF(H25&gt;0,H25,0)</f>
        <v>0</v>
      </c>
    </row>
    <row r="26" spans="1:9" x14ac:dyDescent="0.25">
      <c r="A26" s="6"/>
      <c r="B26" s="1" t="s">
        <v>5</v>
      </c>
      <c r="C26" s="46"/>
      <c r="D26" s="14">
        <f>MAX(D24,D25)</f>
        <v>0</v>
      </c>
      <c r="E26" s="6"/>
      <c r="G26" s="1" t="s">
        <v>5</v>
      </c>
      <c r="H26" s="46"/>
      <c r="I26" s="14">
        <f>MAX(I22,IF(I23+I24+I25&lt;=6,I23+I24+I25,6))</f>
        <v>0</v>
      </c>
    </row>
    <row r="27" spans="1:9" x14ac:dyDescent="0.25">
      <c r="A27" s="6"/>
      <c r="C27" s="46"/>
      <c r="D27" s="13"/>
      <c r="E27" s="6"/>
      <c r="I27" s="7"/>
    </row>
    <row r="28" spans="1:9" x14ac:dyDescent="0.25">
      <c r="A28" s="42" t="s">
        <v>88</v>
      </c>
      <c r="C28" s="47" t="s">
        <v>55</v>
      </c>
      <c r="D28" s="13" t="s">
        <v>6</v>
      </c>
      <c r="E28" s="6"/>
      <c r="F28" s="43" t="s">
        <v>95</v>
      </c>
      <c r="H28" s="47" t="s">
        <v>55</v>
      </c>
      <c r="I28" s="7"/>
    </row>
    <row r="29" spans="1:9" x14ac:dyDescent="0.25">
      <c r="A29" s="6"/>
      <c r="B29" s="1" t="s">
        <v>2</v>
      </c>
      <c r="C29" s="45"/>
      <c r="D29" s="14">
        <f>IF(C29="Sí",2,0)</f>
        <v>0</v>
      </c>
      <c r="E29" s="6"/>
      <c r="G29" s="66" t="s">
        <v>97</v>
      </c>
      <c r="H29" s="45"/>
      <c r="I29" s="14">
        <f>IF(H29="Sí",6,0)</f>
        <v>0</v>
      </c>
    </row>
    <row r="30" spans="1:9" x14ac:dyDescent="0.25">
      <c r="A30" s="6"/>
      <c r="B30" s="1" t="s">
        <v>7</v>
      </c>
      <c r="C30" s="45"/>
      <c r="D30" s="14">
        <f>IF(C30&gt;0,0.2*C30,0)</f>
        <v>0</v>
      </c>
      <c r="E30" s="6"/>
      <c r="G30" s="1" t="s">
        <v>16</v>
      </c>
      <c r="H30" s="45"/>
      <c r="I30" s="14">
        <f>IF(H30&gt;0,1*H30,0)</f>
        <v>0</v>
      </c>
    </row>
    <row r="31" spans="1:9" ht="15.75" x14ac:dyDescent="0.25">
      <c r="A31" s="6"/>
      <c r="B31" s="1" t="s">
        <v>85</v>
      </c>
      <c r="C31" s="45"/>
      <c r="D31" s="14">
        <f>IF(C31&gt;0,0.1*C31,0)</f>
        <v>0</v>
      </c>
      <c r="E31" s="6"/>
      <c r="G31" s="1" t="s">
        <v>96</v>
      </c>
      <c r="H31" s="45"/>
      <c r="I31" s="14">
        <f>IF(H31&gt;0,1*H31,0)</f>
        <v>0</v>
      </c>
    </row>
    <row r="32" spans="1:9" x14ac:dyDescent="0.25">
      <c r="A32" s="6"/>
      <c r="B32" s="1" t="s">
        <v>84</v>
      </c>
      <c r="C32" s="45"/>
      <c r="D32" s="14">
        <f>IF(C32&gt;0,0.07*C32,0)</f>
        <v>0</v>
      </c>
      <c r="E32" s="6"/>
      <c r="G32" s="1" t="s">
        <v>5</v>
      </c>
      <c r="H32" s="46"/>
      <c r="I32" s="14">
        <f>MAX(I29,IF(I30+I31&lt;=6,I30+I31,6))</f>
        <v>0</v>
      </c>
    </row>
    <row r="33" spans="1:9" x14ac:dyDescent="0.25">
      <c r="A33" s="6"/>
      <c r="B33" s="1" t="s">
        <v>5</v>
      </c>
      <c r="C33" s="46"/>
      <c r="D33" s="14">
        <f>MAX(D29,IF(D30+D31+D32&lt;=2,D30+D31+D32,2))</f>
        <v>0</v>
      </c>
      <c r="E33" s="6"/>
      <c r="H33" s="46"/>
      <c r="I33" s="13"/>
    </row>
    <row r="34" spans="1:9" x14ac:dyDescent="0.25">
      <c r="A34" s="6"/>
      <c r="C34" s="46"/>
      <c r="D34" s="13"/>
      <c r="E34" s="6"/>
      <c r="F34" s="43" t="s">
        <v>105</v>
      </c>
      <c r="H34" s="46" t="s">
        <v>62</v>
      </c>
      <c r="I34" s="13" t="s">
        <v>6</v>
      </c>
    </row>
    <row r="35" spans="1:9" x14ac:dyDescent="0.25">
      <c r="A35" s="42" t="s">
        <v>87</v>
      </c>
      <c r="C35" s="47" t="s">
        <v>55</v>
      </c>
      <c r="D35" s="13" t="s">
        <v>6</v>
      </c>
      <c r="E35" s="6"/>
      <c r="G35" s="1" t="s">
        <v>104</v>
      </c>
      <c r="H35" s="45"/>
      <c r="I35" s="14">
        <f>IF(H35&gt;0,2*H35,0)</f>
        <v>0</v>
      </c>
    </row>
    <row r="36" spans="1:9" x14ac:dyDescent="0.25">
      <c r="A36" s="6"/>
      <c r="B36" s="1" t="s">
        <v>71</v>
      </c>
      <c r="C36" s="45"/>
      <c r="D36" s="14">
        <f>IF(C36="Sí",2,0)</f>
        <v>0</v>
      </c>
      <c r="E36" s="6"/>
      <c r="G36" s="1" t="s">
        <v>106</v>
      </c>
      <c r="H36" s="45"/>
      <c r="I36" s="14">
        <f>IF(H36&gt;0,1*H36,0)</f>
        <v>0</v>
      </c>
    </row>
    <row r="37" spans="1:9" x14ac:dyDescent="0.25">
      <c r="A37" s="6"/>
      <c r="B37" s="1" t="s">
        <v>7</v>
      </c>
      <c r="C37" s="45"/>
      <c r="D37" s="14">
        <f>IF(C37&gt;0,0.2*C37,0)</f>
        <v>0</v>
      </c>
      <c r="E37" s="6"/>
      <c r="H37" s="46"/>
      <c r="I37" s="14">
        <f>MAX(I34,IF(I35+I36&lt;=4,I35+I36,4))</f>
        <v>0</v>
      </c>
    </row>
    <row r="38" spans="1:9" x14ac:dyDescent="0.25">
      <c r="A38" s="6"/>
      <c r="B38" s="1" t="s">
        <v>70</v>
      </c>
      <c r="C38" s="45"/>
      <c r="D38" s="14">
        <f>IF(C38&gt;0,0.1*C38,0)</f>
        <v>0</v>
      </c>
      <c r="E38" s="6"/>
      <c r="I38" s="7"/>
    </row>
    <row r="39" spans="1:9" x14ac:dyDescent="0.25">
      <c r="A39" s="6"/>
      <c r="B39" s="1" t="s">
        <v>84</v>
      </c>
      <c r="C39" s="45"/>
      <c r="D39" s="14">
        <f>IF(C39&gt;0,0.07*C39,0)</f>
        <v>0</v>
      </c>
      <c r="E39" s="6"/>
      <c r="F39" s="43" t="s">
        <v>63</v>
      </c>
      <c r="H39" s="2" t="s">
        <v>53</v>
      </c>
      <c r="I39" s="7"/>
    </row>
    <row r="40" spans="1:9" x14ac:dyDescent="0.25">
      <c r="A40" s="6"/>
      <c r="B40" s="1" t="s">
        <v>5</v>
      </c>
      <c r="C40" s="46"/>
      <c r="D40" s="14">
        <f>MAX(D36,IF(D37+D38+D39&lt;=2,D37+D38+D39,2))</f>
        <v>0</v>
      </c>
      <c r="E40" s="6"/>
      <c r="F40" s="1" t="s">
        <v>64</v>
      </c>
      <c r="H40" s="45"/>
      <c r="I40" s="14">
        <f>IF(H40="Sí",4,0)</f>
        <v>0</v>
      </c>
    </row>
    <row r="41" spans="1:9" x14ac:dyDescent="0.25">
      <c r="A41" s="6"/>
      <c r="C41" s="46"/>
      <c r="D41" s="13"/>
      <c r="E41" s="6"/>
      <c r="F41" s="1" t="s">
        <v>86</v>
      </c>
      <c r="H41" s="46"/>
      <c r="I41" s="13"/>
    </row>
    <row r="42" spans="1:9" x14ac:dyDescent="0.25">
      <c r="A42" s="42" t="s">
        <v>73</v>
      </c>
      <c r="C42" s="2" t="s">
        <v>53</v>
      </c>
      <c r="D42" s="13" t="s">
        <v>6</v>
      </c>
      <c r="E42" s="6"/>
      <c r="F42" s="1" t="s">
        <v>65</v>
      </c>
      <c r="I42" s="7"/>
    </row>
    <row r="43" spans="1:9" x14ac:dyDescent="0.25">
      <c r="A43" s="6"/>
      <c r="B43" s="1" t="s">
        <v>74</v>
      </c>
      <c r="C43" s="45"/>
      <c r="D43" s="14">
        <f>IF(C43="Sí",1,0)</f>
        <v>0</v>
      </c>
      <c r="E43" s="6"/>
      <c r="I43" s="7"/>
    </row>
    <row r="44" spans="1:9" x14ac:dyDescent="0.25">
      <c r="A44" s="6"/>
      <c r="B44" s="1" t="s">
        <v>75</v>
      </c>
      <c r="C44" s="45"/>
      <c r="D44" s="14">
        <f>IF(C44="Sí",0.5,0)</f>
        <v>0</v>
      </c>
      <c r="E44" s="6"/>
      <c r="I44" s="7"/>
    </row>
    <row r="45" spans="1:9" x14ac:dyDescent="0.25">
      <c r="A45" s="6"/>
      <c r="B45" s="1" t="s">
        <v>5</v>
      </c>
      <c r="D45" s="14">
        <f>MAX(D43,IF(D43+D44&lt;=1,D43+D44,1))</f>
        <v>0</v>
      </c>
      <c r="E45" s="6"/>
      <c r="I45" s="7"/>
    </row>
    <row r="46" spans="1:9" ht="15.75" thickBot="1" x14ac:dyDescent="0.3">
      <c r="A46" s="6"/>
      <c r="D46" s="13"/>
      <c r="E46" s="6"/>
      <c r="H46" s="50"/>
      <c r="I46" s="7"/>
    </row>
    <row r="47" spans="1:9" ht="15.75" thickBot="1" x14ac:dyDescent="0.3">
      <c r="A47" s="17" t="s">
        <v>76</v>
      </c>
      <c r="C47" s="46"/>
      <c r="D47" s="31">
        <f>+D33+D26+D21+D45</f>
        <v>0</v>
      </c>
      <c r="E47" s="17" t="s">
        <v>48</v>
      </c>
      <c r="H47" s="50"/>
      <c r="I47" s="31">
        <f>+I32+I26+I20+I37+I40</f>
        <v>0</v>
      </c>
    </row>
    <row r="48" spans="1:9" ht="15.75" thickBot="1" x14ac:dyDescent="0.3">
      <c r="A48" s="8"/>
      <c r="B48" s="9"/>
      <c r="C48" s="48"/>
      <c r="D48" s="15"/>
      <c r="E48" s="8"/>
      <c r="F48" s="9"/>
      <c r="G48" s="9"/>
      <c r="H48" s="51"/>
      <c r="I48" s="11"/>
    </row>
    <row r="49" spans="1:9" x14ac:dyDescent="0.25">
      <c r="A49" s="16" t="s">
        <v>47</v>
      </c>
      <c r="B49" s="3"/>
      <c r="C49" s="49"/>
      <c r="D49" s="12"/>
      <c r="E49" s="18" t="s">
        <v>46</v>
      </c>
      <c r="F49" s="3"/>
      <c r="G49" s="3"/>
      <c r="H49" s="52"/>
      <c r="I49" s="5"/>
    </row>
    <row r="50" spans="1:9" x14ac:dyDescent="0.25">
      <c r="A50" s="6"/>
      <c r="C50" s="46"/>
      <c r="D50" s="13"/>
      <c r="E50" s="6"/>
      <c r="H50" s="50"/>
      <c r="I50" s="7"/>
    </row>
    <row r="51" spans="1:9" x14ac:dyDescent="0.25">
      <c r="A51" s="42" t="s">
        <v>89</v>
      </c>
      <c r="C51" s="46"/>
      <c r="D51" s="13"/>
      <c r="E51" s="6"/>
      <c r="F51" s="43" t="s">
        <v>91</v>
      </c>
      <c r="H51" s="46" t="s">
        <v>53</v>
      </c>
      <c r="I51" s="13" t="s">
        <v>6</v>
      </c>
    </row>
    <row r="52" spans="1:9" x14ac:dyDescent="0.25">
      <c r="A52" s="6"/>
      <c r="B52" s="1" t="s">
        <v>18</v>
      </c>
      <c r="C52" s="46" t="s">
        <v>54</v>
      </c>
      <c r="D52" s="13" t="s">
        <v>6</v>
      </c>
      <c r="E52" s="6"/>
      <c r="G52" s="1" t="s">
        <v>116</v>
      </c>
      <c r="H52" s="45"/>
      <c r="I52" s="14">
        <f>IF(H52="Sí",5,0)</f>
        <v>0</v>
      </c>
    </row>
    <row r="53" spans="1:9" x14ac:dyDescent="0.25">
      <c r="A53" s="6"/>
      <c r="B53" s="67" t="s">
        <v>17</v>
      </c>
      <c r="C53" s="45"/>
      <c r="D53" s="14">
        <f>IF(C53&gt;0,C53,0)</f>
        <v>0</v>
      </c>
      <c r="E53" s="6"/>
      <c r="G53" s="1" t="s">
        <v>115</v>
      </c>
      <c r="H53" s="45"/>
      <c r="I53" s="14">
        <f>IF(H53="Sí",4,0)</f>
        <v>0</v>
      </c>
    </row>
    <row r="54" spans="1:9" x14ac:dyDescent="0.25">
      <c r="A54" s="6"/>
      <c r="B54" s="1" t="s">
        <v>18</v>
      </c>
      <c r="C54" s="46"/>
      <c r="D54" s="13"/>
      <c r="E54" s="6"/>
      <c r="G54" s="1" t="s">
        <v>114</v>
      </c>
      <c r="H54" s="45"/>
      <c r="I54" s="14">
        <f>IF(H54="Sí",3,0)</f>
        <v>0</v>
      </c>
    </row>
    <row r="55" spans="1:9" x14ac:dyDescent="0.25">
      <c r="A55" s="6"/>
      <c r="B55" s="67" t="s">
        <v>113</v>
      </c>
      <c r="C55" s="45"/>
      <c r="D55" s="14">
        <f>IF(C55&gt;0,0.5*C55,0)</f>
        <v>0</v>
      </c>
      <c r="E55" s="6"/>
      <c r="G55" s="1" t="s">
        <v>117</v>
      </c>
      <c r="H55" s="45"/>
      <c r="I55" s="14">
        <f>IF(H55="Sí",2,0)</f>
        <v>0</v>
      </c>
    </row>
    <row r="56" spans="1:9" x14ac:dyDescent="0.25">
      <c r="A56" s="6"/>
      <c r="B56" s="1" t="s">
        <v>20</v>
      </c>
      <c r="C56" s="46"/>
      <c r="D56" s="13"/>
      <c r="E56" s="6"/>
      <c r="G56" s="1" t="s">
        <v>5</v>
      </c>
      <c r="H56" s="50"/>
      <c r="I56" s="14">
        <f>MAX(I54,I55,I53,I52)</f>
        <v>0</v>
      </c>
    </row>
    <row r="57" spans="1:9" x14ac:dyDescent="0.25">
      <c r="A57" s="6"/>
      <c r="B57" s="67" t="s">
        <v>19</v>
      </c>
      <c r="C57" s="45"/>
      <c r="D57" s="14">
        <f>IF(C57&gt;0,C57*0.4,0)</f>
        <v>0</v>
      </c>
      <c r="E57" s="6"/>
      <c r="H57" s="50"/>
      <c r="I57" s="7"/>
    </row>
    <row r="58" spans="1:9" x14ac:dyDescent="0.25">
      <c r="A58" s="6"/>
      <c r="B58" s="1" t="s">
        <v>20</v>
      </c>
      <c r="C58" s="46"/>
      <c r="D58" s="13"/>
      <c r="E58" s="6"/>
      <c r="F58" s="43" t="s">
        <v>92</v>
      </c>
      <c r="H58" s="46" t="s">
        <v>54</v>
      </c>
      <c r="I58" s="13" t="s">
        <v>6</v>
      </c>
    </row>
    <row r="59" spans="1:9" x14ac:dyDescent="0.25">
      <c r="A59" s="6"/>
      <c r="B59" s="67" t="s">
        <v>112</v>
      </c>
      <c r="C59" s="45"/>
      <c r="D59" s="14">
        <f>IF(C59&gt;0,C59*0.2,0)</f>
        <v>0</v>
      </c>
      <c r="E59" s="6"/>
      <c r="G59" s="1" t="s">
        <v>26</v>
      </c>
      <c r="H59" s="45"/>
      <c r="I59" s="14">
        <f>IF(H59&gt;0,H59*0.5,0)</f>
        <v>0</v>
      </c>
    </row>
    <row r="60" spans="1:9" x14ac:dyDescent="0.25">
      <c r="A60" s="6"/>
      <c r="B60" s="1" t="s">
        <v>21</v>
      </c>
      <c r="C60" s="45"/>
      <c r="D60" s="14">
        <f>IF(C60&gt;0,C60*0.1,0)</f>
        <v>0</v>
      </c>
      <c r="E60" s="6"/>
      <c r="G60" s="1" t="s">
        <v>5</v>
      </c>
      <c r="H60" s="46"/>
      <c r="I60" s="14">
        <f>IF(I59&lt;=5,I59,5)</f>
        <v>0</v>
      </c>
    </row>
    <row r="61" spans="1:9" x14ac:dyDescent="0.25">
      <c r="A61" s="6"/>
      <c r="B61" s="1" t="s">
        <v>5</v>
      </c>
      <c r="C61" s="46"/>
      <c r="D61" s="14">
        <f>IF(D60+D59+D57+D55+D53&lt;=12,D59+D60+D57+D55+D53,12)</f>
        <v>0</v>
      </c>
      <c r="E61" s="6"/>
      <c r="H61" s="50"/>
      <c r="I61" s="7"/>
    </row>
    <row r="62" spans="1:9" x14ac:dyDescent="0.25">
      <c r="A62" s="6"/>
      <c r="C62" s="46"/>
      <c r="D62" s="13"/>
      <c r="E62" s="6"/>
      <c r="F62" s="43" t="s">
        <v>118</v>
      </c>
      <c r="H62" s="46" t="s">
        <v>62</v>
      </c>
      <c r="I62" s="13" t="s">
        <v>6</v>
      </c>
    </row>
    <row r="63" spans="1:9" x14ac:dyDescent="0.25">
      <c r="A63" s="42" t="s">
        <v>90</v>
      </c>
      <c r="C63" s="46" t="s">
        <v>54</v>
      </c>
      <c r="D63" s="13" t="s">
        <v>6</v>
      </c>
      <c r="E63" s="6"/>
      <c r="G63" s="1" t="s">
        <v>119</v>
      </c>
      <c r="H63" s="45"/>
      <c r="I63" s="14">
        <f>IF(H63&gt;0,1*H63,0)</f>
        <v>0</v>
      </c>
    </row>
    <row r="64" spans="1:9" x14ac:dyDescent="0.25">
      <c r="A64" s="6"/>
      <c r="B64" s="1" t="s">
        <v>22</v>
      </c>
      <c r="C64" s="45"/>
      <c r="D64" s="14">
        <f>IF(C64&gt;0,C64*2,0)</f>
        <v>0</v>
      </c>
      <c r="E64" s="6"/>
      <c r="G64" s="1" t="s">
        <v>120</v>
      </c>
      <c r="H64" s="45"/>
      <c r="I64" s="14">
        <f>IF(H64&gt;0,0.8*H64,0)</f>
        <v>0</v>
      </c>
    </row>
    <row r="65" spans="1:9" x14ac:dyDescent="0.25">
      <c r="A65" s="6"/>
      <c r="B65" s="1" t="s">
        <v>23</v>
      </c>
      <c r="C65" s="45"/>
      <c r="D65" s="14">
        <f>IF(C65&gt;0,C65*0.5,0)</f>
        <v>0</v>
      </c>
      <c r="E65" s="6"/>
      <c r="G65" s="1" t="s">
        <v>5</v>
      </c>
      <c r="H65" s="50"/>
      <c r="I65" s="14">
        <f>MAX(I63,I64)</f>
        <v>0</v>
      </c>
    </row>
    <row r="66" spans="1:9" x14ac:dyDescent="0.25">
      <c r="A66" s="6"/>
      <c r="B66" s="1" t="s">
        <v>5</v>
      </c>
      <c r="C66" s="46"/>
      <c r="D66" s="14">
        <f>MAX(D63,IF(D65+D64&lt;=6,D64+D65,6))</f>
        <v>0</v>
      </c>
      <c r="E66" s="6"/>
      <c r="I66" s="7"/>
    </row>
    <row r="67" spans="1:9" x14ac:dyDescent="0.25">
      <c r="A67" s="6"/>
      <c r="C67" s="46"/>
      <c r="D67" s="13"/>
      <c r="E67" s="6"/>
      <c r="H67" s="50"/>
      <c r="I67" s="7"/>
    </row>
    <row r="68" spans="1:9" x14ac:dyDescent="0.25">
      <c r="A68" s="42" t="s">
        <v>93</v>
      </c>
      <c r="C68" s="46"/>
      <c r="D68" s="13" t="s">
        <v>6</v>
      </c>
      <c r="E68" s="6"/>
      <c r="F68" s="43" t="s">
        <v>94</v>
      </c>
      <c r="H68" s="46" t="s">
        <v>54</v>
      </c>
      <c r="I68" s="13" t="s">
        <v>6</v>
      </c>
    </row>
    <row r="69" spans="1:9" x14ac:dyDescent="0.25">
      <c r="A69" s="42"/>
      <c r="B69" s="1" t="s">
        <v>107</v>
      </c>
      <c r="C69" s="46"/>
      <c r="D69" s="13"/>
      <c r="E69" s="6"/>
      <c r="F69" s="43"/>
      <c r="G69" s="1" t="s">
        <v>121</v>
      </c>
      <c r="H69" s="45"/>
      <c r="I69" s="14">
        <f>IF(H69&gt;0,H69*0.5,0)</f>
        <v>0</v>
      </c>
    </row>
    <row r="70" spans="1:9" x14ac:dyDescent="0.25">
      <c r="A70" s="6"/>
      <c r="B70" s="67" t="s">
        <v>108</v>
      </c>
      <c r="C70" s="45"/>
      <c r="D70" s="14">
        <f>IF(C70&gt;0,C70*0.2,0)</f>
        <v>0</v>
      </c>
      <c r="E70" s="6"/>
      <c r="G70" s="1" t="s">
        <v>5</v>
      </c>
      <c r="H70" s="2"/>
      <c r="I70" s="14">
        <f>IF(I69&lt;=5,I69,5)</f>
        <v>0</v>
      </c>
    </row>
    <row r="71" spans="1:9" x14ac:dyDescent="0.25">
      <c r="A71" s="6"/>
      <c r="B71" s="67" t="s">
        <v>109</v>
      </c>
      <c r="C71" s="45"/>
      <c r="D71" s="14">
        <f>IF(C71&gt;0,C71*0.1,0)</f>
        <v>0</v>
      </c>
      <c r="E71" s="6"/>
      <c r="I71" s="7"/>
    </row>
    <row r="72" spans="1:9" x14ac:dyDescent="0.25">
      <c r="A72" s="6"/>
      <c r="B72" s="1" t="s">
        <v>111</v>
      </c>
      <c r="C72" s="1"/>
      <c r="D72" s="1"/>
      <c r="E72" s="6"/>
      <c r="I72" s="7"/>
    </row>
    <row r="73" spans="1:9" x14ac:dyDescent="0.25">
      <c r="A73" s="6"/>
      <c r="B73" s="67" t="s">
        <v>110</v>
      </c>
      <c r="C73" s="45"/>
      <c r="D73" s="14">
        <f>IF(C73&gt;0,C73*0.1,0)</f>
        <v>0</v>
      </c>
      <c r="E73" s="6"/>
    </row>
    <row r="74" spans="1:9" x14ac:dyDescent="0.25">
      <c r="A74" s="6"/>
      <c r="B74" s="67" t="s">
        <v>24</v>
      </c>
      <c r="C74" s="45"/>
      <c r="D74" s="14">
        <f>IF(C74&gt;0,C74*0.05,0)</f>
        <v>0</v>
      </c>
      <c r="E74" s="6"/>
      <c r="I74" s="7"/>
    </row>
    <row r="75" spans="1:9" x14ac:dyDescent="0.25">
      <c r="A75" s="6"/>
      <c r="B75" s="1" t="s">
        <v>5</v>
      </c>
      <c r="C75" s="46"/>
      <c r="D75" s="14">
        <f>MAX(D68,IF(D73+D70+D74&lt;=2,D70+D73+D74,2))</f>
        <v>0</v>
      </c>
      <c r="E75" s="6"/>
      <c r="I75" s="7"/>
    </row>
    <row r="76" spans="1:9" ht="15.75" thickBot="1" x14ac:dyDescent="0.3">
      <c r="A76" s="6"/>
      <c r="C76" s="46"/>
      <c r="D76" s="13"/>
      <c r="E76" s="6"/>
      <c r="I76" s="7"/>
    </row>
    <row r="77" spans="1:9" ht="15.75" thickBot="1" x14ac:dyDescent="0.3">
      <c r="A77" s="19" t="s">
        <v>25</v>
      </c>
      <c r="B77" s="9"/>
      <c r="C77" s="10"/>
      <c r="D77" s="31">
        <f>+D75+D66+D61</f>
        <v>0</v>
      </c>
      <c r="E77" s="20" t="s">
        <v>27</v>
      </c>
      <c r="F77" s="9"/>
      <c r="G77" s="9"/>
      <c r="H77" s="10"/>
      <c r="I77" s="31">
        <f>+I70+I65+I60+I56</f>
        <v>0</v>
      </c>
    </row>
    <row r="79" spans="1:9" ht="15.75" thickBot="1" x14ac:dyDescent="0.3">
      <c r="A79" s="1" t="s">
        <v>50</v>
      </c>
    </row>
    <row r="80" spans="1:9" ht="15.75" thickBot="1" x14ac:dyDescent="0.3">
      <c r="A80" s="57"/>
      <c r="B80" s="58"/>
      <c r="C80" s="58"/>
      <c r="D80" s="59"/>
    </row>
    <row r="81" spans="1:8" ht="19.5" thickBot="1" x14ac:dyDescent="0.35">
      <c r="A81" s="60"/>
      <c r="B81" s="61"/>
      <c r="C81" s="61"/>
      <c r="D81" s="62"/>
      <c r="F81" s="35" t="s">
        <v>29</v>
      </c>
      <c r="G81" s="40"/>
      <c r="H81" s="41" t="s">
        <v>36</v>
      </c>
    </row>
    <row r="82" spans="1:8" x14ac:dyDescent="0.25">
      <c r="A82" s="60"/>
      <c r="B82" s="61"/>
      <c r="C82" s="61"/>
      <c r="D82" s="62"/>
      <c r="E82" s="21"/>
      <c r="F82" s="24" t="s">
        <v>30</v>
      </c>
      <c r="G82" s="25"/>
      <c r="H82" s="26">
        <f>+D47</f>
        <v>0</v>
      </c>
    </row>
    <row r="83" spans="1:8" x14ac:dyDescent="0.25">
      <c r="A83" s="60"/>
      <c r="B83" s="61"/>
      <c r="C83" s="61"/>
      <c r="D83" s="62"/>
      <c r="E83" s="21"/>
      <c r="F83" s="27" t="s">
        <v>31</v>
      </c>
      <c r="G83" s="23"/>
      <c r="H83" s="28">
        <f>+I47</f>
        <v>0</v>
      </c>
    </row>
    <row r="84" spans="1:8" x14ac:dyDescent="0.25">
      <c r="A84" s="60"/>
      <c r="B84" s="61"/>
      <c r="C84" s="61"/>
      <c r="D84" s="62"/>
      <c r="E84" s="21"/>
      <c r="F84" s="27" t="s">
        <v>33</v>
      </c>
      <c r="G84" s="23"/>
      <c r="H84" s="28">
        <f>+D77</f>
        <v>0</v>
      </c>
    </row>
    <row r="85" spans="1:8" ht="15.75" thickBot="1" x14ac:dyDescent="0.3">
      <c r="A85" s="60"/>
      <c r="B85" s="61"/>
      <c r="C85" s="61"/>
      <c r="D85" s="62"/>
      <c r="E85" s="21"/>
      <c r="F85" s="27" t="s">
        <v>32</v>
      </c>
      <c r="G85" s="23"/>
      <c r="H85" s="38">
        <f>+I77</f>
        <v>0</v>
      </c>
    </row>
    <row r="86" spans="1:8" ht="19.5" thickBot="1" x14ac:dyDescent="0.35">
      <c r="A86" s="60"/>
      <c r="B86" s="61"/>
      <c r="C86" s="61"/>
      <c r="D86" s="62"/>
      <c r="E86" s="21"/>
      <c r="F86" s="29" t="s">
        <v>44</v>
      </c>
      <c r="G86" s="30"/>
      <c r="H86" s="37">
        <f>SUM(H82:H85)</f>
        <v>0</v>
      </c>
    </row>
    <row r="87" spans="1:8" ht="19.5" thickBot="1" x14ac:dyDescent="0.35">
      <c r="A87" s="60"/>
      <c r="B87" s="61"/>
      <c r="C87" s="61"/>
      <c r="D87" s="62"/>
      <c r="E87" s="21"/>
      <c r="F87" s="35" t="s">
        <v>45</v>
      </c>
      <c r="G87" s="36"/>
      <c r="H87" s="37"/>
    </row>
    <row r="88" spans="1:8" ht="19.5" thickBot="1" x14ac:dyDescent="0.35">
      <c r="A88" s="60"/>
      <c r="B88" s="61"/>
      <c r="C88" s="61"/>
      <c r="D88" s="62"/>
      <c r="E88" s="21"/>
      <c r="F88" s="35" t="s">
        <v>28</v>
      </c>
      <c r="G88" s="39"/>
      <c r="H88" s="37"/>
    </row>
    <row r="89" spans="1:8" ht="19.5" thickBot="1" x14ac:dyDescent="0.35">
      <c r="A89" s="63"/>
      <c r="B89" s="64"/>
      <c r="C89" s="64"/>
      <c r="D89" s="65"/>
      <c r="E89" s="21"/>
      <c r="F89" s="33"/>
      <c r="G89" s="33"/>
      <c r="H89" s="34"/>
    </row>
    <row r="91" spans="1:8" x14ac:dyDescent="0.25">
      <c r="A91" s="32" t="s">
        <v>81</v>
      </c>
    </row>
    <row r="92" spans="1:8" x14ac:dyDescent="0.25">
      <c r="A92" s="32" t="s">
        <v>82</v>
      </c>
    </row>
    <row r="93" spans="1:8" x14ac:dyDescent="0.25">
      <c r="A93" s="32" t="s">
        <v>77</v>
      </c>
    </row>
    <row r="94" spans="1:8" x14ac:dyDescent="0.25">
      <c r="A94" s="32" t="s">
        <v>78</v>
      </c>
    </row>
    <row r="95" spans="1:8" x14ac:dyDescent="0.25">
      <c r="A95" s="32" t="s">
        <v>80</v>
      </c>
    </row>
    <row r="96" spans="1:8" x14ac:dyDescent="0.25">
      <c r="A96" s="32" t="s">
        <v>79</v>
      </c>
    </row>
    <row r="97" spans="1:1" x14ac:dyDescent="0.25">
      <c r="A97" s="32" t="s">
        <v>42</v>
      </c>
    </row>
    <row r="98" spans="1:1" x14ac:dyDescent="0.25">
      <c r="A98" s="32" t="s">
        <v>98</v>
      </c>
    </row>
    <row r="99" spans="1:1" x14ac:dyDescent="0.25">
      <c r="A99" s="32" t="s">
        <v>99</v>
      </c>
    </row>
    <row r="100" spans="1:1" x14ac:dyDescent="0.25">
      <c r="A100" s="32" t="s">
        <v>43</v>
      </c>
    </row>
    <row r="101" spans="1:1" x14ac:dyDescent="0.25">
      <c r="A101" s="32" t="s">
        <v>100</v>
      </c>
    </row>
    <row r="102" spans="1:1" x14ac:dyDescent="0.25">
      <c r="A102" s="32" t="s">
        <v>101</v>
      </c>
    </row>
    <row r="103" spans="1:1" x14ac:dyDescent="0.25">
      <c r="A103" s="32" t="s">
        <v>103</v>
      </c>
    </row>
    <row r="104" spans="1:1" x14ac:dyDescent="0.25">
      <c r="A104" s="32" t="s">
        <v>102</v>
      </c>
    </row>
  </sheetData>
  <sheetProtection algorithmName="SHA-512" hashValue="06jW8lCdXOWrX/XXKdxwLhSQf0MwetfwPf6Im4npMWFggF5P5eyy4j2D0MISRXqHED5qjvO8+tf7KymM6fOOLw==" saltValue="b8rmQN/wvpm5aDGCQE5bfg==" spinCount="100000" selectLockedCells="1"/>
  <protectedRanges>
    <protectedRange sqref="C43:C74 C18:C41 H28" name="Rango1"/>
    <protectedRange sqref="H18:H20 H22:H26 H29:H37 H46:H65 H40:H41 H67:H72 H74" name="Rango2"/>
    <protectedRange sqref="A80" name="Rango3"/>
    <protectedRange sqref="A7:B13" name="Rango4"/>
  </protectedRanges>
  <mergeCells count="4">
    <mergeCell ref="A1:I1"/>
    <mergeCell ref="A2:I2"/>
    <mergeCell ref="A3:I3"/>
    <mergeCell ref="A80:D89"/>
  </mergeCells>
  <dataValidations count="3">
    <dataValidation type="whole" allowBlank="1" showInputMessage="1" showErrorMessage="1" errorTitle="El nombre màxim de mesos és 11" error="El nombre màxim de mesos a comptabilitzar és d' 11" sqref="C25" xr:uid="{00000000-0002-0000-0000-000000000000}">
      <formula1>1</formula1>
      <formula2>11</formula2>
    </dataValidation>
    <dataValidation type="whole" errorStyle="information" allowBlank="1" showInputMessage="1" showErrorMessage="1" errorTitle="Número entero" error="Número entero" sqref="C30 H23 H35 C37" xr:uid="{00000000-0002-0000-0000-000001000000}">
      <formula1>0</formula1>
      <formula2>100</formula2>
    </dataValidation>
    <dataValidation type="whole" errorStyle="information" allowBlank="1" showInputMessage="1" showErrorMessage="1" errorTitle="Nombre sencer" error="Nombre sencer" sqref="H36 H24:H25 H30:H31 C53 C55 C57 C59:C60 C64:C65 C70:C74 H59 C31:C32 C38:C39 H69 H71:H72" xr:uid="{00000000-0002-0000-0000-000002000000}">
      <formula1>0</formula1>
      <formula2>100</formula2>
    </dataValidation>
  </dataValidations>
  <pageMargins left="0.7" right="0.7" top="0.75" bottom="0.75" header="0.3" footer="0.3"/>
  <pageSetup paperSize="9" scale="5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Hoja2!$A$1:$A$2</xm:f>
          </x14:formula1>
          <xm:sqref>C24 C18:C20 C29 H18:H19 H29 H52:H55 C43:C44 H40 C36 H65</xm:sqref>
        </x14:dataValidation>
        <x14:dataValidation type="list" allowBlank="1" showInputMessage="1" showErrorMessage="1" promptTitle="Declaració d'activitat a HUVH" prompt="Declaració d'activitat assistencial a l' HUVH" xr:uid="{00000000-0002-0000-0000-000004000000}">
          <x14:formula1>
            <xm:f>Hoja2!$A$1:$A$2</xm:f>
          </x14:formula1>
          <xm:sqref>A12</xm:sqref>
        </x14:dataValidation>
        <x14:dataValidation type="list" allowBlank="1" showInputMessage="1" showErrorMessage="1" promptTitle="Declaració dades certes" prompt="Declaració dades certes" xr:uid="{00000000-0002-0000-0000-000005000000}">
          <x14:formula1>
            <xm:f>Hoja2!$A$1:$A$2</xm:f>
          </x14:formula1>
          <xm:sqref>A13</xm:sqref>
        </x14:dataValidation>
        <x14:dataValidation type="list" allowBlank="1" showInputMessage="1" showErrorMessage="1" xr:uid="{91C5CCA3-8B65-45B7-96EA-14D80B0ACA27}">
          <x14:formula1>
            <xm:f>Hoja2!$A$4:$A$7</xm:f>
          </x14:formula1>
          <xm:sqref>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4" sqref="A4"/>
    </sheetView>
  </sheetViews>
  <sheetFormatPr defaultColWidth="11.42578125" defaultRowHeight="15" x14ac:dyDescent="0.25"/>
  <sheetData>
    <row r="1" spans="1:1" x14ac:dyDescent="0.25">
      <c r="A1" t="s">
        <v>52</v>
      </c>
    </row>
    <row r="2" spans="1:1" x14ac:dyDescent="0.25">
      <c r="A2" t="s">
        <v>4</v>
      </c>
    </row>
    <row r="4" spans="1:1" x14ac:dyDescent="0.25">
      <c r="A4" t="s">
        <v>59</v>
      </c>
    </row>
    <row r="5" spans="1:1" x14ac:dyDescent="0.25">
      <c r="A5" t="s">
        <v>58</v>
      </c>
    </row>
    <row r="6" spans="1:1" x14ac:dyDescent="0.25">
      <c r="A6" t="s">
        <v>61</v>
      </c>
    </row>
    <row r="7" spans="1:1" x14ac:dyDescent="0.25">
      <c r="A7" t="s">
        <v>60</v>
      </c>
    </row>
  </sheetData>
  <sortState xmlns:xlrd2="http://schemas.microsoft.com/office/spreadsheetml/2017/richdata2" ref="A4:A7">
    <sortCondition ref="A4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Liliane Ougo Torrea</cp:lastModifiedBy>
  <cp:lastPrinted>2022-06-20T08:40:43Z</cp:lastPrinted>
  <dcterms:created xsi:type="dcterms:W3CDTF">2020-02-07T11:58:36Z</dcterms:created>
  <dcterms:modified xsi:type="dcterms:W3CDTF">2023-11-28T13:46:36Z</dcterms:modified>
</cp:coreProperties>
</file>