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comments2.xml" ContentType="application/vnd.openxmlformats-officedocument.spreadsheetml.comments+xml"/>
  <Override PartName="/xl/threadedComments/threadedComment2.xml" ContentType="application/vnd.ms-excel.threadedcomments+xml"/>
  <Override PartName="/xl/drawings/drawing1.xml" ContentType="application/vnd.openxmlformats-officedocument.drawing+xml"/>
  <Override PartName="/xl/comments3.xml" ContentType="application/vnd.openxmlformats-officedocument.spreadsheetml.comments+xml"/>
  <Override PartName="/xl/threadedComments/threadedComment3.xml" ContentType="application/vnd.ms-excel.threadedcomments+xml"/>
  <Override PartName="/xl/comments4.xml" ContentType="application/vnd.openxmlformats-officedocument.spreadsheetml.comments+xml"/>
  <Override PartName="/xl/threadedComments/threadedComment4.xml" ContentType="application/vnd.ms-excel.threadedcomments+xml"/>
  <Override PartName="/xl/documenttasks/documenttask1.xml" ContentType="application/vnd.ms-excel.documenttask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comments5.xml" ContentType="application/vnd.openxmlformats-officedocument.spreadsheetml.comments+xml"/>
  <Override PartName="/xl/threadedComments/threadedComment5.xml" ContentType="application/vnd.ms-excel.threadedcomments+xml"/>
  <Override PartName="/xl/drawings/drawing10.xml" ContentType="application/vnd.openxmlformats-officedocument.drawing+xml"/>
  <Override PartName="/xl/comments6.xml" ContentType="application/vnd.openxmlformats-officedocument.spreadsheetml.comments+xml"/>
  <Override PartName="/xl/threadedComments/threadedComment6.xml" ContentType="application/vnd.ms-excel.threadedcomments+xml"/>
  <Override PartName="/xl/drawings/drawing11.xml" ContentType="application/vnd.openxmlformats-officedocument.drawing+xml"/>
  <Override PartName="/xl/comments7.xml" ContentType="application/vnd.openxmlformats-officedocument.spreadsheetml.comments+xml"/>
  <Override PartName="/xl/threadedComments/threadedComment7.xml" ContentType="application/vnd.ms-excel.threadedcomments+xml"/>
  <Override PartName="/xl/drawings/drawing12.xml" ContentType="application/vnd.openxmlformats-officedocument.drawing+xml"/>
  <Override PartName="/xl/comments8.xml" ContentType="application/vnd.openxmlformats-officedocument.spreadsheetml.comments+xml"/>
  <Override PartName="/xl/threadedComments/threadedComment8.xml" ContentType="application/vnd.ms-excel.threadedcomments+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comments9.xml" ContentType="application/vnd.openxmlformats-officedocument.spreadsheetml.comments+xml"/>
  <Override PartName="/xl/threadedComments/threadedComment9.xml" ContentType="application/vnd.ms-excel.threadedcomments+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comments10.xml" ContentType="application/vnd.openxmlformats-officedocument.spreadsheetml.comments+xml"/>
  <Override PartName="/xl/threadedComments/threadedComment10.xml" ContentType="application/vnd.ms-excel.threadedcomments+xml"/>
  <Override PartName="/xl/comments11.xml" ContentType="application/vnd.openxmlformats-officedocument.spreadsheetml.comments+xml"/>
  <Override PartName="/xl/threadedComments/threadedComment11.xml" ContentType="application/vnd.ms-excel.threadedcomments+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6.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7.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38.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39.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43.xml" ContentType="application/vnd.openxmlformats-officedocument.drawing+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44.xml" ContentType="application/vnd.openxmlformats-officedocument.drawing+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drawings/drawing45.xml" ContentType="application/vnd.openxmlformats-officedocument.drawing+xml"/>
  <Override PartName="/xl/drawings/drawing46.xml" ContentType="application/vnd.openxmlformats-officedocument.drawing+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47.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48.xml" ContentType="application/vnd.openxmlformats-officedocument.drawing+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drawings/drawing49.xml" ContentType="application/vnd.openxmlformats-officedocument.drawing+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drawings/drawing50.xml" ContentType="application/vnd.openxmlformats-officedocument.drawing+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drawings/drawing51.xml" ContentType="application/vnd.openxmlformats-officedocument.drawing+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drawings/drawing52.xml" ContentType="application/vnd.openxmlformats-officedocument.drawing+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drawings/drawing53.xml" ContentType="application/vnd.openxmlformats-officedocument.drawing+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drawings/drawing54.xml" ContentType="application/vnd.openxmlformats-officedocument.drawing+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drawings/drawing55.xml" ContentType="application/vnd.openxmlformats-officedocument.drawing+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drawings/drawing56.xml" ContentType="application/vnd.openxmlformats-officedocument.drawing+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drawings/drawing57.xml" ContentType="application/vnd.openxmlformats-officedocument.drawing+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drawings/drawing58.xml" ContentType="application/vnd.openxmlformats-officedocument.drawing+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drawings/drawing59.xml" ContentType="application/vnd.openxmlformats-officedocument.drawing+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drawings/drawing60.xml" ContentType="application/vnd.openxmlformats-officedocument.drawing+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drawings/drawing61.xml" ContentType="application/vnd.openxmlformats-officedocument.drawing+xml"/>
  <Override PartName="/xl/drawings/drawing62.xml" ContentType="application/vnd.openxmlformats-officedocument.drawing+xml"/>
  <Override PartName="/xl/charts/chart33.xml" ContentType="application/vnd.openxmlformats-officedocument.drawingml.chart+xml"/>
  <Override PartName="/xl/charts/style33.xml" ContentType="application/vnd.ms-office.chartstyle+xml"/>
  <Override PartName="/xl/charts/colors33.xml" ContentType="application/vnd.ms-office.chartcolorstyle+xml"/>
  <Override PartName="/xl/drawings/drawing63.xml" ContentType="application/vnd.openxmlformats-officedocument.drawing+xml"/>
  <Override PartName="/xl/drawings/drawing64.xml" ContentType="application/vnd.openxmlformats-officedocument.drawing+xml"/>
  <Override PartName="/xl/drawings/drawing65.xml" ContentType="application/vnd.openxmlformats-officedocument.drawing+xml"/>
  <Override PartName="/xl/drawings/drawing66.xml" ContentType="application/vnd.openxmlformats-officedocument.drawing+xml"/>
  <Override PartName="/xl/charts/chart34.xml" ContentType="application/vnd.openxmlformats-officedocument.drawingml.chart+xml"/>
  <Override PartName="/xl/charts/style34.xml" ContentType="application/vnd.ms-office.chartstyle+xml"/>
  <Override PartName="/xl/charts/colors34.xml" ContentType="application/vnd.ms-office.chartcolorstyle+xml"/>
  <Override PartName="/xl/drawings/drawing67.xml" ContentType="application/vnd.openxmlformats-officedocument.drawing+xml"/>
  <Override PartName="/xl/charts/chart35.xml" ContentType="application/vnd.openxmlformats-officedocument.drawingml.chart+xml"/>
  <Override PartName="/xl/charts/style35.xml" ContentType="application/vnd.ms-office.chartstyle+xml"/>
  <Override PartName="/xl/charts/colors35.xml" ContentType="application/vnd.ms-office.chartcolorstyle+xml"/>
  <Override PartName="/xl/drawings/drawing68.xml" ContentType="application/vnd.openxmlformats-officedocument.drawing+xml"/>
  <Override PartName="/xl/charts/chart36.xml" ContentType="application/vnd.openxmlformats-officedocument.drawingml.chart+xml"/>
  <Override PartName="/xl/charts/style36.xml" ContentType="application/vnd.ms-office.chartstyle+xml"/>
  <Override PartName="/xl/charts/colors36.xml" ContentType="application/vnd.ms-office.chartcolorstyle+xml"/>
  <Override PartName="/xl/drawings/drawing69.xml" ContentType="application/vnd.openxmlformats-officedocument.drawing+xml"/>
  <Override PartName="/xl/charts/chart37.xml" ContentType="application/vnd.openxmlformats-officedocument.drawingml.chart+xml"/>
  <Override PartName="/xl/charts/style37.xml" ContentType="application/vnd.ms-office.chartstyle+xml"/>
  <Override PartName="/xl/charts/colors37.xml" ContentType="application/vnd.ms-office.chartcolorstyle+xml"/>
  <Override PartName="/xl/drawings/drawing70.xml" ContentType="application/vnd.openxmlformats-officedocument.drawing+xml"/>
  <Override PartName="/xl/charts/chart38.xml" ContentType="application/vnd.openxmlformats-officedocument.drawingml.chart+xml"/>
  <Override PartName="/xl/charts/style38.xml" ContentType="application/vnd.ms-office.chartstyle+xml"/>
  <Override PartName="/xl/charts/colors38.xml" ContentType="application/vnd.ms-office.chartcolorstyle+xml"/>
  <Override PartName="/xl/charts/chart39.xml" ContentType="application/vnd.openxmlformats-officedocument.drawingml.chart+xml"/>
  <Override PartName="/xl/charts/style39.xml" ContentType="application/vnd.ms-office.chartstyle+xml"/>
  <Override PartName="/xl/charts/colors39.xml" ContentType="application/vnd.ms-office.chartcolorstyle+xml"/>
  <Override PartName="/xl/drawings/drawing71.xml" ContentType="application/vnd.openxmlformats-officedocument.drawing+xml"/>
  <Override PartName="/xl/comments12.xml" ContentType="application/vnd.openxmlformats-officedocument.spreadsheetml.comments+xml"/>
  <Override PartName="/xl/threadedComments/threadedComment12.xml" ContentType="application/vnd.ms-excel.threadedcomments+xml"/>
  <Override PartName="/xl/charts/chart40.xml" ContentType="application/vnd.openxmlformats-officedocument.drawingml.chart+xml"/>
  <Override PartName="/xl/charts/style40.xml" ContentType="application/vnd.ms-office.chartstyle+xml"/>
  <Override PartName="/xl/charts/colors40.xml" ContentType="application/vnd.ms-office.chartcolorstyle+xml"/>
  <Override PartName="/xl/charts/chart41.xml" ContentType="application/vnd.openxmlformats-officedocument.drawingml.chart+xml"/>
  <Override PartName="/xl/charts/style41.xml" ContentType="application/vnd.ms-office.chartstyle+xml"/>
  <Override PartName="/xl/charts/colors41.xml" ContentType="application/vnd.ms-office.chartcolorstyle+xml"/>
  <Override PartName="/xl/charts/chart42.xml" ContentType="application/vnd.openxmlformats-officedocument.drawingml.chart+xml"/>
  <Override PartName="/xl/charts/style42.xml" ContentType="application/vnd.ms-office.chartstyle+xml"/>
  <Override PartName="/xl/charts/colors42.xml" ContentType="application/vnd.ms-office.chartcolorstyle+xml"/>
  <Override PartName="/xl/drawings/drawing72.xml" ContentType="application/vnd.openxmlformats-officedocument.drawing+xml"/>
  <Override PartName="/xl/charts/chart43.xml" ContentType="application/vnd.openxmlformats-officedocument.drawingml.chart+xml"/>
  <Override PartName="/xl/charts/style43.xml" ContentType="application/vnd.ms-office.chartstyle+xml"/>
  <Override PartName="/xl/charts/colors43.xml" ContentType="application/vnd.ms-office.chartcolorstyle+xml"/>
  <Override PartName="/xl/drawings/drawing73.xml" ContentType="application/vnd.openxmlformats-officedocument.drawing+xml"/>
  <Override PartName="/xl/charts/chart44.xml" ContentType="application/vnd.openxmlformats-officedocument.drawingml.chart+xml"/>
  <Override PartName="/xl/charts/style44.xml" ContentType="application/vnd.ms-office.chartstyle+xml"/>
  <Override PartName="/xl/charts/colors44.xml" ContentType="application/vnd.ms-office.chartcolorstyle+xml"/>
  <Override PartName="/xl/drawings/drawing74.xml" ContentType="application/vnd.openxmlformats-officedocument.drawing+xml"/>
  <Override PartName="/xl/charts/chart45.xml" ContentType="application/vnd.openxmlformats-officedocument.drawingml.chart+xml"/>
  <Override PartName="/xl/charts/style45.xml" ContentType="application/vnd.ms-office.chartstyle+xml"/>
  <Override PartName="/xl/charts/colors45.xml" ContentType="application/vnd.ms-office.chartcolorstyle+xml"/>
  <Override PartName="/xl/drawings/drawing75.xml" ContentType="application/vnd.openxmlformats-officedocument.drawing+xml"/>
  <Override PartName="/xl/charts/chart46.xml" ContentType="application/vnd.openxmlformats-officedocument.drawingml.chart+xml"/>
  <Override PartName="/xl/charts/style46.xml" ContentType="application/vnd.ms-office.chartstyle+xml"/>
  <Override PartName="/xl/charts/colors46.xml" ContentType="application/vnd.ms-office.chartcolorstyle+xml"/>
  <Override PartName="/xl/drawings/drawing76.xml" ContentType="application/vnd.openxmlformats-officedocument.drawing+xml"/>
  <Override PartName="/xl/charts/chart47.xml" ContentType="application/vnd.openxmlformats-officedocument.drawingml.chart+xml"/>
  <Override PartName="/xl/charts/style47.xml" ContentType="application/vnd.ms-office.chartstyle+xml"/>
  <Override PartName="/xl/charts/colors47.xml" ContentType="application/vnd.ms-office.chartcolorstyle+xml"/>
  <Override PartName="/xl/drawings/drawing77.xml" ContentType="application/vnd.openxmlformats-officedocument.drawing+xml"/>
  <Override PartName="/xl/charts/chart48.xml" ContentType="application/vnd.openxmlformats-officedocument.drawingml.chart+xml"/>
  <Override PartName="/xl/charts/style48.xml" ContentType="application/vnd.ms-office.chartstyle+xml"/>
  <Override PartName="/xl/charts/colors48.xml" ContentType="application/vnd.ms-office.chartcolorstyle+xml"/>
  <Override PartName="/xl/drawings/drawing78.xml" ContentType="application/vnd.openxmlformats-officedocument.drawing+xml"/>
  <Override PartName="/xl/drawings/drawing79.xml" ContentType="application/vnd.openxmlformats-officedocument.drawing+xml"/>
  <Override PartName="/xl/charts/chart49.xml" ContentType="application/vnd.openxmlformats-officedocument.drawingml.chart+xml"/>
  <Override PartName="/xl/charts/style49.xml" ContentType="application/vnd.ms-office.chartstyle+xml"/>
  <Override PartName="/xl/charts/colors49.xml" ContentType="application/vnd.ms-office.chartcolorstyle+xml"/>
  <Override PartName="/xl/drawings/drawing80.xml" ContentType="application/vnd.openxmlformats-officedocument.drawing+xml"/>
  <Override PartName="/xl/charts/chart50.xml" ContentType="application/vnd.openxmlformats-officedocument.drawingml.chart+xml"/>
  <Override PartName="/xl/charts/style50.xml" ContentType="application/vnd.ms-office.chartstyle+xml"/>
  <Override PartName="/xl/charts/colors50.xml" ContentType="application/vnd.ms-office.chartcolorsty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mc:AlternateContent xmlns:mc="http://schemas.openxmlformats.org/markup-compatibility/2006">
    <mc:Choice Requires="x15">
      <x15ac:absPath xmlns:x15ac="http://schemas.microsoft.com/office/spreadsheetml/2010/11/ac" url="https://uab.sharepoint.com/sites/QUALITATLLETRES/Documentos compartidos/5. Revisió SGIQ (documentació)/2023-2025 (per presentar 2026)/TREBALL REV SGIQ 2023-25 manuals_informes_indicadors (per presentar 2026)/"/>
    </mc:Choice>
  </mc:AlternateContent>
  <xr:revisionPtr revIDLastSave="119" documentId="13_ncr:1_{D3CB8217-9064-42BC-9F66-DEB6E85C8240}" xr6:coauthVersionLast="47" xr6:coauthVersionMax="47" xr10:uidLastSave="{EA4366CB-7B85-4E60-A0EC-017EC407290A}"/>
  <bookViews>
    <workbookView xWindow="-57720" yWindow="-120" windowWidth="29040" windowHeight="15720" tabRatio="712" activeTab="1" xr2:uid="{00000000-000D-0000-FFFF-FFFF00000000}"/>
  </bookViews>
  <sheets>
    <sheet name="Índex" sheetId="308" r:id="rId1"/>
    <sheet name="PE01_Ind01 PE2021-24" sheetId="302" r:id="rId2"/>
    <sheet name="PE01_Ind01 PE2024-30" sheetId="306" r:id="rId3"/>
    <sheet name="PE02_Ind01" sheetId="262" r:id="rId4"/>
    <sheet name="PE03_Ind03" sheetId="264" r:id="rId5"/>
    <sheet name="PE03_Ind08" sheetId="263" r:id="rId6"/>
    <sheet name="PE04_Ind01" sheetId="267" r:id="rId7"/>
    <sheet name="PE04_Ind02" sheetId="268" r:id="rId8"/>
    <sheet name="PE04_Ind03" sheetId="269" r:id="rId9"/>
    <sheet name="PE04_Ind08" sheetId="85" r:id="rId10"/>
    <sheet name="PE04_Ind09" sheetId="86" r:id="rId11"/>
    <sheet name="PE04_Ind10" sheetId="79" r:id="rId12"/>
    <sheet name="PE04_Ind12" sheetId="218" r:id="rId13"/>
    <sheet name="PE04_Ind13" sheetId="219" r:id="rId14"/>
    <sheet name="PE05_Ind02" sheetId="265" r:id="rId15"/>
    <sheet name="PE05_Ind03" sheetId="266" r:id="rId16"/>
    <sheet name="PC01_Ind01" sheetId="180" r:id="rId17"/>
    <sheet name="PC01_Ind02a" sheetId="181" r:id="rId18"/>
    <sheet name="PC01_Ind02e" sheetId="195" r:id="rId19"/>
    <sheet name="PC01_Ind03b" sheetId="95" r:id="rId20"/>
    <sheet name="PC01_Ind05" sheetId="97" r:id="rId21"/>
    <sheet name="PC01_Ind06" sheetId="99" r:id="rId22"/>
    <sheet name="PC01_Ind07" sheetId="101" r:id="rId23"/>
    <sheet name="PC01_Ind08" sheetId="103" r:id="rId24"/>
    <sheet name="PC01_Ind09" sheetId="106" r:id="rId25"/>
    <sheet name="PC02a_Ind01" sheetId="110" r:id="rId26"/>
    <sheet name="PC02a_Ind03" sheetId="114" r:id="rId27"/>
    <sheet name="PC02a_Ind04" sheetId="190" r:id="rId28"/>
    <sheet name="PC02b_Ind01" sheetId="118" r:id="rId29"/>
    <sheet name="PC02b_Ind02" sheetId="122" r:id="rId30"/>
    <sheet name="PC03a_Ind01" sheetId="123" r:id="rId31"/>
    <sheet name="PC03a_Ind02" sheetId="183" r:id="rId32"/>
    <sheet name="PC03a_Ind04" sheetId="220" r:id="rId33"/>
    <sheet name="PC03a_Ind05" sheetId="226" r:id="rId34"/>
    <sheet name="PC03b_Ind01" sheetId="227" r:id="rId35"/>
    <sheet name="PC03b_Ind02" sheetId="132" r:id="rId36"/>
    <sheet name="PC03b_Ind03" sheetId="126" r:id="rId37"/>
    <sheet name="PC03b_Ind04" sheetId="184" r:id="rId38"/>
    <sheet name="PC03b_Ind05" sheetId="305" r:id="rId39"/>
    <sheet name="PC04_Ind01" sheetId="207" r:id="rId40"/>
    <sheet name="PC04_Ind02" sheetId="135" r:id="rId41"/>
    <sheet name="PC04_Ind03" sheetId="191" r:id="rId42"/>
    <sheet name="PC04_Ind04" sheetId="143" r:id="rId43"/>
    <sheet name="PC04_Ind05" sheetId="145" r:id="rId44"/>
    <sheet name="PC04_Ind08" sheetId="146" r:id="rId45"/>
    <sheet name="PC04_Ind09" sheetId="202" r:id="rId46"/>
    <sheet name="PC04_Ind10" sheetId="309" r:id="rId47"/>
    <sheet name="PC05_Ind01" sheetId="203" r:id="rId48"/>
    <sheet name="PC05_Ind02" sheetId="229" r:id="rId49"/>
    <sheet name="PC05_Ind03a" sheetId="147" r:id="rId50"/>
    <sheet name="PC05_Ind03b" sheetId="150" r:id="rId51"/>
    <sheet name="PC05_Ind04" sheetId="152" r:id="rId52"/>
    <sheet name="PC05_Ind07" sheetId="185" r:id="rId53"/>
    <sheet name="PC05_Ind08" sheetId="204" r:id="rId54"/>
    <sheet name="PC06_Ind01" sheetId="293" r:id="rId55"/>
    <sheet name="PC06_Ind04" sheetId="294" r:id="rId56"/>
    <sheet name="PC06_Ind05" sheetId="295" r:id="rId57"/>
    <sheet name="PC06_Ind06" sheetId="296" r:id="rId58"/>
    <sheet name="PC06_Ind08" sheetId="300" r:id="rId59"/>
    <sheet name="PC07_Ind04" sheetId="193" r:id="rId60"/>
    <sheet name="PC07_Ind05" sheetId="301" r:id="rId61"/>
    <sheet name="PC07_Ind06" sheetId="159" r:id="rId62"/>
    <sheet name="PC07_Ind07" sheetId="161" r:id="rId63"/>
    <sheet name="PC07_Ind08" sheetId="166" r:id="rId64"/>
    <sheet name="PC07_Ind09" sheetId="209" r:id="rId65"/>
    <sheet name="PC07_Ind10" sheetId="167" r:id="rId66"/>
    <sheet name="PC07_Ind11" sheetId="168" r:id="rId67"/>
    <sheet name="PC07_Ind12" sheetId="169" r:id="rId68"/>
    <sheet name="PC07_Ind13" sheetId="171" r:id="rId69"/>
    <sheet name="PC07_Ind14" sheetId="172" r:id="rId70"/>
    <sheet name="PC08_Ind03" sheetId="198" r:id="rId71"/>
    <sheet name="PS01a_Ind02" sheetId="174" r:id="rId72"/>
    <sheet name="PS01a_Ind03" sheetId="235" r:id="rId73"/>
    <sheet name="PS01b_Ind02" sheetId="280" r:id="rId74"/>
    <sheet name="PS01b_Ind04" sheetId="279" r:id="rId75"/>
    <sheet name="PS01b_Ind06" sheetId="304" r:id="rId76"/>
    <sheet name="PS02_Ind01a" sheetId="272" r:id="rId77"/>
    <sheet name="PS02_Ind01b" sheetId="276" r:id="rId78"/>
    <sheet name="PS02_Ind02" sheetId="275" r:id="rId79"/>
    <sheet name="PS02_Ind03" sheetId="274" r:id="rId80"/>
    <sheet name="PS02_Ind04" sheetId="273" r:id="rId81"/>
    <sheet name="PS02_Ind05" sheetId="277" r:id="rId82"/>
    <sheet name="PS02_Ind07" sheetId="278" r:id="rId83"/>
    <sheet name="PS03_Ind01" sheetId="243" r:id="rId84"/>
    <sheet name="PS03_Ind02" sheetId="244" r:id="rId85"/>
    <sheet name="PS04_Ind01" sheetId="281" r:id="rId86"/>
    <sheet name="PS04_Ind02" sheetId="282" r:id="rId87"/>
    <sheet name="PS04_Ind03" sheetId="283" r:id="rId88"/>
    <sheet name="PS04_Ind04" sheetId="284" r:id="rId89"/>
    <sheet name="PS04_Ind05" sheetId="249" r:id="rId90"/>
    <sheet name="PS05_Ind01" sheetId="288" r:id="rId91"/>
    <sheet name="PS05_Ind02" sheetId="287" r:id="rId92"/>
    <sheet name="PS05_Ind03" sheetId="286" r:id="rId93"/>
    <sheet name="PS05_Ind04" sheetId="285" r:id="rId94"/>
    <sheet name="PS05_Ind06" sheetId="291" r:id="rId95"/>
    <sheet name="PS05_Ind08" sheetId="290" r:id="rId96"/>
    <sheet name="PS05_Ind09" sheetId="292" r:id="rId97"/>
    <sheet name="PS05_Ind10" sheetId="289" r:id="rId98"/>
    <sheet name="PS06_Ind01" sheetId="261" r:id="rId99"/>
    <sheet name="PS06_Ind06" sheetId="260" r:id="rId100"/>
    <sheet name="PS06_Ind07" sheetId="177" r:id="rId101"/>
    <sheet name="PS06_Ind09" sheetId="311" r:id="rId102"/>
    <sheet name="PS07_Ind01" sheetId="270" r:id="rId103"/>
    <sheet name="PS07_Ind02" sheetId="271" r:id="rId104"/>
  </sheets>
  <externalReferences>
    <externalReference r:id="rId105"/>
  </externalReferences>
  <definedNames>
    <definedName name="index" localSheetId="0">Índex!$B$57:$B$77</definedName>
    <definedName name="index">#REF!</definedName>
    <definedName name="indicadors" localSheetId="0">Índex!$B$8:$B$77</definedName>
    <definedName name="indicadors">#REF!</definedName>
    <definedName name="Indivadors2" localSheetId="0">Índex!$B$8:$B$106</definedName>
    <definedName name="Indivadors2">#REF!</definedName>
    <definedName name="PE01_Ind01" localSheetId="0">Índex!$B$8</definedName>
    <definedName name="PE01_Ind01">#REF!</definedName>
    <definedName name="PS01b_Ind01">#REF!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07" i="308" l="1"/>
  <c r="F107" i="308"/>
  <c r="E107" i="308"/>
  <c r="D107" i="308"/>
  <c r="C107" i="308"/>
  <c r="C105" i="308"/>
  <c r="F31" i="306"/>
  <c r="G36" i="262"/>
  <c r="F36" i="262"/>
  <c r="E36" i="262"/>
  <c r="D36" i="262"/>
  <c r="G35" i="262"/>
  <c r="F35" i="262"/>
  <c r="E35" i="262"/>
  <c r="D35" i="262"/>
  <c r="G34" i="262"/>
  <c r="F34" i="262"/>
  <c r="E34" i="262"/>
  <c r="D34" i="262"/>
  <c r="G78" i="308"/>
  <c r="G75" i="308"/>
  <c r="F75" i="308"/>
  <c r="D75" i="308"/>
  <c r="D55" i="308"/>
  <c r="G55" i="308"/>
  <c r="F55" i="308"/>
  <c r="C16" i="308"/>
  <c r="G52" i="308"/>
  <c r="F52" i="308"/>
  <c r="E52" i="308"/>
  <c r="D52" i="308"/>
  <c r="C52" i="308"/>
  <c r="H22" i="309"/>
  <c r="I22" i="309"/>
  <c r="H23" i="309"/>
  <c r="I23" i="309"/>
  <c r="H24" i="309"/>
  <c r="I24" i="309"/>
  <c r="H25" i="309"/>
  <c r="I25" i="309"/>
  <c r="H26" i="309"/>
  <c r="I26" i="309"/>
  <c r="H27" i="309"/>
  <c r="I27" i="309"/>
  <c r="H28" i="309"/>
  <c r="I28" i="309"/>
  <c r="H29" i="309"/>
  <c r="I29" i="309"/>
  <c r="H30" i="309"/>
  <c r="I30" i="309"/>
  <c r="H31" i="309"/>
  <c r="I31" i="309"/>
  <c r="H32" i="309"/>
  <c r="I32" i="309"/>
  <c r="H33" i="309"/>
  <c r="I33" i="309"/>
  <c r="H34" i="309"/>
  <c r="I34" i="309"/>
  <c r="H35" i="309"/>
  <c r="I35" i="309"/>
  <c r="H36" i="309"/>
  <c r="I36" i="309"/>
  <c r="I21" i="309"/>
  <c r="H21" i="309"/>
  <c r="E16" i="309"/>
  <c r="F16" i="309"/>
  <c r="G16" i="309"/>
  <c r="H16" i="309"/>
  <c r="D16" i="309"/>
  <c r="E106" i="308"/>
  <c r="D106" i="308"/>
  <c r="C106" i="308"/>
  <c r="G36" i="308"/>
  <c r="G9" i="308"/>
  <c r="G109" i="308"/>
  <c r="F109" i="308"/>
  <c r="E109" i="308"/>
  <c r="D109" i="308"/>
  <c r="C109" i="308"/>
  <c r="G108" i="308"/>
  <c r="F108" i="308"/>
  <c r="E108" i="308"/>
  <c r="D108" i="308"/>
  <c r="C108" i="308"/>
  <c r="G106" i="308"/>
  <c r="F106" i="308"/>
  <c r="G105" i="308"/>
  <c r="F105" i="308"/>
  <c r="E105" i="308"/>
  <c r="D105" i="308"/>
  <c r="G104" i="308"/>
  <c r="F104" i="308"/>
  <c r="E104" i="308"/>
  <c r="D104" i="308"/>
  <c r="C104" i="308"/>
  <c r="G103" i="308"/>
  <c r="F103" i="308"/>
  <c r="E103" i="308"/>
  <c r="D103" i="308"/>
  <c r="C103" i="308"/>
  <c r="G102" i="308"/>
  <c r="F102" i="308"/>
  <c r="E102" i="308"/>
  <c r="D102" i="308"/>
  <c r="C102" i="308"/>
  <c r="G101" i="308"/>
  <c r="F101" i="308"/>
  <c r="E101" i="308"/>
  <c r="D101" i="308"/>
  <c r="C101" i="308"/>
  <c r="G100" i="308"/>
  <c r="F100" i="308"/>
  <c r="E100" i="308"/>
  <c r="D100" i="308"/>
  <c r="C100" i="308"/>
  <c r="G99" i="308"/>
  <c r="F99" i="308"/>
  <c r="E99" i="308"/>
  <c r="D99" i="308"/>
  <c r="C99" i="308"/>
  <c r="G98" i="308"/>
  <c r="F98" i="308"/>
  <c r="E98" i="308"/>
  <c r="D98" i="308"/>
  <c r="C98" i="308"/>
  <c r="G97" i="308"/>
  <c r="F97" i="308"/>
  <c r="E97" i="308"/>
  <c r="D97" i="308"/>
  <c r="C97" i="308"/>
  <c r="G96" i="308"/>
  <c r="F96" i="308"/>
  <c r="E96" i="308"/>
  <c r="D96" i="308"/>
  <c r="C96" i="308"/>
  <c r="G95" i="308"/>
  <c r="F95" i="308"/>
  <c r="E95" i="308"/>
  <c r="D95" i="308"/>
  <c r="C95" i="308"/>
  <c r="G94" i="308"/>
  <c r="F94" i="308"/>
  <c r="E94" i="308"/>
  <c r="D94" i="308"/>
  <c r="C94" i="308"/>
  <c r="G93" i="308"/>
  <c r="F93" i="308"/>
  <c r="E93" i="308"/>
  <c r="D93" i="308"/>
  <c r="C93" i="308"/>
  <c r="G92" i="308"/>
  <c r="F92" i="308"/>
  <c r="E92" i="308"/>
  <c r="D92" i="308"/>
  <c r="C92" i="308"/>
  <c r="G91" i="308"/>
  <c r="F91" i="308"/>
  <c r="E91" i="308"/>
  <c r="D91" i="308"/>
  <c r="C91" i="308"/>
  <c r="G90" i="308"/>
  <c r="F90" i="308"/>
  <c r="E90" i="308"/>
  <c r="D90" i="308"/>
  <c r="C90" i="308"/>
  <c r="G89" i="308"/>
  <c r="F89" i="308"/>
  <c r="E89" i="308"/>
  <c r="D89" i="308"/>
  <c r="C89" i="308"/>
  <c r="G88" i="308"/>
  <c r="F88" i="308"/>
  <c r="E88" i="308"/>
  <c r="D88" i="308"/>
  <c r="C88" i="308"/>
  <c r="G87" i="308"/>
  <c r="F87" i="308"/>
  <c r="E87" i="308"/>
  <c r="D87" i="308"/>
  <c r="C87" i="308"/>
  <c r="G86" i="308"/>
  <c r="F86" i="308"/>
  <c r="E86" i="308"/>
  <c r="D86" i="308"/>
  <c r="C86" i="308"/>
  <c r="G85" i="308"/>
  <c r="F85" i="308"/>
  <c r="E85" i="308"/>
  <c r="D85" i="308"/>
  <c r="C85" i="308"/>
  <c r="G84" i="308"/>
  <c r="F84" i="308"/>
  <c r="E84" i="308"/>
  <c r="D84" i="308"/>
  <c r="C84" i="308"/>
  <c r="G83" i="308"/>
  <c r="F83" i="308"/>
  <c r="E83" i="308"/>
  <c r="D83" i="308"/>
  <c r="C83" i="308"/>
  <c r="G82" i="308"/>
  <c r="F82" i="308"/>
  <c r="E82" i="308"/>
  <c r="D82" i="308"/>
  <c r="C82" i="308"/>
  <c r="G81" i="308"/>
  <c r="F81" i="308"/>
  <c r="E81" i="308"/>
  <c r="D81" i="308"/>
  <c r="C81" i="308"/>
  <c r="G80" i="308"/>
  <c r="F80" i="308"/>
  <c r="E80" i="308"/>
  <c r="D80" i="308"/>
  <c r="C80" i="308"/>
  <c r="G79" i="308"/>
  <c r="F79" i="308"/>
  <c r="E79" i="308"/>
  <c r="D79" i="308"/>
  <c r="C79" i="308"/>
  <c r="F78" i="308"/>
  <c r="E78" i="308"/>
  <c r="D78" i="308"/>
  <c r="C78" i="308"/>
  <c r="G77" i="308"/>
  <c r="F77" i="308"/>
  <c r="E77" i="308"/>
  <c r="D77" i="308"/>
  <c r="C77" i="308"/>
  <c r="G76" i="308"/>
  <c r="F76" i="308"/>
  <c r="E76" i="308"/>
  <c r="D76" i="308"/>
  <c r="C76" i="308"/>
  <c r="E75" i="308"/>
  <c r="C75" i="308"/>
  <c r="G74" i="308"/>
  <c r="F74" i="308"/>
  <c r="E74" i="308"/>
  <c r="D74" i="308"/>
  <c r="C74" i="308"/>
  <c r="G73" i="308"/>
  <c r="F73" i="308"/>
  <c r="E73" i="308"/>
  <c r="D73" i="308"/>
  <c r="C73" i="308"/>
  <c r="G72" i="308"/>
  <c r="F72" i="308"/>
  <c r="E72" i="308"/>
  <c r="D72" i="308"/>
  <c r="C72" i="308"/>
  <c r="G71" i="308"/>
  <c r="F71" i="308"/>
  <c r="E71" i="308"/>
  <c r="D71" i="308"/>
  <c r="C71" i="308"/>
  <c r="G70" i="308"/>
  <c r="F70" i="308"/>
  <c r="E70" i="308"/>
  <c r="D70" i="308"/>
  <c r="C70" i="308"/>
  <c r="G69" i="308"/>
  <c r="F69" i="308"/>
  <c r="E69" i="308"/>
  <c r="D69" i="308"/>
  <c r="C69" i="308"/>
  <c r="G68" i="308"/>
  <c r="F68" i="308"/>
  <c r="E68" i="308"/>
  <c r="D68" i="308"/>
  <c r="C68" i="308"/>
  <c r="G67" i="308"/>
  <c r="F67" i="308"/>
  <c r="E67" i="308"/>
  <c r="D67" i="308"/>
  <c r="C67" i="308"/>
  <c r="G66" i="308"/>
  <c r="F66" i="308"/>
  <c r="E66" i="308"/>
  <c r="D66" i="308"/>
  <c r="C66" i="308"/>
  <c r="G65" i="308"/>
  <c r="F65" i="308"/>
  <c r="E65" i="308"/>
  <c r="D65" i="308"/>
  <c r="C65" i="308"/>
  <c r="G64" i="308"/>
  <c r="F64" i="308"/>
  <c r="E64" i="308"/>
  <c r="D64" i="308"/>
  <c r="C64" i="308"/>
  <c r="G63" i="308"/>
  <c r="F63" i="308"/>
  <c r="E63" i="308"/>
  <c r="D63" i="308"/>
  <c r="C63" i="308"/>
  <c r="G62" i="308"/>
  <c r="F62" i="308"/>
  <c r="E62" i="308"/>
  <c r="D62" i="308"/>
  <c r="C62" i="308"/>
  <c r="G61" i="308"/>
  <c r="F61" i="308"/>
  <c r="E61" i="308"/>
  <c r="D61" i="308"/>
  <c r="C61" i="308"/>
  <c r="G60" i="308"/>
  <c r="F60" i="308"/>
  <c r="E60" i="308"/>
  <c r="D60" i="308"/>
  <c r="C60" i="308"/>
  <c r="G59" i="308"/>
  <c r="F59" i="308"/>
  <c r="E59" i="308"/>
  <c r="D59" i="308"/>
  <c r="C59" i="308"/>
  <c r="G58" i="308"/>
  <c r="F58" i="308"/>
  <c r="E58" i="308"/>
  <c r="D58" i="308"/>
  <c r="C58" i="308"/>
  <c r="G57" i="308"/>
  <c r="F57" i="308"/>
  <c r="E57" i="308"/>
  <c r="D57" i="308"/>
  <c r="C57" i="308"/>
  <c r="G56" i="308"/>
  <c r="F56" i="308"/>
  <c r="E56" i="308"/>
  <c r="D56" i="308"/>
  <c r="C56" i="308"/>
  <c r="E55" i="308"/>
  <c r="C55" i="308"/>
  <c r="G54" i="308"/>
  <c r="F54" i="308"/>
  <c r="E54" i="308"/>
  <c r="D54" i="308"/>
  <c r="C54" i="308"/>
  <c r="G53" i="308"/>
  <c r="F53" i="308"/>
  <c r="E53" i="308"/>
  <c r="D53" i="308"/>
  <c r="C53" i="308"/>
  <c r="G51" i="308"/>
  <c r="F51" i="308"/>
  <c r="E51" i="308"/>
  <c r="D51" i="308"/>
  <c r="C51" i="308"/>
  <c r="G50" i="308"/>
  <c r="F50" i="308"/>
  <c r="E50" i="308"/>
  <c r="D50" i="308"/>
  <c r="C50" i="308"/>
  <c r="G49" i="308"/>
  <c r="F49" i="308"/>
  <c r="E49" i="308"/>
  <c r="D49" i="308"/>
  <c r="C49" i="308"/>
  <c r="G48" i="308"/>
  <c r="F48" i="308"/>
  <c r="E48" i="308"/>
  <c r="D48" i="308"/>
  <c r="C48" i="308"/>
  <c r="G47" i="308"/>
  <c r="F47" i="308"/>
  <c r="E47" i="308"/>
  <c r="D47" i="308"/>
  <c r="C47" i="308"/>
  <c r="G46" i="308"/>
  <c r="F46" i="308"/>
  <c r="E46" i="308"/>
  <c r="D46" i="308"/>
  <c r="C46" i="308"/>
  <c r="G45" i="308"/>
  <c r="F45" i="308"/>
  <c r="E45" i="308"/>
  <c r="D45" i="308"/>
  <c r="C45" i="308"/>
  <c r="G44" i="308"/>
  <c r="F44" i="308"/>
  <c r="E44" i="308"/>
  <c r="D44" i="308"/>
  <c r="C44" i="308"/>
  <c r="G43" i="308"/>
  <c r="F43" i="308"/>
  <c r="E43" i="308"/>
  <c r="D43" i="308"/>
  <c r="G42" i="308"/>
  <c r="F42" i="308"/>
  <c r="E42" i="308"/>
  <c r="D42" i="308"/>
  <c r="C42" i="308"/>
  <c r="G41" i="308"/>
  <c r="F41" i="308"/>
  <c r="E41" i="308"/>
  <c r="D41" i="308"/>
  <c r="C41" i="308"/>
  <c r="G40" i="308"/>
  <c r="F40" i="308"/>
  <c r="E40" i="308"/>
  <c r="D40" i="308"/>
  <c r="C40" i="308"/>
  <c r="G39" i="308"/>
  <c r="F39" i="308"/>
  <c r="E39" i="308"/>
  <c r="D39" i="308"/>
  <c r="C39" i="308"/>
  <c r="G38" i="308"/>
  <c r="F38" i="308"/>
  <c r="E38" i="308"/>
  <c r="D38" i="308"/>
  <c r="C38" i="308"/>
  <c r="G37" i="308"/>
  <c r="F37" i="308"/>
  <c r="E37" i="308"/>
  <c r="D37" i="308"/>
  <c r="C37" i="308"/>
  <c r="F36" i="308"/>
  <c r="E36" i="308"/>
  <c r="D36" i="308"/>
  <c r="C36" i="308"/>
  <c r="G35" i="308"/>
  <c r="F35" i="308"/>
  <c r="E35" i="308"/>
  <c r="D35" i="308"/>
  <c r="C35" i="308"/>
  <c r="G34" i="308"/>
  <c r="F34" i="308"/>
  <c r="E34" i="308"/>
  <c r="D34" i="308"/>
  <c r="C34" i="308"/>
  <c r="G33" i="308"/>
  <c r="F33" i="308"/>
  <c r="E33" i="308"/>
  <c r="D33" i="308"/>
  <c r="C33" i="308"/>
  <c r="G32" i="308"/>
  <c r="F32" i="308"/>
  <c r="E32" i="308"/>
  <c r="D32" i="308"/>
  <c r="C32" i="308"/>
  <c r="G31" i="308"/>
  <c r="F31" i="308"/>
  <c r="E31" i="308"/>
  <c r="D31" i="308"/>
  <c r="C31" i="308"/>
  <c r="G30" i="308"/>
  <c r="F30" i="308"/>
  <c r="E30" i="308"/>
  <c r="D30" i="308"/>
  <c r="C30" i="308"/>
  <c r="G29" i="308"/>
  <c r="F29" i="308"/>
  <c r="E29" i="308"/>
  <c r="D29" i="308"/>
  <c r="C29" i="308"/>
  <c r="G28" i="308"/>
  <c r="F28" i="308"/>
  <c r="E28" i="308"/>
  <c r="D28" i="308"/>
  <c r="C28" i="308"/>
  <c r="G27" i="308"/>
  <c r="F27" i="308"/>
  <c r="E27" i="308"/>
  <c r="D27" i="308"/>
  <c r="C27" i="308"/>
  <c r="G26" i="308"/>
  <c r="F26" i="308"/>
  <c r="E26" i="308"/>
  <c r="D26" i="308"/>
  <c r="C26" i="308"/>
  <c r="G25" i="308"/>
  <c r="F25" i="308"/>
  <c r="E25" i="308"/>
  <c r="D25" i="308"/>
  <c r="C25" i="308"/>
  <c r="G24" i="308"/>
  <c r="F24" i="308"/>
  <c r="E24" i="308"/>
  <c r="D24" i="308"/>
  <c r="C24" i="308"/>
  <c r="G23" i="308"/>
  <c r="F23" i="308"/>
  <c r="E23" i="308"/>
  <c r="D23" i="308"/>
  <c r="C23" i="308"/>
  <c r="G22" i="308"/>
  <c r="F22" i="308"/>
  <c r="E22" i="308"/>
  <c r="D22" i="308"/>
  <c r="C22" i="308"/>
  <c r="G21" i="308"/>
  <c r="F21" i="308"/>
  <c r="E21" i="308"/>
  <c r="D21" i="308"/>
  <c r="C21" i="308"/>
  <c r="G20" i="308"/>
  <c r="F20" i="308"/>
  <c r="E20" i="308"/>
  <c r="D20" i="308"/>
  <c r="G19" i="308"/>
  <c r="F19" i="308"/>
  <c r="E19" i="308"/>
  <c r="D19" i="308"/>
  <c r="C19" i="308"/>
  <c r="G18" i="308"/>
  <c r="F18" i="308"/>
  <c r="E18" i="308"/>
  <c r="D18" i="308"/>
  <c r="C18" i="308"/>
  <c r="G17" i="308"/>
  <c r="F17" i="308"/>
  <c r="E17" i="308"/>
  <c r="D17" i="308"/>
  <c r="C17" i="308"/>
  <c r="G16" i="308"/>
  <c r="F16" i="308"/>
  <c r="E16" i="308"/>
  <c r="D16" i="308"/>
  <c r="G15" i="308"/>
  <c r="F15" i="308"/>
  <c r="E15" i="308"/>
  <c r="D15" i="308"/>
  <c r="C15" i="308"/>
  <c r="G14" i="308"/>
  <c r="F14" i="308"/>
  <c r="E14" i="308"/>
  <c r="D14" i="308"/>
  <c r="C14" i="308"/>
  <c r="G13" i="308"/>
  <c r="F13" i="308"/>
  <c r="E13" i="308"/>
  <c r="D13" i="308"/>
  <c r="C13" i="308"/>
  <c r="G12" i="308"/>
  <c r="F12" i="308"/>
  <c r="E12" i="308"/>
  <c r="D12" i="308"/>
  <c r="C12" i="308"/>
  <c r="G11" i="308"/>
  <c r="F11" i="308"/>
  <c r="E11" i="308"/>
  <c r="D11" i="308"/>
  <c r="C11" i="308"/>
  <c r="G10" i="308"/>
  <c r="F10" i="308"/>
  <c r="E10" i="308"/>
  <c r="D10" i="308"/>
  <c r="C10" i="308"/>
  <c r="F9" i="308"/>
  <c r="E9" i="308"/>
  <c r="D9" i="308"/>
  <c r="C9" i="308"/>
  <c r="J8" i="308"/>
  <c r="G8" i="308"/>
  <c r="F8" i="308"/>
  <c r="E8" i="308"/>
  <c r="D8" i="308"/>
  <c r="C8" i="308"/>
  <c r="J7" i="308"/>
  <c r="G7" i="308"/>
  <c r="F7" i="308"/>
  <c r="E7" i="308"/>
  <c r="D7" i="308"/>
  <c r="C7" i="308"/>
  <c r="L18" i="86"/>
  <c r="J18" i="86"/>
  <c r="F18" i="86"/>
  <c r="J19" i="86"/>
  <c r="L19" i="86"/>
  <c r="F19" i="86"/>
  <c r="L20" i="86"/>
  <c r="J20" i="86"/>
  <c r="F20" i="86"/>
  <c r="J21" i="86"/>
  <c r="L21" i="86"/>
  <c r="F21" i="86"/>
  <c r="L22" i="86"/>
  <c r="J22" i="86"/>
  <c r="F22" i="86"/>
  <c r="J23" i="86"/>
  <c r="L23" i="86"/>
  <c r="E21" i="86"/>
  <c r="E22" i="86"/>
  <c r="E23" i="86"/>
  <c r="E20" i="86"/>
  <c r="E18" i="86"/>
  <c r="E19" i="86"/>
  <c r="C17" i="301"/>
  <c r="K37" i="147"/>
  <c r="L37" i="147"/>
  <c r="M37" i="147"/>
  <c r="N37" i="147"/>
  <c r="D17" i="191"/>
  <c r="E17" i="191"/>
  <c r="F17" i="191"/>
  <c r="C17" i="191"/>
  <c r="R42" i="95"/>
  <c r="C26" i="195"/>
  <c r="D26" i="195"/>
  <c r="E26" i="195"/>
  <c r="F26" i="195"/>
  <c r="G26" i="195"/>
  <c r="H26" i="195"/>
  <c r="I26" i="195"/>
  <c r="C27" i="195"/>
  <c r="D27" i="195"/>
  <c r="E27" i="195"/>
  <c r="F27" i="195"/>
  <c r="G27" i="195"/>
  <c r="H27" i="195"/>
  <c r="I27" i="195"/>
  <c r="C28" i="195"/>
  <c r="D28" i="195"/>
  <c r="E28" i="195"/>
  <c r="F28" i="195"/>
  <c r="G28" i="195"/>
  <c r="H28" i="195"/>
  <c r="I28" i="195"/>
  <c r="C29" i="195"/>
  <c r="D29" i="195"/>
  <c r="E29" i="195"/>
  <c r="F29" i="195"/>
  <c r="G29" i="195"/>
  <c r="H29" i="195"/>
  <c r="I29" i="195"/>
  <c r="C30" i="195"/>
  <c r="D30" i="195"/>
  <c r="E30" i="195"/>
  <c r="F30" i="195"/>
  <c r="G30" i="195"/>
  <c r="H30" i="195"/>
  <c r="I30" i="195"/>
  <c r="C31" i="195"/>
  <c r="D31" i="195"/>
  <c r="E31" i="195"/>
  <c r="F31" i="195"/>
  <c r="G31" i="195"/>
  <c r="H31" i="195"/>
  <c r="I31" i="195"/>
  <c r="C32" i="195"/>
  <c r="D32" i="195"/>
  <c r="E32" i="195"/>
  <c r="F32" i="195"/>
  <c r="G32" i="195"/>
  <c r="H32" i="195"/>
  <c r="I32" i="195"/>
  <c r="C33" i="195"/>
  <c r="D33" i="195"/>
  <c r="E33" i="195"/>
  <c r="F33" i="195"/>
  <c r="G33" i="195"/>
  <c r="H33" i="195"/>
  <c r="I33" i="195"/>
  <c r="C34" i="195"/>
  <c r="D34" i="195"/>
  <c r="E34" i="195"/>
  <c r="F34" i="195"/>
  <c r="G34" i="195"/>
  <c r="H34" i="195"/>
  <c r="I34" i="195"/>
  <c r="C35" i="195"/>
  <c r="D35" i="195"/>
  <c r="E35" i="195"/>
  <c r="F35" i="195"/>
  <c r="G35" i="195"/>
  <c r="H35" i="195"/>
  <c r="I35" i="195"/>
  <c r="C36" i="195"/>
  <c r="D36" i="195"/>
  <c r="E36" i="195"/>
  <c r="F36" i="195"/>
  <c r="G36" i="195"/>
  <c r="H36" i="195"/>
  <c r="I36" i="195"/>
  <c r="C37" i="195"/>
  <c r="D37" i="195"/>
  <c r="E37" i="195"/>
  <c r="F37" i="195"/>
  <c r="G37" i="195"/>
  <c r="H37" i="195"/>
  <c r="I37" i="195"/>
  <c r="C38" i="195"/>
  <c r="D38" i="195"/>
  <c r="E38" i="195"/>
  <c r="F38" i="195"/>
  <c r="G38" i="195"/>
  <c r="H38" i="195"/>
  <c r="I38" i="195"/>
  <c r="C39" i="195"/>
  <c r="D39" i="195"/>
  <c r="E39" i="195"/>
  <c r="F39" i="195"/>
  <c r="G39" i="195"/>
  <c r="H39" i="195"/>
  <c r="I39" i="195"/>
  <c r="C40" i="195"/>
  <c r="D40" i="195"/>
  <c r="E40" i="195"/>
  <c r="F40" i="195"/>
  <c r="G40" i="195"/>
  <c r="H40" i="195"/>
  <c r="I40" i="195"/>
  <c r="C41" i="195"/>
  <c r="D41" i="195"/>
  <c r="E41" i="195"/>
  <c r="F41" i="195"/>
  <c r="G41" i="195"/>
  <c r="H41" i="195"/>
  <c r="I41" i="195"/>
  <c r="C42" i="195"/>
  <c r="D42" i="195"/>
  <c r="E42" i="195"/>
  <c r="F42" i="195"/>
  <c r="G42" i="195"/>
  <c r="H42" i="195"/>
  <c r="I42" i="195"/>
  <c r="C43" i="195"/>
  <c r="D43" i="195"/>
  <c r="E43" i="195"/>
  <c r="F43" i="195"/>
  <c r="G43" i="195"/>
  <c r="H43" i="195"/>
  <c r="I43" i="195"/>
  <c r="C44" i="195"/>
  <c r="D44" i="195"/>
  <c r="E44" i="195"/>
  <c r="F44" i="195"/>
  <c r="G44" i="195"/>
  <c r="H44" i="195"/>
  <c r="I44" i="195"/>
  <c r="C45" i="195"/>
  <c r="D45" i="195"/>
  <c r="E45" i="195"/>
  <c r="F45" i="195"/>
  <c r="G45" i="195"/>
  <c r="H45" i="195"/>
  <c r="I45" i="195"/>
  <c r="C46" i="195"/>
  <c r="D46" i="195"/>
  <c r="E46" i="195"/>
  <c r="F46" i="195"/>
  <c r="G46" i="195"/>
  <c r="H46" i="195"/>
  <c r="I46" i="195"/>
  <c r="C47" i="195"/>
  <c r="D47" i="195"/>
  <c r="E47" i="195"/>
  <c r="F47" i="195"/>
  <c r="G47" i="195"/>
  <c r="H47" i="195"/>
  <c r="I47" i="195"/>
  <c r="C48" i="195"/>
  <c r="D48" i="195"/>
  <c r="E48" i="195"/>
  <c r="F48" i="195"/>
  <c r="G48" i="195"/>
  <c r="H48" i="195"/>
  <c r="I48" i="195"/>
  <c r="F49" i="195"/>
  <c r="G49" i="195"/>
  <c r="H49" i="195"/>
  <c r="I49" i="195"/>
  <c r="C18" i="195"/>
  <c r="D18" i="195"/>
  <c r="E18" i="195"/>
  <c r="F18" i="195"/>
  <c r="N49" i="181"/>
  <c r="F14" i="218"/>
  <c r="J17" i="268" l="1"/>
  <c r="E55" i="306"/>
  <c r="E54" i="306"/>
  <c r="F53" i="306"/>
  <c r="E53" i="306"/>
  <c r="E52" i="306"/>
  <c r="F51" i="306"/>
  <c r="E51" i="306"/>
  <c r="F50" i="306"/>
  <c r="E50" i="306"/>
  <c r="F49" i="306"/>
  <c r="E49" i="306"/>
  <c r="E48" i="306"/>
  <c r="E47" i="306"/>
  <c r="E46" i="306"/>
  <c r="E45" i="306"/>
  <c r="F44" i="306"/>
  <c r="E44" i="306"/>
  <c r="E41" i="306"/>
  <c r="F38" i="306"/>
  <c r="E38" i="306"/>
  <c r="E37" i="306"/>
  <c r="E35" i="306"/>
  <c r="F34" i="306"/>
  <c r="E34" i="306"/>
  <c r="E33" i="306"/>
  <c r="F32" i="306"/>
  <c r="E32" i="306"/>
  <c r="E31" i="306"/>
  <c r="E30" i="306"/>
  <c r="E29" i="306"/>
  <c r="E28" i="306"/>
  <c r="F27" i="306"/>
  <c r="E27" i="306"/>
  <c r="E21" i="306"/>
  <c r="S26" i="293" l="1"/>
  <c r="N25" i="293"/>
  <c r="O25" i="293"/>
  <c r="P25" i="293"/>
  <c r="Q25" i="293"/>
  <c r="R25" i="293"/>
  <c r="Q26" i="293"/>
  <c r="R26" i="293"/>
  <c r="N27" i="293"/>
  <c r="O27" i="293"/>
  <c r="P27" i="293"/>
  <c r="Q27" i="293"/>
  <c r="R27" i="293"/>
  <c r="N28" i="293"/>
  <c r="O28" i="293"/>
  <c r="P28" i="293"/>
  <c r="Q28" i="293"/>
  <c r="R28" i="293"/>
  <c r="N29" i="293"/>
  <c r="O29" i="293"/>
  <c r="P29" i="293"/>
  <c r="Q29" i="293"/>
  <c r="R29" i="293"/>
  <c r="N30" i="293"/>
  <c r="O30" i="293"/>
  <c r="P30" i="293"/>
  <c r="Q30" i="293"/>
  <c r="R30" i="293"/>
  <c r="N31" i="293"/>
  <c r="O31" i="293"/>
  <c r="P31" i="293"/>
  <c r="Q31" i="293"/>
  <c r="R31" i="293"/>
  <c r="N32" i="293"/>
  <c r="O32" i="293"/>
  <c r="P32" i="293"/>
  <c r="Q32" i="293"/>
  <c r="R32" i="293"/>
  <c r="N33" i="293"/>
  <c r="O33" i="293"/>
  <c r="P33" i="293"/>
  <c r="Q33" i="293"/>
  <c r="R33" i="293"/>
  <c r="N34" i="293"/>
  <c r="O34" i="293"/>
  <c r="P34" i="293"/>
  <c r="Q34" i="293"/>
  <c r="R34" i="293"/>
  <c r="N35" i="293"/>
  <c r="O35" i="293"/>
  <c r="P35" i="293"/>
  <c r="S35" i="293" s="1"/>
  <c r="Q35" i="293"/>
  <c r="R35" i="293"/>
  <c r="N36" i="293"/>
  <c r="O36" i="293"/>
  <c r="P36" i="293"/>
  <c r="Q36" i="293"/>
  <c r="R36" i="293"/>
  <c r="N37" i="293"/>
  <c r="O37" i="293"/>
  <c r="P37" i="293"/>
  <c r="Q37" i="293"/>
  <c r="R37" i="293"/>
  <c r="N38" i="293"/>
  <c r="O38" i="293"/>
  <c r="P38" i="293"/>
  <c r="Q38" i="293"/>
  <c r="R38" i="293"/>
  <c r="N39" i="293"/>
  <c r="O39" i="293"/>
  <c r="P39" i="293"/>
  <c r="Q39" i="293"/>
  <c r="R39" i="293"/>
  <c r="N40" i="293"/>
  <c r="O40" i="293"/>
  <c r="P40" i="293"/>
  <c r="Q40" i="293"/>
  <c r="R40" i="293"/>
  <c r="Q41" i="293"/>
  <c r="R41" i="293"/>
  <c r="N42" i="293"/>
  <c r="O42" i="293"/>
  <c r="P42" i="293"/>
  <c r="Q42" i="293"/>
  <c r="R42" i="293"/>
  <c r="N43" i="293"/>
  <c r="O43" i="293"/>
  <c r="P43" i="293"/>
  <c r="Q43" i="293"/>
  <c r="R43" i="293"/>
  <c r="N44" i="293"/>
  <c r="O44" i="293"/>
  <c r="P44" i="293"/>
  <c r="Q44" i="293"/>
  <c r="R44" i="293"/>
  <c r="O24" i="293"/>
  <c r="P24" i="293"/>
  <c r="Q24" i="293"/>
  <c r="R24" i="293"/>
  <c r="N24" i="293"/>
  <c r="L45" i="293"/>
  <c r="K45" i="293"/>
  <c r="J45" i="293"/>
  <c r="I45" i="293"/>
  <c r="H15" i="293"/>
  <c r="E45" i="185"/>
  <c r="F45" i="185"/>
  <c r="G45" i="185"/>
  <c r="H45" i="185"/>
  <c r="I45" i="185"/>
  <c r="E22" i="118"/>
  <c r="E23" i="118"/>
  <c r="E25" i="118"/>
  <c r="E26" i="118"/>
  <c r="E27" i="118"/>
  <c r="E28" i="118"/>
  <c r="E29" i="118"/>
  <c r="E30" i="118"/>
  <c r="E31" i="118"/>
  <c r="E32" i="118"/>
  <c r="E33" i="118"/>
  <c r="E34" i="118"/>
  <c r="E36" i="118"/>
  <c r="E37" i="118"/>
  <c r="E38" i="118"/>
  <c r="E39" i="118"/>
  <c r="E40" i="118"/>
  <c r="E42" i="118"/>
  <c r="E43" i="118"/>
  <c r="E44" i="118"/>
  <c r="E45" i="118"/>
  <c r="C46" i="118"/>
  <c r="E46" i="118" s="1"/>
  <c r="D46" i="118"/>
  <c r="F46" i="118"/>
  <c r="G46" i="118"/>
  <c r="I46" i="118"/>
  <c r="J46" i="118"/>
  <c r="L46" i="118"/>
  <c r="M46" i="118"/>
  <c r="O46" i="118"/>
  <c r="E51" i="118"/>
  <c r="E52" i="118"/>
  <c r="E54" i="118"/>
  <c r="E55" i="118"/>
  <c r="E56" i="118"/>
  <c r="E57" i="118"/>
  <c r="E59" i="118"/>
  <c r="E60" i="118"/>
  <c r="E62" i="118"/>
  <c r="E65" i="118"/>
  <c r="E66" i="118"/>
  <c r="E67" i="118"/>
  <c r="E68" i="118"/>
  <c r="C69" i="118"/>
  <c r="D69" i="118"/>
  <c r="F69" i="118"/>
  <c r="G69" i="118"/>
  <c r="I69" i="118"/>
  <c r="J69" i="118"/>
  <c r="K69" i="118"/>
  <c r="L69" i="118"/>
  <c r="M69" i="118"/>
  <c r="O69" i="118"/>
  <c r="C16" i="103"/>
  <c r="D16" i="103"/>
  <c r="E16" i="103"/>
  <c r="F16" i="103"/>
  <c r="G16" i="103"/>
  <c r="C17" i="103"/>
  <c r="C18" i="103" s="1"/>
  <c r="D17" i="103"/>
  <c r="D18" i="103" s="1"/>
  <c r="E17" i="103"/>
  <c r="E18" i="103" s="1"/>
  <c r="F17" i="103"/>
  <c r="G17" i="103"/>
  <c r="C47" i="103"/>
  <c r="D47" i="103"/>
  <c r="E47" i="103"/>
  <c r="F47" i="103"/>
  <c r="G47" i="103"/>
  <c r="H47" i="103"/>
  <c r="I47" i="103"/>
  <c r="J47" i="103"/>
  <c r="K47" i="103"/>
  <c r="L47" i="103"/>
  <c r="G15" i="219"/>
  <c r="F15" i="219"/>
  <c r="E15" i="219"/>
  <c r="D15" i="219"/>
  <c r="C15" i="219"/>
  <c r="D14" i="218"/>
  <c r="E14" i="218"/>
  <c r="C14" i="218"/>
  <c r="F15" i="79"/>
  <c r="E35" i="79"/>
  <c r="D16" i="79" s="1"/>
  <c r="F35" i="79"/>
  <c r="D15" i="79" s="1"/>
  <c r="D17" i="79" s="1"/>
  <c r="G35" i="79"/>
  <c r="E16" i="79" s="1"/>
  <c r="H35" i="79"/>
  <c r="E15" i="79" s="1"/>
  <c r="E17" i="79" s="1"/>
  <c r="I35" i="79"/>
  <c r="F16" i="79" s="1"/>
  <c r="J35" i="79"/>
  <c r="K35" i="79"/>
  <c r="G16" i="79" s="1"/>
  <c r="G17" i="79" s="1"/>
  <c r="L35" i="79"/>
  <c r="G15" i="79" s="1"/>
  <c r="M35" i="79"/>
  <c r="H16" i="79" s="1"/>
  <c r="N35" i="79"/>
  <c r="H15" i="79" s="1"/>
  <c r="O35" i="79"/>
  <c r="I16" i="79" s="1"/>
  <c r="P35" i="79"/>
  <c r="I15" i="79" s="1"/>
  <c r="D35" i="79"/>
  <c r="C15" i="79" s="1"/>
  <c r="C35" i="79"/>
  <c r="C16" i="79" s="1"/>
  <c r="C17" i="79" s="1"/>
  <c r="G17" i="268"/>
  <c r="D17" i="268"/>
  <c r="I17" i="268"/>
  <c r="F17" i="268"/>
  <c r="C17" i="268"/>
  <c r="D15" i="260"/>
  <c r="E15" i="260"/>
  <c r="F15" i="260"/>
  <c r="G15" i="260"/>
  <c r="H15" i="260"/>
  <c r="I15" i="260"/>
  <c r="J15" i="260"/>
  <c r="C15" i="260"/>
  <c r="S37" i="293" l="1"/>
  <c r="S44" i="293"/>
  <c r="S29" i="293"/>
  <c r="S34" i="293"/>
  <c r="E69" i="118"/>
  <c r="N46" i="118"/>
  <c r="G18" i="103"/>
  <c r="H17" i="79"/>
  <c r="F17" i="79"/>
  <c r="I17" i="79"/>
  <c r="S33" i="293"/>
  <c r="S24" i="293"/>
  <c r="S38" i="293"/>
  <c r="S36" i="293"/>
  <c r="S41" i="293"/>
  <c r="S31" i="293"/>
  <c r="S25" i="293"/>
  <c r="S28" i="293"/>
  <c r="S43" i="293"/>
  <c r="S40" i="293"/>
  <c r="S30" i="293"/>
  <c r="S32" i="293"/>
  <c r="S27" i="293"/>
  <c r="S42" i="293"/>
  <c r="S39" i="293"/>
  <c r="N69" i="118"/>
  <c r="K46" i="118"/>
  <c r="H69" i="118"/>
  <c r="H46" i="118"/>
  <c r="F18" i="103"/>
  <c r="G14" i="284"/>
  <c r="C14" i="284"/>
  <c r="D14" i="284"/>
  <c r="E14" i="284"/>
  <c r="F14" i="284"/>
  <c r="C15" i="284"/>
  <c r="D15" i="284"/>
  <c r="E15" i="284"/>
  <c r="F15" i="284"/>
  <c r="G15" i="284"/>
  <c r="D15" i="273"/>
  <c r="D18" i="273" s="1"/>
  <c r="C15" i="273"/>
  <c r="E20" i="272"/>
  <c r="G20" i="272"/>
  <c r="J20" i="272"/>
  <c r="K20" i="272"/>
  <c r="D20" i="272"/>
  <c r="E19" i="272"/>
  <c r="F19" i="272"/>
  <c r="F20" i="272" s="1"/>
  <c r="G19" i="272"/>
  <c r="H19" i="272"/>
  <c r="I19" i="272"/>
  <c r="J19" i="272"/>
  <c r="K19" i="272"/>
  <c r="L19" i="272"/>
  <c r="D19" i="272"/>
  <c r="E16" i="272"/>
  <c r="F16" i="272"/>
  <c r="G16" i="272"/>
  <c r="H16" i="272"/>
  <c r="H20" i="272" s="1"/>
  <c r="I16" i="272"/>
  <c r="I20" i="272" s="1"/>
  <c r="J16" i="272"/>
  <c r="K16" i="272"/>
  <c r="D16" i="272"/>
  <c r="L16" i="272"/>
  <c r="G16" i="279"/>
  <c r="G18" i="279" s="1"/>
  <c r="D17" i="169" l="1"/>
  <c r="E17" i="169"/>
  <c r="F17" i="169"/>
  <c r="G17" i="169"/>
  <c r="C17" i="169"/>
  <c r="D15" i="169"/>
  <c r="E15" i="169"/>
  <c r="F15" i="169"/>
  <c r="G15" i="169"/>
  <c r="G19" i="169" s="1"/>
  <c r="F41" i="306" s="1"/>
  <c r="C15" i="169"/>
  <c r="R60" i="168"/>
  <c r="N60" i="168"/>
  <c r="J60" i="168"/>
  <c r="D61" i="169"/>
  <c r="E61" i="169"/>
  <c r="F61" i="169"/>
  <c r="G61" i="169"/>
  <c r="C61" i="169"/>
  <c r="D40" i="169"/>
  <c r="E40" i="169"/>
  <c r="E16" i="169" s="1"/>
  <c r="F40" i="169"/>
  <c r="G40" i="169"/>
  <c r="C40" i="169"/>
  <c r="R50" i="168"/>
  <c r="R51" i="168"/>
  <c r="R52" i="168"/>
  <c r="R53" i="168"/>
  <c r="R54" i="168"/>
  <c r="R55" i="168"/>
  <c r="R56" i="168"/>
  <c r="R57" i="168"/>
  <c r="R58" i="168"/>
  <c r="R59" i="168"/>
  <c r="R61" i="168"/>
  <c r="R62" i="168"/>
  <c r="R63" i="168"/>
  <c r="R64" i="168"/>
  <c r="R49" i="168"/>
  <c r="N50" i="168"/>
  <c r="N51" i="168"/>
  <c r="N52" i="168"/>
  <c r="N53" i="168"/>
  <c r="N54" i="168"/>
  <c r="N55" i="168"/>
  <c r="N56" i="168"/>
  <c r="N57" i="168"/>
  <c r="N58" i="168"/>
  <c r="N59" i="168"/>
  <c r="N61" i="168"/>
  <c r="N62" i="168"/>
  <c r="N63" i="168"/>
  <c r="N64" i="168"/>
  <c r="N49" i="168"/>
  <c r="J49" i="168"/>
  <c r="J64" i="168"/>
  <c r="J63" i="168"/>
  <c r="J62" i="168"/>
  <c r="J61" i="168"/>
  <c r="J59" i="168"/>
  <c r="J58" i="168"/>
  <c r="J57" i="168"/>
  <c r="J56" i="168"/>
  <c r="J55" i="168"/>
  <c r="J54" i="168"/>
  <c r="J53" i="168"/>
  <c r="J52" i="168"/>
  <c r="J51" i="168"/>
  <c r="J50" i="168"/>
  <c r="W40" i="168"/>
  <c r="W39" i="168"/>
  <c r="W38" i="168"/>
  <c r="W37" i="168"/>
  <c r="W36" i="168"/>
  <c r="W35" i="168"/>
  <c r="W34" i="168"/>
  <c r="W33" i="168"/>
  <c r="W32" i="168"/>
  <c r="W31" i="168"/>
  <c r="W30" i="168"/>
  <c r="W29" i="168"/>
  <c r="W28" i="168"/>
  <c r="W27" i="168"/>
  <c r="W26" i="168"/>
  <c r="W25" i="168"/>
  <c r="O40" i="168"/>
  <c r="O39" i="168"/>
  <c r="O38" i="168"/>
  <c r="O37" i="168"/>
  <c r="O36" i="168"/>
  <c r="O35" i="168"/>
  <c r="O34" i="168"/>
  <c r="O33" i="168"/>
  <c r="O32" i="168"/>
  <c r="O31" i="168"/>
  <c r="O30" i="168"/>
  <c r="O29" i="168"/>
  <c r="O28" i="168"/>
  <c r="O27" i="168"/>
  <c r="O26" i="168"/>
  <c r="O25" i="168"/>
  <c r="J26" i="168"/>
  <c r="J27" i="168"/>
  <c r="J28" i="168"/>
  <c r="J29" i="168"/>
  <c r="J30" i="168"/>
  <c r="J31" i="168"/>
  <c r="J32" i="168"/>
  <c r="J33" i="168"/>
  <c r="J34" i="168"/>
  <c r="J35" i="168"/>
  <c r="J36" i="168"/>
  <c r="J37" i="168"/>
  <c r="J38" i="168"/>
  <c r="J39" i="168"/>
  <c r="J40" i="168"/>
  <c r="J25" i="168"/>
  <c r="G16" i="301"/>
  <c r="G15" i="301"/>
  <c r="F16" i="301"/>
  <c r="F15" i="301"/>
  <c r="E16" i="301"/>
  <c r="E15" i="301"/>
  <c r="D16" i="301"/>
  <c r="D15" i="301"/>
  <c r="O37" i="301"/>
  <c r="L37" i="301"/>
  <c r="I37" i="301"/>
  <c r="U35" i="301"/>
  <c r="U34" i="301"/>
  <c r="U33" i="301"/>
  <c r="U32" i="301"/>
  <c r="U31" i="301"/>
  <c r="U30" i="301"/>
  <c r="U29" i="301"/>
  <c r="U28" i="301"/>
  <c r="U27" i="301"/>
  <c r="U26" i="301"/>
  <c r="U25" i="301"/>
  <c r="U24" i="301"/>
  <c r="R35" i="301"/>
  <c r="R34" i="301"/>
  <c r="R33" i="301"/>
  <c r="R32" i="301"/>
  <c r="R31" i="301"/>
  <c r="R30" i="301"/>
  <c r="R29" i="301"/>
  <c r="R28" i="301"/>
  <c r="R27" i="301"/>
  <c r="R26" i="301"/>
  <c r="R25" i="301"/>
  <c r="R24" i="301"/>
  <c r="O35" i="301"/>
  <c r="O34" i="301"/>
  <c r="O33" i="301"/>
  <c r="O32" i="301"/>
  <c r="O31" i="301"/>
  <c r="O30" i="301"/>
  <c r="O29" i="301"/>
  <c r="O28" i="301"/>
  <c r="O27" i="301"/>
  <c r="O26" i="301"/>
  <c r="O25" i="301"/>
  <c r="O24" i="301"/>
  <c r="L35" i="301"/>
  <c r="L34" i="301"/>
  <c r="L33" i="301"/>
  <c r="L32" i="301"/>
  <c r="L31" i="301"/>
  <c r="L30" i="301"/>
  <c r="L29" i="301"/>
  <c r="L28" i="301"/>
  <c r="L27" i="301"/>
  <c r="L26" i="301"/>
  <c r="L25" i="301"/>
  <c r="L24" i="301"/>
  <c r="I35" i="301"/>
  <c r="I34" i="301"/>
  <c r="I33" i="301"/>
  <c r="I32" i="301"/>
  <c r="I31" i="301"/>
  <c r="I30" i="301"/>
  <c r="I29" i="301"/>
  <c r="I28" i="301"/>
  <c r="I27" i="301"/>
  <c r="I26" i="301"/>
  <c r="I25" i="301"/>
  <c r="I24" i="301"/>
  <c r="F37" i="301"/>
  <c r="F35" i="301"/>
  <c r="F34" i="301"/>
  <c r="F33" i="301"/>
  <c r="F32" i="301"/>
  <c r="F31" i="301"/>
  <c r="F30" i="301"/>
  <c r="F29" i="301"/>
  <c r="F28" i="301"/>
  <c r="F27" i="301"/>
  <c r="F26" i="301"/>
  <c r="F25" i="301"/>
  <c r="F24" i="301"/>
  <c r="N22" i="193"/>
  <c r="N23" i="193"/>
  <c r="N24" i="193"/>
  <c r="N26" i="193"/>
  <c r="N27" i="193"/>
  <c r="N28" i="193"/>
  <c r="N29" i="193"/>
  <c r="N30" i="193"/>
  <c r="N32" i="193"/>
  <c r="N34" i="193"/>
  <c r="N35" i="193"/>
  <c r="N36" i="193"/>
  <c r="N37" i="193"/>
  <c r="N39" i="193"/>
  <c r="N40" i="193"/>
  <c r="N41" i="193"/>
  <c r="N42" i="193"/>
  <c r="N43" i="193"/>
  <c r="N44" i="193"/>
  <c r="K22" i="193"/>
  <c r="K23" i="193"/>
  <c r="K24" i="193"/>
  <c r="K26" i="193"/>
  <c r="K27" i="193"/>
  <c r="K28" i="193"/>
  <c r="K29" i="193"/>
  <c r="K30" i="193"/>
  <c r="K32" i="193"/>
  <c r="K34" i="193"/>
  <c r="K35" i="193"/>
  <c r="K36" i="193"/>
  <c r="K37" i="193"/>
  <c r="K39" i="193"/>
  <c r="K40" i="193"/>
  <c r="K41" i="193"/>
  <c r="K42" i="193"/>
  <c r="K43" i="193"/>
  <c r="K44" i="193"/>
  <c r="H22" i="193"/>
  <c r="H23" i="193"/>
  <c r="H24" i="193"/>
  <c r="H26" i="193"/>
  <c r="H27" i="193"/>
  <c r="H28" i="193"/>
  <c r="H29" i="193"/>
  <c r="H30" i="193"/>
  <c r="H32" i="193"/>
  <c r="H34" i="193"/>
  <c r="H35" i="193"/>
  <c r="H36" i="193"/>
  <c r="H37" i="193"/>
  <c r="H39" i="193"/>
  <c r="H40" i="193"/>
  <c r="H41" i="193"/>
  <c r="H42" i="193"/>
  <c r="H43" i="193"/>
  <c r="H44" i="193"/>
  <c r="N45" i="193"/>
  <c r="F15" i="193" s="1"/>
  <c r="N21" i="193"/>
  <c r="K45" i="193"/>
  <c r="E15" i="193" s="1"/>
  <c r="K21" i="193"/>
  <c r="H45" i="193"/>
  <c r="D15" i="193" s="1"/>
  <c r="H21" i="193"/>
  <c r="E44" i="193"/>
  <c r="E42" i="193"/>
  <c r="E41" i="193"/>
  <c r="E40" i="193"/>
  <c r="E39" i="193"/>
  <c r="E38" i="193"/>
  <c r="E37" i="193"/>
  <c r="E36" i="193"/>
  <c r="E34" i="193"/>
  <c r="E33" i="193"/>
  <c r="E31" i="193"/>
  <c r="E30" i="193"/>
  <c r="E29" i="193"/>
  <c r="E28" i="193"/>
  <c r="E27" i="193"/>
  <c r="E25" i="193"/>
  <c r="E24" i="193"/>
  <c r="E23" i="193"/>
  <c r="E22" i="193"/>
  <c r="E21" i="193"/>
  <c r="N47" i="193"/>
  <c r="F16" i="193" s="1"/>
  <c r="K47" i="193"/>
  <c r="E16" i="193" s="1"/>
  <c r="H47" i="193"/>
  <c r="D16" i="193" s="1"/>
  <c r="E47" i="193"/>
  <c r="C16" i="193" s="1"/>
  <c r="E45" i="193"/>
  <c r="C15" i="193" s="1"/>
  <c r="E21" i="300"/>
  <c r="F21" i="300"/>
  <c r="G21" i="300"/>
  <c r="H21" i="300"/>
  <c r="I21" i="300"/>
  <c r="J21" i="300"/>
  <c r="K21" i="300"/>
  <c r="F55" i="306" s="1"/>
  <c r="D21" i="300"/>
  <c r="F19" i="169" l="1"/>
  <c r="D19" i="169"/>
  <c r="E19" i="169"/>
  <c r="F16" i="169"/>
  <c r="F18" i="169" s="1"/>
  <c r="F17" i="301"/>
  <c r="F19" i="301"/>
  <c r="D17" i="301"/>
  <c r="G19" i="301"/>
  <c r="G17" i="301"/>
  <c r="E17" i="301"/>
  <c r="E19" i="301"/>
  <c r="G16" i="169"/>
  <c r="G18" i="169" s="1"/>
  <c r="C19" i="169"/>
  <c r="C15" i="168"/>
  <c r="C16" i="168" s="1"/>
  <c r="D16" i="169"/>
  <c r="D18" i="169" s="1"/>
  <c r="C16" i="169"/>
  <c r="C18" i="169" s="1"/>
  <c r="E18" i="169"/>
  <c r="J41" i="168"/>
  <c r="W41" i="168"/>
  <c r="J65" i="168"/>
  <c r="R65" i="168"/>
  <c r="N65" i="168"/>
  <c r="D15" i="168"/>
  <c r="O41" i="168"/>
  <c r="B15" i="168"/>
  <c r="B16" i="168" s="1"/>
  <c r="E17" i="296"/>
  <c r="F17" i="296"/>
  <c r="F54" i="306" s="1"/>
  <c r="G17" i="296"/>
  <c r="D17" i="296"/>
  <c r="K45" i="185"/>
  <c r="L45" i="185"/>
  <c r="M45" i="185"/>
  <c r="J45" i="185"/>
  <c r="P40" i="159"/>
  <c r="N40" i="159"/>
  <c r="L40" i="159"/>
  <c r="J40" i="159"/>
  <c r="H40" i="159"/>
  <c r="F40" i="159"/>
  <c r="D40" i="159"/>
  <c r="P37" i="159"/>
  <c r="N37" i="159"/>
  <c r="L37" i="159"/>
  <c r="J37" i="159"/>
  <c r="H37" i="159"/>
  <c r="F37" i="159"/>
  <c r="D37" i="159"/>
  <c r="P36" i="159"/>
  <c r="N36" i="159"/>
  <c r="L36" i="159"/>
  <c r="J36" i="159"/>
  <c r="H36" i="159"/>
  <c r="F36" i="159"/>
  <c r="D36" i="159"/>
  <c r="E34" i="159"/>
  <c r="F34" i="159"/>
  <c r="G34" i="159"/>
  <c r="H34" i="159"/>
  <c r="I34" i="159"/>
  <c r="J34" i="159"/>
  <c r="K34" i="159"/>
  <c r="L34" i="159"/>
  <c r="M34" i="159"/>
  <c r="N34" i="159"/>
  <c r="O34" i="159"/>
  <c r="P34" i="159"/>
  <c r="Q34" i="159"/>
  <c r="D34" i="159"/>
  <c r="D35" i="159" s="1"/>
  <c r="H35" i="159" l="1"/>
  <c r="D16" i="168"/>
  <c r="F29" i="306"/>
  <c r="F35" i="159"/>
  <c r="P35" i="159"/>
  <c r="N35" i="159"/>
  <c r="L35" i="159"/>
  <c r="J35" i="159"/>
  <c r="D16" i="202"/>
  <c r="F16" i="202"/>
  <c r="D16" i="305"/>
  <c r="E16" i="305"/>
  <c r="F28" i="306" s="1"/>
  <c r="C16" i="305"/>
  <c r="G49" i="126"/>
  <c r="D49" i="126"/>
  <c r="E49" i="126"/>
  <c r="F49" i="126"/>
  <c r="H49" i="126"/>
  <c r="D50" i="126"/>
  <c r="E50" i="126"/>
  <c r="F50" i="126"/>
  <c r="G50" i="126"/>
  <c r="H50" i="126"/>
  <c r="C50" i="126"/>
  <c r="C49" i="126"/>
  <c r="Q36" i="183"/>
  <c r="C17" i="122"/>
  <c r="D17" i="122"/>
  <c r="E17" i="122"/>
  <c r="F17" i="122"/>
  <c r="G17" i="122"/>
  <c r="H17" i="122"/>
  <c r="D15" i="122"/>
  <c r="E15" i="122"/>
  <c r="F15" i="122"/>
  <c r="G15" i="122"/>
  <c r="H15" i="122"/>
  <c r="C15" i="122"/>
  <c r="H18" i="114"/>
  <c r="D18" i="114"/>
  <c r="E18" i="114"/>
  <c r="F18" i="114"/>
  <c r="G18" i="114"/>
  <c r="C18" i="114"/>
  <c r="D17" i="114"/>
  <c r="E17" i="114"/>
  <c r="F17" i="114"/>
  <c r="G17" i="114"/>
  <c r="H17" i="114"/>
  <c r="C17" i="114"/>
  <c r="D16" i="114"/>
  <c r="E16" i="114"/>
  <c r="F16" i="114"/>
  <c r="G16" i="114"/>
  <c r="H16" i="114"/>
  <c r="C16" i="114"/>
  <c r="H15" i="114"/>
  <c r="G15" i="114"/>
  <c r="F15" i="114"/>
  <c r="E15" i="114"/>
  <c r="D15" i="114"/>
  <c r="C15" i="114"/>
  <c r="H17" i="106"/>
  <c r="G17" i="106"/>
  <c r="F17" i="106"/>
  <c r="E17" i="106"/>
  <c r="D17" i="106"/>
  <c r="H19" i="101" l="1"/>
  <c r="G19" i="101"/>
  <c r="F19" i="101"/>
  <c r="E19" i="101"/>
  <c r="D19" i="101"/>
  <c r="C19" i="101"/>
  <c r="H18" i="101"/>
  <c r="G18" i="101"/>
  <c r="F18" i="101"/>
  <c r="E18" i="101"/>
  <c r="D18" i="101"/>
  <c r="C18" i="101"/>
  <c r="H16" i="101"/>
  <c r="G16" i="101"/>
  <c r="F16" i="101"/>
  <c r="E16" i="101"/>
  <c r="D16" i="101"/>
  <c r="C16" i="101"/>
  <c r="D49" i="101"/>
  <c r="D15" i="101" s="1"/>
  <c r="E49" i="101"/>
  <c r="E15" i="101" s="1"/>
  <c r="F49" i="101"/>
  <c r="F15" i="101" s="1"/>
  <c r="G49" i="101"/>
  <c r="G15" i="101" s="1"/>
  <c r="H49" i="101"/>
  <c r="H15" i="101" s="1"/>
  <c r="C49" i="101"/>
  <c r="C15" i="101" s="1"/>
  <c r="P48" i="101"/>
  <c r="H17" i="101" s="1"/>
  <c r="L48" i="101"/>
  <c r="D17" i="101" s="1"/>
  <c r="M48" i="101"/>
  <c r="E17" i="101" s="1"/>
  <c r="N48" i="101"/>
  <c r="F17" i="101" s="1"/>
  <c r="O48" i="101"/>
  <c r="G17" i="101" s="1"/>
  <c r="K48" i="101"/>
  <c r="C17" i="101" s="1"/>
  <c r="C81" i="219" l="1"/>
  <c r="D81" i="219"/>
  <c r="E81" i="219"/>
  <c r="F81" i="219"/>
  <c r="G81" i="219"/>
  <c r="H81" i="219"/>
  <c r="I81" i="219"/>
  <c r="J81" i="219"/>
  <c r="K81" i="219"/>
  <c r="L81" i="219"/>
  <c r="M81" i="219"/>
  <c r="N81" i="219"/>
  <c r="C82" i="219"/>
  <c r="D82" i="219"/>
  <c r="E82" i="219"/>
  <c r="F82" i="219"/>
  <c r="G82" i="219"/>
  <c r="H82" i="219"/>
  <c r="I82" i="219"/>
  <c r="J82" i="219"/>
  <c r="K82" i="219"/>
  <c r="L82" i="219"/>
  <c r="M82" i="219"/>
  <c r="N82" i="219"/>
  <c r="C83" i="219"/>
  <c r="D83" i="219"/>
  <c r="E83" i="219"/>
  <c r="F83" i="219"/>
  <c r="G83" i="219"/>
  <c r="H83" i="219"/>
  <c r="I83" i="219"/>
  <c r="J83" i="219"/>
  <c r="K83" i="219"/>
  <c r="L83" i="219"/>
  <c r="M83" i="219"/>
  <c r="N83" i="219"/>
  <c r="Q83" i="219"/>
  <c r="C84" i="219"/>
  <c r="D84" i="219"/>
  <c r="E84" i="219"/>
  <c r="F84" i="219"/>
  <c r="G84" i="219"/>
  <c r="H84" i="219"/>
  <c r="I84" i="219"/>
  <c r="J84" i="219"/>
  <c r="K84" i="219"/>
  <c r="L84" i="219"/>
  <c r="M84" i="219"/>
  <c r="P84" i="219" s="1"/>
  <c r="N84" i="219"/>
  <c r="C85" i="219"/>
  <c r="D85" i="219"/>
  <c r="E85" i="219"/>
  <c r="F85" i="219"/>
  <c r="G85" i="219"/>
  <c r="H85" i="219"/>
  <c r="I85" i="219"/>
  <c r="J85" i="219"/>
  <c r="K85" i="219"/>
  <c r="L85" i="219"/>
  <c r="M85" i="219"/>
  <c r="N85" i="219"/>
  <c r="C86" i="219"/>
  <c r="D86" i="219"/>
  <c r="E86" i="219"/>
  <c r="F86" i="219"/>
  <c r="G86" i="219"/>
  <c r="H86" i="219"/>
  <c r="I86" i="219"/>
  <c r="J86" i="219"/>
  <c r="K86" i="219"/>
  <c r="L86" i="219"/>
  <c r="M86" i="219"/>
  <c r="N86" i="219"/>
  <c r="C87" i="219"/>
  <c r="D87" i="219"/>
  <c r="E87" i="219"/>
  <c r="F87" i="219"/>
  <c r="G87" i="219"/>
  <c r="H87" i="219"/>
  <c r="I87" i="219"/>
  <c r="J87" i="219"/>
  <c r="K87" i="219"/>
  <c r="L87" i="219"/>
  <c r="M87" i="219"/>
  <c r="N87" i="219"/>
  <c r="C88" i="219"/>
  <c r="D88" i="219"/>
  <c r="E88" i="219"/>
  <c r="F88" i="219"/>
  <c r="G88" i="219"/>
  <c r="H88" i="219"/>
  <c r="I88" i="219"/>
  <c r="J88" i="219"/>
  <c r="K88" i="219"/>
  <c r="L88" i="219"/>
  <c r="M88" i="219"/>
  <c r="N88" i="219"/>
  <c r="C89" i="219"/>
  <c r="D89" i="219"/>
  <c r="E89" i="219"/>
  <c r="F89" i="219"/>
  <c r="G89" i="219"/>
  <c r="H89" i="219"/>
  <c r="I89" i="219"/>
  <c r="J89" i="219"/>
  <c r="K89" i="219"/>
  <c r="L89" i="219"/>
  <c r="M89" i="219"/>
  <c r="N89" i="219"/>
  <c r="C90" i="219"/>
  <c r="D90" i="219"/>
  <c r="E90" i="219"/>
  <c r="F90" i="219"/>
  <c r="G90" i="219"/>
  <c r="H90" i="219"/>
  <c r="I90" i="219"/>
  <c r="J90" i="219"/>
  <c r="K90" i="219"/>
  <c r="L90" i="219"/>
  <c r="M90" i="219"/>
  <c r="N90" i="219"/>
  <c r="C91" i="219"/>
  <c r="D91" i="219"/>
  <c r="E91" i="219"/>
  <c r="F91" i="219"/>
  <c r="G91" i="219"/>
  <c r="H91" i="219"/>
  <c r="I91" i="219"/>
  <c r="J91" i="219"/>
  <c r="K91" i="219"/>
  <c r="L91" i="219"/>
  <c r="M91" i="219"/>
  <c r="N91" i="219"/>
  <c r="C94" i="219"/>
  <c r="D94" i="219"/>
  <c r="E94" i="219"/>
  <c r="F94" i="219"/>
  <c r="G94" i="219"/>
  <c r="H94" i="219"/>
  <c r="I94" i="219"/>
  <c r="J94" i="219"/>
  <c r="K94" i="219"/>
  <c r="L94" i="219"/>
  <c r="M94" i="219"/>
  <c r="N94" i="219"/>
  <c r="F63" i="219"/>
  <c r="J63" i="219"/>
  <c r="N63" i="219"/>
  <c r="R63" i="219"/>
  <c r="V63" i="219"/>
  <c r="F64" i="219"/>
  <c r="J64" i="219"/>
  <c r="N64" i="219"/>
  <c r="R64" i="219"/>
  <c r="V64" i="219"/>
  <c r="F65" i="219"/>
  <c r="J65" i="219"/>
  <c r="N65" i="219"/>
  <c r="R65" i="219"/>
  <c r="V65" i="219"/>
  <c r="F66" i="219"/>
  <c r="J66" i="219"/>
  <c r="N66" i="219"/>
  <c r="R66" i="219"/>
  <c r="V66" i="219"/>
  <c r="F67" i="219"/>
  <c r="J67" i="219"/>
  <c r="N67" i="219"/>
  <c r="R67" i="219"/>
  <c r="V67" i="219"/>
  <c r="F68" i="219"/>
  <c r="J68" i="219"/>
  <c r="N68" i="219"/>
  <c r="R68" i="219"/>
  <c r="V68" i="219"/>
  <c r="F69" i="219"/>
  <c r="J69" i="219"/>
  <c r="N69" i="219"/>
  <c r="R69" i="219"/>
  <c r="V69" i="219"/>
  <c r="F70" i="219"/>
  <c r="J70" i="219"/>
  <c r="N70" i="219"/>
  <c r="R70" i="219"/>
  <c r="V70" i="219"/>
  <c r="F71" i="219"/>
  <c r="J71" i="219"/>
  <c r="N71" i="219"/>
  <c r="R71" i="219"/>
  <c r="V71" i="219"/>
  <c r="F72" i="219"/>
  <c r="J72" i="219"/>
  <c r="N72" i="219"/>
  <c r="R72" i="219"/>
  <c r="V72" i="219"/>
  <c r="F73" i="219"/>
  <c r="J73" i="219"/>
  <c r="N73" i="219"/>
  <c r="R73" i="219"/>
  <c r="V73" i="219"/>
  <c r="C74" i="219"/>
  <c r="D74" i="219"/>
  <c r="E74" i="219"/>
  <c r="G74" i="219"/>
  <c r="H74" i="219"/>
  <c r="I74" i="219"/>
  <c r="K74" i="219"/>
  <c r="L74" i="219"/>
  <c r="M74" i="219"/>
  <c r="O74" i="219"/>
  <c r="P74" i="219"/>
  <c r="Q74" i="219"/>
  <c r="S74" i="219"/>
  <c r="T74" i="219"/>
  <c r="U74" i="219"/>
  <c r="F75" i="219"/>
  <c r="J75" i="219"/>
  <c r="N75" i="219"/>
  <c r="R75" i="219"/>
  <c r="V75" i="219"/>
  <c r="E44" i="181"/>
  <c r="F44" i="181"/>
  <c r="F47" i="181" s="1"/>
  <c r="E18" i="181" s="1"/>
  <c r="G44" i="181"/>
  <c r="H44" i="181"/>
  <c r="H47" i="181" s="1"/>
  <c r="F18" i="181" s="1"/>
  <c r="I44" i="181"/>
  <c r="J44" i="181"/>
  <c r="J47" i="181" s="1"/>
  <c r="G18" i="181" s="1"/>
  <c r="K44" i="181"/>
  <c r="L44" i="181"/>
  <c r="L47" i="181" s="1"/>
  <c r="H18" i="181" s="1"/>
  <c r="M44" i="181"/>
  <c r="N44" i="181"/>
  <c r="N47" i="181" s="1"/>
  <c r="I18" i="181" s="1"/>
  <c r="O44" i="181"/>
  <c r="D44" i="181"/>
  <c r="D47" i="181" s="1"/>
  <c r="D18" i="181" s="1"/>
  <c r="D21" i="294"/>
  <c r="E21" i="294"/>
  <c r="F21" i="294"/>
  <c r="G21" i="294"/>
  <c r="H21" i="294"/>
  <c r="I21" i="294"/>
  <c r="J21" i="294"/>
  <c r="K21" i="294"/>
  <c r="L21" i="294"/>
  <c r="AJ25" i="293"/>
  <c r="AK25" i="293"/>
  <c r="AL25" i="293"/>
  <c r="AM25" i="293"/>
  <c r="AN25" i="293"/>
  <c r="AJ26" i="293"/>
  <c r="AK26" i="293"/>
  <c r="AL26" i="293"/>
  <c r="AM26" i="293"/>
  <c r="AN26" i="293"/>
  <c r="AJ27" i="293"/>
  <c r="AK27" i="293"/>
  <c r="AL27" i="293"/>
  <c r="AM27" i="293"/>
  <c r="AN27" i="293"/>
  <c r="AJ28" i="293"/>
  <c r="AK28" i="293"/>
  <c r="AL28" i="293"/>
  <c r="AM28" i="293"/>
  <c r="AN28" i="293"/>
  <c r="AJ29" i="293"/>
  <c r="AK29" i="293"/>
  <c r="AL29" i="293"/>
  <c r="AM29" i="293"/>
  <c r="AN29" i="293"/>
  <c r="AJ30" i="293"/>
  <c r="AK30" i="293"/>
  <c r="AL30" i="293"/>
  <c r="AM30" i="293"/>
  <c r="AN30" i="293"/>
  <c r="AJ31" i="293"/>
  <c r="AK31" i="293"/>
  <c r="AL31" i="293"/>
  <c r="AM31" i="293"/>
  <c r="AN31" i="293"/>
  <c r="AJ32" i="293"/>
  <c r="AK32" i="293"/>
  <c r="AL32" i="293"/>
  <c r="AM32" i="293"/>
  <c r="AN32" i="293"/>
  <c r="AJ33" i="293"/>
  <c r="AK33" i="293"/>
  <c r="AL33" i="293"/>
  <c r="AM33" i="293"/>
  <c r="AN33" i="293"/>
  <c r="AJ34" i="293"/>
  <c r="AK34" i="293"/>
  <c r="AL34" i="293"/>
  <c r="AM34" i="293"/>
  <c r="AN34" i="293"/>
  <c r="AJ35" i="293"/>
  <c r="AK35" i="293"/>
  <c r="AL35" i="293"/>
  <c r="AM35" i="293"/>
  <c r="AN35" i="293"/>
  <c r="AJ36" i="293"/>
  <c r="AK36" i="293"/>
  <c r="AL36" i="293"/>
  <c r="AM36" i="293"/>
  <c r="AN36" i="293"/>
  <c r="AJ37" i="293"/>
  <c r="AK37" i="293"/>
  <c r="AL37" i="293"/>
  <c r="AM37" i="293"/>
  <c r="AN37" i="293"/>
  <c r="AJ38" i="293"/>
  <c r="AK38" i="293"/>
  <c r="AL38" i="293"/>
  <c r="AM38" i="293"/>
  <c r="AN38" i="293"/>
  <c r="AJ39" i="293"/>
  <c r="AK39" i="293"/>
  <c r="AL39" i="293"/>
  <c r="AM39" i="293"/>
  <c r="AN39" i="293"/>
  <c r="AJ40" i="293"/>
  <c r="AK40" i="293"/>
  <c r="AL40" i="293"/>
  <c r="AM40" i="293"/>
  <c r="AN40" i="293"/>
  <c r="AJ41" i="293"/>
  <c r="AK41" i="293"/>
  <c r="AL41" i="293"/>
  <c r="AM41" i="293"/>
  <c r="AN41" i="293"/>
  <c r="AJ42" i="293"/>
  <c r="AK42" i="293"/>
  <c r="AL42" i="293"/>
  <c r="AM42" i="293"/>
  <c r="AN42" i="293"/>
  <c r="AJ43" i="293"/>
  <c r="AK43" i="293"/>
  <c r="AL43" i="293"/>
  <c r="AM43" i="293"/>
  <c r="AN43" i="293"/>
  <c r="AJ44" i="293"/>
  <c r="AK44" i="293"/>
  <c r="AL44" i="293"/>
  <c r="AM44" i="293"/>
  <c r="AN44" i="293"/>
  <c r="AK24" i="293"/>
  <c r="AL24" i="293"/>
  <c r="AM24" i="293"/>
  <c r="AN24" i="293"/>
  <c r="AJ24" i="293"/>
  <c r="AD45" i="293"/>
  <c r="H45" i="293"/>
  <c r="G45" i="293"/>
  <c r="F45" i="293"/>
  <c r="E45" i="293"/>
  <c r="D45" i="293"/>
  <c r="AI45" i="293"/>
  <c r="AH45" i="293"/>
  <c r="AG45" i="293"/>
  <c r="AF45" i="293"/>
  <c r="AE45" i="293"/>
  <c r="AC45" i="293"/>
  <c r="AB45" i="293"/>
  <c r="AA45" i="293"/>
  <c r="Z45" i="293"/>
  <c r="V45" i="293"/>
  <c r="W45" i="293"/>
  <c r="X45" i="293"/>
  <c r="Y45" i="293"/>
  <c r="U45" i="293"/>
  <c r="H47" i="101"/>
  <c r="G47" i="101"/>
  <c r="F47" i="101"/>
  <c r="E47" i="101"/>
  <c r="D47" i="101"/>
  <c r="C47" i="101"/>
  <c r="E17" i="269"/>
  <c r="E18" i="269"/>
  <c r="E19" i="269"/>
  <c r="E20" i="269"/>
  <c r="E21" i="269"/>
  <c r="E22" i="269"/>
  <c r="E23" i="269"/>
  <c r="E24" i="269"/>
  <c r="E25" i="269"/>
  <c r="E26" i="269"/>
  <c r="E16" i="269"/>
  <c r="D27" i="269"/>
  <c r="C27" i="269"/>
  <c r="G27" i="269"/>
  <c r="F27" i="269"/>
  <c r="H17" i="269"/>
  <c r="H18" i="269"/>
  <c r="H19" i="269"/>
  <c r="H20" i="269"/>
  <c r="H21" i="269"/>
  <c r="H22" i="269"/>
  <c r="H23" i="269"/>
  <c r="H24" i="269"/>
  <c r="H25" i="269"/>
  <c r="H26" i="269"/>
  <c r="H16" i="269"/>
  <c r="I27" i="269"/>
  <c r="K27" i="269" s="1"/>
  <c r="K17" i="269"/>
  <c r="K18" i="269"/>
  <c r="K19" i="269"/>
  <c r="K20" i="269"/>
  <c r="K21" i="269"/>
  <c r="K22" i="269"/>
  <c r="K23" i="269"/>
  <c r="K24" i="269"/>
  <c r="K25" i="269"/>
  <c r="K26" i="269"/>
  <c r="K16" i="269"/>
  <c r="Q46" i="183"/>
  <c r="Q42" i="183"/>
  <c r="N42" i="183"/>
  <c r="Q27" i="183"/>
  <c r="N27" i="183"/>
  <c r="Q45" i="183"/>
  <c r="Q44" i="183"/>
  <c r="Q43" i="183"/>
  <c r="Q41" i="183"/>
  <c r="Q40" i="183"/>
  <c r="Q39" i="183"/>
  <c r="Q38" i="183"/>
  <c r="Q37" i="183"/>
  <c r="Q35" i="183"/>
  <c r="Q34" i="183"/>
  <c r="Q33" i="183"/>
  <c r="Q32" i="183"/>
  <c r="Q31" i="183"/>
  <c r="Q30" i="183"/>
  <c r="Q29" i="183"/>
  <c r="Q28" i="183"/>
  <c r="Q26" i="183"/>
  <c r="Q25" i="183"/>
  <c r="N46" i="183"/>
  <c r="N45" i="183"/>
  <c r="N44" i="183"/>
  <c r="N43" i="183"/>
  <c r="N41" i="183"/>
  <c r="N40" i="183"/>
  <c r="N39" i="183"/>
  <c r="N38" i="183"/>
  <c r="N37" i="183"/>
  <c r="N36" i="183"/>
  <c r="N35" i="183"/>
  <c r="N34" i="183"/>
  <c r="N33" i="183"/>
  <c r="N32" i="183"/>
  <c r="N31" i="183"/>
  <c r="N30" i="183"/>
  <c r="N29" i="183"/>
  <c r="N28" i="183"/>
  <c r="N26" i="183"/>
  <c r="N25" i="183"/>
  <c r="K46" i="183"/>
  <c r="K45" i="183"/>
  <c r="K44" i="183"/>
  <c r="K43" i="183"/>
  <c r="K41" i="183"/>
  <c r="K40" i="183"/>
  <c r="K39" i="183"/>
  <c r="K38" i="183"/>
  <c r="K37" i="183"/>
  <c r="K36" i="183"/>
  <c r="K35" i="183"/>
  <c r="K34" i="183"/>
  <c r="K33" i="183"/>
  <c r="K32" i="183"/>
  <c r="K31" i="183"/>
  <c r="K30" i="183"/>
  <c r="K29" i="183"/>
  <c r="K28" i="183"/>
  <c r="K26" i="183"/>
  <c r="K25" i="183"/>
  <c r="E25" i="183"/>
  <c r="H25" i="183"/>
  <c r="E26" i="183"/>
  <c r="H26" i="183"/>
  <c r="E28" i="183"/>
  <c r="H28" i="183"/>
  <c r="E29" i="183"/>
  <c r="H29" i="183"/>
  <c r="E30" i="183"/>
  <c r="H30" i="183"/>
  <c r="E31" i="183"/>
  <c r="H31" i="183"/>
  <c r="E32" i="183"/>
  <c r="H32" i="183"/>
  <c r="E33" i="183"/>
  <c r="H33" i="183"/>
  <c r="E34" i="183"/>
  <c r="H34" i="183"/>
  <c r="E35" i="183"/>
  <c r="H35" i="183"/>
  <c r="E36" i="183"/>
  <c r="H36" i="183"/>
  <c r="E37" i="183"/>
  <c r="H37" i="183"/>
  <c r="E38" i="183"/>
  <c r="H38" i="183"/>
  <c r="E39" i="183"/>
  <c r="H39" i="183"/>
  <c r="E40" i="183"/>
  <c r="H40" i="183"/>
  <c r="E41" i="183"/>
  <c r="H41" i="183"/>
  <c r="E43" i="183"/>
  <c r="H43" i="183"/>
  <c r="E44" i="183"/>
  <c r="H44" i="183"/>
  <c r="E45" i="183"/>
  <c r="H45" i="183"/>
  <c r="E46" i="183"/>
  <c r="H46" i="183"/>
  <c r="G16" i="123"/>
  <c r="H16" i="123"/>
  <c r="I16" i="123"/>
  <c r="F16" i="123"/>
  <c r="E16" i="123"/>
  <c r="D16" i="123"/>
  <c r="C16" i="123"/>
  <c r="H16" i="106"/>
  <c r="G16" i="106"/>
  <c r="F16" i="106"/>
  <c r="E16" i="106"/>
  <c r="D16" i="106"/>
  <c r="C16" i="106"/>
  <c r="N57" i="219"/>
  <c r="M57" i="219"/>
  <c r="L57" i="219"/>
  <c r="K57" i="219"/>
  <c r="J57" i="219"/>
  <c r="I57" i="219"/>
  <c r="H57" i="219"/>
  <c r="G57" i="219"/>
  <c r="F57" i="219"/>
  <c r="E57" i="219"/>
  <c r="D57" i="219"/>
  <c r="C57" i="219"/>
  <c r="N55" i="219"/>
  <c r="M55" i="219"/>
  <c r="L55" i="219"/>
  <c r="K55" i="219"/>
  <c r="J55" i="219"/>
  <c r="I55" i="219"/>
  <c r="H55" i="219"/>
  <c r="G55" i="219"/>
  <c r="F55" i="219"/>
  <c r="E55" i="219"/>
  <c r="D55" i="219"/>
  <c r="C55" i="219"/>
  <c r="N54" i="219"/>
  <c r="M54" i="219"/>
  <c r="L54" i="219"/>
  <c r="K54" i="219"/>
  <c r="J54" i="219"/>
  <c r="I54" i="219"/>
  <c r="H54" i="219"/>
  <c r="G54" i="219"/>
  <c r="F54" i="219"/>
  <c r="E54" i="219"/>
  <c r="D54" i="219"/>
  <c r="C54" i="219"/>
  <c r="N53" i="219"/>
  <c r="M53" i="219"/>
  <c r="L53" i="219"/>
  <c r="K53" i="219"/>
  <c r="J53" i="219"/>
  <c r="I53" i="219"/>
  <c r="H53" i="219"/>
  <c r="G53" i="219"/>
  <c r="F53" i="219"/>
  <c r="E53" i="219"/>
  <c r="D53" i="219"/>
  <c r="C53" i="219"/>
  <c r="N52" i="219"/>
  <c r="M52" i="219"/>
  <c r="L52" i="219"/>
  <c r="K52" i="219"/>
  <c r="J52" i="219"/>
  <c r="I52" i="219"/>
  <c r="H52" i="219"/>
  <c r="G52" i="219"/>
  <c r="F52" i="219"/>
  <c r="E52" i="219"/>
  <c r="D52" i="219"/>
  <c r="C52" i="219"/>
  <c r="N51" i="219"/>
  <c r="M51" i="219"/>
  <c r="L51" i="219"/>
  <c r="K51" i="219"/>
  <c r="J51" i="219"/>
  <c r="I51" i="219"/>
  <c r="H51" i="219"/>
  <c r="G51" i="219"/>
  <c r="F51" i="219"/>
  <c r="E51" i="219"/>
  <c r="D51" i="219"/>
  <c r="C51" i="219"/>
  <c r="N50" i="219"/>
  <c r="M50" i="219"/>
  <c r="L50" i="219"/>
  <c r="K50" i="219"/>
  <c r="J50" i="219"/>
  <c r="I50" i="219"/>
  <c r="H50" i="219"/>
  <c r="G50" i="219"/>
  <c r="F50" i="219"/>
  <c r="E50" i="219"/>
  <c r="D50" i="219"/>
  <c r="C50" i="219"/>
  <c r="N49" i="219"/>
  <c r="M49" i="219"/>
  <c r="L49" i="219"/>
  <c r="K49" i="219"/>
  <c r="J49" i="219"/>
  <c r="I49" i="219"/>
  <c r="H49" i="219"/>
  <c r="G49" i="219"/>
  <c r="F49" i="219"/>
  <c r="E49" i="219"/>
  <c r="D49" i="219"/>
  <c r="C49" i="219"/>
  <c r="N48" i="219"/>
  <c r="M48" i="219"/>
  <c r="L48" i="219"/>
  <c r="K48" i="219"/>
  <c r="J48" i="219"/>
  <c r="I48" i="219"/>
  <c r="H48" i="219"/>
  <c r="G48" i="219"/>
  <c r="F48" i="219"/>
  <c r="E48" i="219"/>
  <c r="D48" i="219"/>
  <c r="C48" i="219"/>
  <c r="N47" i="219"/>
  <c r="M47" i="219"/>
  <c r="L47" i="219"/>
  <c r="K47" i="219"/>
  <c r="J47" i="219"/>
  <c r="I47" i="219"/>
  <c r="H47" i="219"/>
  <c r="G47" i="219"/>
  <c r="F47" i="219"/>
  <c r="E47" i="219"/>
  <c r="D47" i="219"/>
  <c r="C47" i="219"/>
  <c r="N46" i="219"/>
  <c r="M46" i="219"/>
  <c r="L46" i="219"/>
  <c r="K46" i="219"/>
  <c r="J46" i="219"/>
  <c r="I46" i="219"/>
  <c r="H46" i="219"/>
  <c r="G46" i="219"/>
  <c r="F46" i="219"/>
  <c r="E46" i="219"/>
  <c r="D46" i="219"/>
  <c r="C46" i="219"/>
  <c r="N45" i="219"/>
  <c r="M45" i="219"/>
  <c r="L45" i="219"/>
  <c r="K45" i="219"/>
  <c r="J45" i="219"/>
  <c r="I45" i="219"/>
  <c r="H45" i="219"/>
  <c r="G45" i="219"/>
  <c r="F45" i="219"/>
  <c r="E45" i="219"/>
  <c r="D45" i="219"/>
  <c r="C45" i="219"/>
  <c r="N44" i="219"/>
  <c r="M44" i="219"/>
  <c r="L44" i="219"/>
  <c r="K44" i="219"/>
  <c r="J44" i="219"/>
  <c r="I44" i="219"/>
  <c r="H44" i="219"/>
  <c r="G44" i="219"/>
  <c r="F44" i="219"/>
  <c r="E44" i="219"/>
  <c r="D44" i="219"/>
  <c r="C44" i="219"/>
  <c r="F39" i="218"/>
  <c r="E39" i="218"/>
  <c r="D39" i="218"/>
  <c r="C39" i="218"/>
  <c r="D45" i="268"/>
  <c r="E45" i="268"/>
  <c r="F45" i="268"/>
  <c r="G45" i="268"/>
  <c r="E22" i="306"/>
  <c r="F42" i="167"/>
  <c r="G42" i="167"/>
  <c r="H42" i="167"/>
  <c r="F44" i="209"/>
  <c r="C44" i="209"/>
  <c r="D44" i="209"/>
  <c r="E44" i="209"/>
  <c r="G44" i="209"/>
  <c r="H44" i="209"/>
  <c r="I44" i="209"/>
  <c r="C35" i="166"/>
  <c r="D35" i="166"/>
  <c r="E35" i="166"/>
  <c r="F35" i="166"/>
  <c r="G35" i="166"/>
  <c r="D4" i="301"/>
  <c r="S37" i="301"/>
  <c r="P37" i="301"/>
  <c r="I17" i="207"/>
  <c r="I48" i="183" l="1"/>
  <c r="Q47" i="183"/>
  <c r="D14" i="293"/>
  <c r="D16" i="293" s="1"/>
  <c r="N45" i="293"/>
  <c r="H14" i="293"/>
  <c r="H16" i="293" s="1"/>
  <c r="R45" i="293"/>
  <c r="E14" i="293"/>
  <c r="E16" i="293" s="1"/>
  <c r="O45" i="293"/>
  <c r="F14" i="293"/>
  <c r="F16" i="293" s="1"/>
  <c r="P45" i="293"/>
  <c r="G14" i="293"/>
  <c r="G16" i="293" s="1"/>
  <c r="F52" i="306" s="1"/>
  <c r="Q45" i="293"/>
  <c r="J92" i="219"/>
  <c r="Q82" i="219"/>
  <c r="O82" i="219"/>
  <c r="P81" i="219"/>
  <c r="Q87" i="219"/>
  <c r="E27" i="269"/>
  <c r="H27" i="269"/>
  <c r="R37" i="301"/>
  <c r="H15" i="301"/>
  <c r="H19" i="301" s="1"/>
  <c r="U37" i="301"/>
  <c r="I15" i="301"/>
  <c r="I19" i="301" s="1"/>
  <c r="R74" i="219"/>
  <c r="F16" i="219" s="1"/>
  <c r="O85" i="219"/>
  <c r="H92" i="219"/>
  <c r="N74" i="219"/>
  <c r="E16" i="219" s="1"/>
  <c r="F74" i="219"/>
  <c r="C16" i="219" s="1"/>
  <c r="O53" i="219"/>
  <c r="P83" i="219"/>
  <c r="L92" i="219"/>
  <c r="Q85" i="219"/>
  <c r="Q84" i="219"/>
  <c r="Q45" i="219"/>
  <c r="Q53" i="219"/>
  <c r="P86" i="219"/>
  <c r="P85" i="219"/>
  <c r="O45" i="219"/>
  <c r="P45" i="219"/>
  <c r="Q81" i="219"/>
  <c r="Q86" i="219"/>
  <c r="I92" i="219"/>
  <c r="O83" i="219"/>
  <c r="P82" i="219"/>
  <c r="V74" i="219"/>
  <c r="G16" i="219" s="1"/>
  <c r="O49" i="219"/>
  <c r="P49" i="219"/>
  <c r="P94" i="219"/>
  <c r="P46" i="219"/>
  <c r="P47" i="219"/>
  <c r="P51" i="219"/>
  <c r="P52" i="219"/>
  <c r="P55" i="219"/>
  <c r="P57" i="219"/>
  <c r="M92" i="219"/>
  <c r="K92" i="219"/>
  <c r="O91" i="219"/>
  <c r="O90" i="219"/>
  <c r="O89" i="219"/>
  <c r="O88" i="219"/>
  <c r="P87" i="219"/>
  <c r="Q46" i="219"/>
  <c r="Q47" i="219"/>
  <c r="Q48" i="219"/>
  <c r="Q51" i="219"/>
  <c r="Q52" i="219"/>
  <c r="Q55" i="219"/>
  <c r="Q57" i="219"/>
  <c r="E92" i="219"/>
  <c r="O87" i="219"/>
  <c r="O86" i="219"/>
  <c r="O84" i="219"/>
  <c r="Q94" i="219"/>
  <c r="O94" i="219"/>
  <c r="O95" i="219" s="1"/>
  <c r="D92" i="219"/>
  <c r="Q91" i="219"/>
  <c r="Q90" i="219"/>
  <c r="Q89" i="219"/>
  <c r="Q88" i="219"/>
  <c r="O47" i="219"/>
  <c r="O51" i="219"/>
  <c r="O52" i="219"/>
  <c r="O55" i="219"/>
  <c r="O56" i="219" s="1"/>
  <c r="C20" i="219" s="1"/>
  <c r="O57" i="219"/>
  <c r="O58" i="219" s="1"/>
  <c r="N92" i="219"/>
  <c r="J74" i="219"/>
  <c r="D16" i="219" s="1"/>
  <c r="P91" i="219"/>
  <c r="P90" i="219"/>
  <c r="P89" i="219"/>
  <c r="P88" i="219"/>
  <c r="O81" i="219"/>
  <c r="G92" i="219"/>
  <c r="O46" i="219"/>
  <c r="P50" i="219"/>
  <c r="P53" i="219"/>
  <c r="Q50" i="219"/>
  <c r="O50" i="219"/>
  <c r="P54" i="219"/>
  <c r="P44" i="219"/>
  <c r="Q54" i="219"/>
  <c r="F92" i="219"/>
  <c r="Q44" i="219"/>
  <c r="O54" i="219"/>
  <c r="C92" i="219"/>
  <c r="O44" i="219"/>
  <c r="O48" i="219"/>
  <c r="P48" i="219"/>
  <c r="Q49" i="219"/>
  <c r="AL45" i="293"/>
  <c r="AM45" i="293"/>
  <c r="AN45" i="293"/>
  <c r="AK45" i="293"/>
  <c r="AJ45" i="293"/>
  <c r="F48" i="183"/>
  <c r="C48" i="183"/>
  <c r="L48" i="183"/>
  <c r="O48" i="183"/>
  <c r="N47" i="183"/>
  <c r="K47" i="183"/>
  <c r="E47" i="183"/>
  <c r="H47" i="183"/>
  <c r="N33" i="150"/>
  <c r="M33" i="150"/>
  <c r="L33" i="150"/>
  <c r="K33" i="150"/>
  <c r="J33" i="150"/>
  <c r="I33" i="150"/>
  <c r="H33" i="150"/>
  <c r="G33" i="150"/>
  <c r="F33" i="150"/>
  <c r="E33" i="150"/>
  <c r="D33" i="150"/>
  <c r="C33" i="150"/>
  <c r="P95" i="219" l="1"/>
  <c r="S45" i="293"/>
  <c r="P58" i="219"/>
  <c r="P92" i="219"/>
  <c r="P93" i="219" s="1"/>
  <c r="P56" i="219"/>
  <c r="D20" i="219" s="1"/>
  <c r="Q92" i="219"/>
  <c r="O92" i="219"/>
  <c r="O93" i="219" s="1"/>
  <c r="C38" i="161"/>
  <c r="D38" i="161"/>
  <c r="E38" i="161"/>
  <c r="F38" i="161"/>
  <c r="G38" i="161"/>
  <c r="J37" i="147"/>
  <c r="I37" i="147"/>
  <c r="H37" i="147"/>
  <c r="G37" i="147"/>
  <c r="F37" i="147"/>
  <c r="E37" i="147"/>
  <c r="D37" i="147"/>
  <c r="C37" i="147"/>
  <c r="E27" i="300"/>
  <c r="F27" i="300"/>
  <c r="F22" i="295"/>
  <c r="E22" i="295"/>
  <c r="E16" i="207"/>
  <c r="F16" i="207"/>
  <c r="G16" i="207"/>
  <c r="D16" i="207"/>
  <c r="E15" i="207"/>
  <c r="F15" i="207"/>
  <c r="G15" i="207"/>
  <c r="D15" i="207"/>
  <c r="Q21" i="207"/>
  <c r="P21" i="207"/>
  <c r="Q28" i="207"/>
  <c r="Q29" i="207"/>
  <c r="Q30" i="207"/>
  <c r="Q31" i="207"/>
  <c r="Q32" i="207"/>
  <c r="Q33" i="207"/>
  <c r="Q34" i="207"/>
  <c r="Q35" i="207"/>
  <c r="Q36" i="207"/>
  <c r="Q37" i="207"/>
  <c r="Q24" i="207"/>
  <c r="Q25" i="207"/>
  <c r="Q26" i="207"/>
  <c r="Q22" i="207"/>
  <c r="Q23" i="207"/>
  <c r="N43" i="185"/>
  <c r="N45" i="185" s="1"/>
  <c r="C21" i="101"/>
  <c r="D21" i="101"/>
  <c r="E21" i="101"/>
  <c r="F21" i="101"/>
  <c r="C79" i="101"/>
  <c r="C20" i="101" s="1"/>
  <c r="D79" i="101"/>
  <c r="D20" i="101" s="1"/>
  <c r="E79" i="101"/>
  <c r="E20" i="101" s="1"/>
  <c r="F79" i="101"/>
  <c r="F20" i="101" s="1"/>
  <c r="G79" i="101"/>
  <c r="G20" i="101" s="1"/>
  <c r="H79" i="101"/>
  <c r="H20" i="101" s="1"/>
  <c r="P46" i="101"/>
  <c r="H21" i="101" s="1"/>
  <c r="F43" i="95"/>
  <c r="L42" i="95"/>
  <c r="F42" i="95"/>
  <c r="L43" i="95"/>
  <c r="L49" i="181"/>
  <c r="J49" i="181"/>
  <c r="H49" i="181"/>
  <c r="F49" i="181"/>
  <c r="D49" i="181"/>
  <c r="D17" i="181"/>
  <c r="D41" i="180"/>
  <c r="E41" i="180"/>
  <c r="F41" i="180"/>
  <c r="C14" i="180"/>
  <c r="D14" i="180"/>
  <c r="E14" i="180"/>
  <c r="F14" i="180"/>
  <c r="G41" i="180"/>
  <c r="H41" i="180"/>
  <c r="E40" i="180"/>
  <c r="F40" i="180"/>
  <c r="H40" i="180"/>
  <c r="I40" i="180"/>
  <c r="J40" i="180"/>
  <c r="K40" i="180"/>
  <c r="D40" i="180"/>
  <c r="G14" i="180"/>
  <c r="H33" i="180"/>
  <c r="I41" i="180"/>
  <c r="J41" i="180"/>
  <c r="K45" i="180"/>
  <c r="G45" i="180"/>
  <c r="D32" i="180"/>
  <c r="D15" i="180" s="1"/>
  <c r="E32" i="180"/>
  <c r="E15" i="180" s="1"/>
  <c r="F32" i="180"/>
  <c r="F15" i="180" s="1"/>
  <c r="D33" i="180"/>
  <c r="E33" i="180"/>
  <c r="F33" i="180"/>
  <c r="G33" i="180"/>
  <c r="D34" i="180"/>
  <c r="E34" i="180"/>
  <c r="F34" i="180"/>
  <c r="G34" i="180"/>
  <c r="D35" i="180"/>
  <c r="E35" i="180"/>
  <c r="F35" i="180"/>
  <c r="D36" i="180"/>
  <c r="E36" i="180"/>
  <c r="F36" i="180"/>
  <c r="G36" i="180"/>
  <c r="H36" i="180"/>
  <c r="D37" i="180"/>
  <c r="E37" i="180"/>
  <c r="F37" i="180"/>
  <c r="D38" i="180"/>
  <c r="E38" i="180"/>
  <c r="F38" i="180"/>
  <c r="G38" i="180"/>
  <c r="H38" i="180"/>
  <c r="C33" i="180"/>
  <c r="C34" i="180"/>
  <c r="C35" i="180"/>
  <c r="C36" i="180"/>
  <c r="C37" i="180"/>
  <c r="C38" i="180"/>
  <c r="C32" i="180"/>
  <c r="C15" i="180" s="1"/>
  <c r="D17" i="207" l="1"/>
  <c r="G17" i="207"/>
  <c r="F17" i="207"/>
  <c r="E17" i="207"/>
  <c r="G35" i="180"/>
  <c r="H32" i="180"/>
  <c r="H15" i="180" s="1"/>
  <c r="J14" i="180"/>
  <c r="G37" i="180"/>
  <c r="G32" i="180"/>
  <c r="G15" i="180" s="1"/>
  <c r="K41" i="180"/>
  <c r="G40" i="180"/>
  <c r="H35" i="180"/>
  <c r="K14" i="180"/>
  <c r="H37" i="180"/>
  <c r="I14" i="180"/>
  <c r="H14" i="180"/>
  <c r="H34" i="180"/>
  <c r="H45" i="180"/>
  <c r="K32" i="180"/>
  <c r="K15" i="180" s="1"/>
  <c r="K37" i="180"/>
  <c r="K34" i="180"/>
  <c r="K38" i="180"/>
  <c r="K35" i="180"/>
  <c r="K36" i="180"/>
  <c r="K33" i="180"/>
  <c r="C44" i="106"/>
  <c r="D44" i="106"/>
  <c r="E44" i="106"/>
  <c r="F44" i="106"/>
  <c r="G44" i="106"/>
  <c r="H44" i="106"/>
  <c r="I44" i="106"/>
  <c r="J44" i="106"/>
  <c r="K44" i="106"/>
  <c r="L44" i="106"/>
  <c r="M44" i="106"/>
  <c r="N44" i="106"/>
  <c r="R43" i="95"/>
  <c r="K25" i="220"/>
  <c r="N25" i="220"/>
  <c r="Q25" i="220"/>
  <c r="T25" i="220"/>
  <c r="W25" i="220"/>
  <c r="Z25" i="220"/>
  <c r="AC25" i="220"/>
  <c r="AF25" i="220"/>
  <c r="W26" i="220"/>
  <c r="Z26" i="220"/>
  <c r="AC26" i="220"/>
  <c r="AF26" i="220"/>
  <c r="K27" i="220"/>
  <c r="N27" i="220"/>
  <c r="T27" i="220"/>
  <c r="Z27" i="220"/>
  <c r="K28" i="220"/>
  <c r="N28" i="220"/>
  <c r="Q28" i="220"/>
  <c r="T28" i="220"/>
  <c r="W28" i="220"/>
  <c r="Z28" i="220"/>
  <c r="AC28" i="220"/>
  <c r="AF28" i="220"/>
  <c r="AC29" i="220"/>
  <c r="AF29" i="220"/>
  <c r="O30" i="220"/>
  <c r="P30" i="220"/>
  <c r="R30" i="220"/>
  <c r="R41" i="220" s="1"/>
  <c r="S30" i="220"/>
  <c r="S41" i="220" s="1"/>
  <c r="U30" i="220"/>
  <c r="V30" i="220"/>
  <c r="X30" i="220"/>
  <c r="Y30" i="220"/>
  <c r="AA30" i="220"/>
  <c r="AB30" i="220"/>
  <c r="AC30" i="220"/>
  <c r="AD30" i="220"/>
  <c r="AE30" i="220"/>
  <c r="AE41" i="220" s="1"/>
  <c r="AF30" i="220"/>
  <c r="E32" i="220"/>
  <c r="H32" i="220"/>
  <c r="K32" i="220"/>
  <c r="N32" i="220"/>
  <c r="Q32" i="220"/>
  <c r="T32" i="220"/>
  <c r="W32" i="220"/>
  <c r="Z32" i="220"/>
  <c r="AC32" i="220"/>
  <c r="AF32" i="220"/>
  <c r="E33" i="220"/>
  <c r="H33" i="220"/>
  <c r="K33" i="220"/>
  <c r="N33" i="220"/>
  <c r="Q33" i="220"/>
  <c r="T33" i="220"/>
  <c r="W33" i="220"/>
  <c r="Z33" i="220"/>
  <c r="AC33" i="220"/>
  <c r="E34" i="220"/>
  <c r="H34" i="220"/>
  <c r="K34" i="220"/>
  <c r="N34" i="220"/>
  <c r="Q34" i="220"/>
  <c r="T34" i="220"/>
  <c r="W34" i="220"/>
  <c r="Z34" i="220"/>
  <c r="AC34" i="220"/>
  <c r="AF34" i="220"/>
  <c r="Q35" i="220"/>
  <c r="T35" i="220"/>
  <c r="W35" i="220"/>
  <c r="Z35" i="220"/>
  <c r="AC35" i="220"/>
  <c r="AF35" i="220"/>
  <c r="E36" i="220"/>
  <c r="H36" i="220"/>
  <c r="K36" i="220"/>
  <c r="N36" i="220"/>
  <c r="Q36" i="220"/>
  <c r="T36" i="220"/>
  <c r="W37" i="220"/>
  <c r="Z37" i="220"/>
  <c r="AC37" i="220"/>
  <c r="AF37" i="220"/>
  <c r="K38" i="220"/>
  <c r="N38" i="220"/>
  <c r="Q38" i="220"/>
  <c r="N39" i="220"/>
  <c r="Q39" i="220"/>
  <c r="T39" i="220"/>
  <c r="O40" i="220"/>
  <c r="P40" i="220"/>
  <c r="P42" i="220" s="1"/>
  <c r="R40" i="220"/>
  <c r="S40" i="220"/>
  <c r="U40" i="220"/>
  <c r="U41" i="220" s="1"/>
  <c r="V40" i="220"/>
  <c r="W40" i="220"/>
  <c r="X40" i="220"/>
  <c r="Y40" i="220"/>
  <c r="Y41" i="220" s="1"/>
  <c r="Z40" i="220"/>
  <c r="AA40" i="220"/>
  <c r="AC40" i="220" s="1"/>
  <c r="AB40" i="220"/>
  <c r="AD40" i="220"/>
  <c r="AE40" i="220"/>
  <c r="E41" i="220"/>
  <c r="H41" i="220"/>
  <c r="K41" i="220"/>
  <c r="L41" i="220"/>
  <c r="M41" i="220"/>
  <c r="N41" i="220"/>
  <c r="O42" i="220"/>
  <c r="K50" i="183"/>
  <c r="C17" i="123"/>
  <c r="D17" i="123"/>
  <c r="E17" i="123"/>
  <c r="F17" i="123"/>
  <c r="G17" i="123"/>
  <c r="H17" i="123"/>
  <c r="I17" i="123"/>
  <c r="C42" i="123"/>
  <c r="D42" i="123"/>
  <c r="E42" i="123"/>
  <c r="F42" i="123"/>
  <c r="G42" i="123"/>
  <c r="H42" i="123"/>
  <c r="I42" i="123"/>
  <c r="E85" i="122"/>
  <c r="F85" i="122"/>
  <c r="G85" i="122"/>
  <c r="H85" i="122"/>
  <c r="D53" i="122"/>
  <c r="E53" i="122"/>
  <c r="F53" i="122"/>
  <c r="G53" i="122"/>
  <c r="E19" i="110"/>
  <c r="C19" i="110"/>
  <c r="D19" i="110"/>
  <c r="F19" i="110"/>
  <c r="H19" i="110"/>
  <c r="O46" i="101"/>
  <c r="G21" i="101" s="1"/>
  <c r="I17" i="181"/>
  <c r="F17" i="181"/>
  <c r="G17" i="181"/>
  <c r="H17" i="181"/>
  <c r="E17" i="181"/>
  <c r="L39" i="207"/>
  <c r="G39" i="207"/>
  <c r="H15" i="207" s="1"/>
  <c r="D38" i="279"/>
  <c r="E38" i="279"/>
  <c r="C16" i="279" s="1"/>
  <c r="C18" i="279" s="1"/>
  <c r="F38" i="279"/>
  <c r="G38" i="279"/>
  <c r="D16" i="279" s="1"/>
  <c r="D18" i="279" s="1"/>
  <c r="H38" i="279"/>
  <c r="I38" i="279"/>
  <c r="E16" i="279" s="1"/>
  <c r="E18" i="279" s="1"/>
  <c r="J38" i="279"/>
  <c r="K38" i="279"/>
  <c r="F16" i="279" s="1"/>
  <c r="F18" i="279" s="1"/>
  <c r="W30" i="220" l="1"/>
  <c r="AA41" i="220"/>
  <c r="T40" i="220"/>
  <c r="AD41" i="220"/>
  <c r="AF41" i="220" s="1"/>
  <c r="Q30" i="220"/>
  <c r="Z30" i="220"/>
  <c r="T41" i="220"/>
  <c r="Z41" i="220"/>
  <c r="P41" i="220"/>
  <c r="AF40" i="220"/>
  <c r="V41" i="220"/>
  <c r="W41" i="220" s="1"/>
  <c r="O41" i="220"/>
  <c r="AB41" i="220"/>
  <c r="Q40" i="220"/>
  <c r="X41" i="220"/>
  <c r="Q39" i="207"/>
  <c r="H16" i="207"/>
  <c r="H17" i="207" s="1"/>
  <c r="I37" i="180"/>
  <c r="I32" i="180"/>
  <c r="I15" i="180" s="1"/>
  <c r="I45" i="180"/>
  <c r="I34" i="180"/>
  <c r="I36" i="180"/>
  <c r="I38" i="180"/>
  <c r="I33" i="180"/>
  <c r="I35" i="180"/>
  <c r="J45" i="180"/>
  <c r="J37" i="180"/>
  <c r="J32" i="180"/>
  <c r="J15" i="180" s="1"/>
  <c r="J38" i="180"/>
  <c r="J34" i="180"/>
  <c r="J36" i="180"/>
  <c r="J33" i="180"/>
  <c r="J35" i="180"/>
  <c r="T30" i="220"/>
  <c r="Q42" i="220"/>
  <c r="M42" i="220"/>
  <c r="C42" i="220"/>
  <c r="J42" i="220"/>
  <c r="I42" i="220"/>
  <c r="D42" i="220"/>
  <c r="L42" i="220"/>
  <c r="F42" i="220"/>
  <c r="G42" i="220"/>
  <c r="K39" i="273"/>
  <c r="G15" i="273" s="1"/>
  <c r="G18" i="273" s="1"/>
  <c r="J39" i="273"/>
  <c r="F15" i="273" s="1"/>
  <c r="F18" i="273" s="1"/>
  <c r="I39" i="273"/>
  <c r="E15" i="273" s="1"/>
  <c r="E18" i="273" s="1"/>
  <c r="K41" i="260"/>
  <c r="J14" i="260" s="1"/>
  <c r="J41" i="260"/>
  <c r="I14" i="260" s="1"/>
  <c r="I41" i="260"/>
  <c r="H14" i="260" s="1"/>
  <c r="H41" i="260"/>
  <c r="G14" i="260" s="1"/>
  <c r="G41" i="260"/>
  <c r="F14" i="260" s="1"/>
  <c r="F41" i="260"/>
  <c r="E14" i="260" s="1"/>
  <c r="E41" i="260"/>
  <c r="D14" i="260" s="1"/>
  <c r="D41" i="260"/>
  <c r="C14" i="260" s="1"/>
  <c r="C43" i="308"/>
  <c r="AC41" i="220" l="1"/>
  <c r="Q41" i="220"/>
  <c r="N42" i="220"/>
  <c r="K42" i="220"/>
  <c r="E42" i="220"/>
  <c r="H42" i="22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tc={13A0977E-3BB1-4016-AB3E-876615993F85}</author>
    <author>tc={7D52777D-7C0B-49B4-9BA3-6D62E8FBB0B9}</author>
  </authors>
  <commentList>
    <comment ref="B4" authorId="0" shapeId="0" xr:uid="{13A0977E-3BB1-4016-AB3E-876615993F85}">
      <text>
        <t>[Comentari en fils]
La vostra versió de l'Excel us permet llegir aquest comentari en fils. No obstant això, les edicions que s'hi apliquin se suprimiran si el fitxer s'obre en una versió més recent de l'Excel. Més informació: https://go.microsoft.com/fwlink/?linkid=870924.
Comentari:
    @Albert Teruel Vilellas @Francisca Prieto Tamayo Aquests quadres d'encapçalament dels indicadors no tenen la mateixa estructura sempre.</t>
      </text>
    </comment>
    <comment ref="K27" authorId="1" shapeId="0" xr:uid="{7D52777D-7C0B-49B4-9BA3-6D62E8FBB0B9}">
      <text>
        <t>[Comentari en fils]
La vostra versió de l'Excel us permet llegir aquest comentari en fils. No obstant això, les edicions que s'hi apliquin se suprimiran si el fitxer s'obre en una versió més recent de l'Excel. Més informació: https://go.microsoft.com/fwlink/?linkid=870924.
Comentari:
    @Francisca Prieto Tamayo En progrés. Tot i que no s'ha arribat a la fita s'ha millorat</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tc={30D23DE6-4645-411B-8BCF-C64E509B40D3}</author>
  </authors>
  <commentList>
    <comment ref="B4" authorId="0" shapeId="0" xr:uid="{30D23DE6-4645-411B-8BCF-C64E509B40D3}">
      <text>
        <t>[Comentari en fils]
La vostra versió de l'Excel us permet llegir aquest comentari en fils. No obstant això, les edicions que s'hi apliquin se suprimiran si el fitxer s'obre en una versió més recent de l'Excel. Més informació: https://go.microsoft.com/fwlink/?linkid=870924.
Comentari:
    @Albert Teruel Vilellas @Francisca Prieto Tamayo Aquests quadres d'encapçalament dels indicadors no tenen la mateixa estructura sempre.</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tc={1E7F3DD3-B4DB-400B-8EE4-B41F330C5142}</author>
  </authors>
  <commentList>
    <comment ref="E2" authorId="0" shapeId="0" xr:uid="{1E7F3DD3-B4DB-400B-8EE4-B41F330C5142}">
      <text>
        <t>[Comentari en fils]
La vostra versió de l'Excel us permet llegir aquest comentari en fils. No obstant això, les edicions que s'hi apliquin se suprimiran si el fitxer s'obre en una versió més recent de l'Excel. Més informació: https://go.microsoft.com/fwlink/?linkid=870924.
Comentari:
    @Albert Teruel Vilellas @Francisca Prieto Tamayo En el moment que aprovem i/o pengem el document cal assegurar-se que els tipus de lletra, etc són els mateixos a totes les fitxes d'indicadors 
Resposta:
    Podem posar Arial 11 a tot arreu en linia també amb els manuals de SGIQ de la UAB. Ahir la Paqui em va preguntar i vam decidir aquest tipus de lletra.</t>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tc={5F00E3C1-768E-452D-9D58-D37793BA7869}</author>
  </authors>
  <commentList>
    <comment ref="A29" authorId="0" shapeId="0" xr:uid="{5F00E3C1-768E-452D-9D58-D37793BA7869}">
      <text>
        <t>[Comentari en fils]
La vostra versió de l'Excel us permet llegir aquest comentari en fils. No obstant això, les edicions que s'hi apliquin se suprimiran si el fitxer s'obre en una versió més recent de l'Excel. Més informació: https://go.microsoft.com/fwlink/?linkid=870924.
[Tasks]
Hi ha una tasca ancorada a aquest comentari que no es pot visualitzar al vostre client.
Comentari:
    @Francisca Prieto Tamayo Es pot posar tota aquesta informació com a una taula auxiliar? Per donar aquesta informació complementària més clarament, i a mes així seguim el criteri d'intentar posar tota la informació disponible tb per titulació.</t>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tc={B5F4DD02-4C8F-4C1B-A09B-49BBFE4E7DFE}</author>
  </authors>
  <commentList>
    <comment ref="K20" authorId="0" shapeId="0" xr:uid="{B5F4DD02-4C8F-4C1B-A09B-49BBFE4E7DFE}">
      <text>
        <t xml:space="preserve">[Comentari en fils]
La vostra versió de l'Excel us permet llegir aquest comentari en fils. No obstant això, les edicions que s'hi apliquin se suprimiran si el fitxer s'obre en una versió més recent de l'Excel. Més informació: https://go.microsoft.com/fwlink/?linkid=870924.
Comentari:
    He modificat aquestes dades a partir Informes de Seguiment, DataDash, data darrera actualitzacio 15/2/2026
Resposta:
    Modificat des de 2021-22 segons dades DataDash, darrera actualització 15/2/26. És normal que versions posteriors modifiquin dades d'anys anteriors (molt lleugerament) que ja teníem com definitives. </t>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tc={4F26E14D-AEC3-4669-B64D-ED8DE115D91B}</author>
    <author>tc={1560E870-4C96-4752-8E1D-3B0D69F51588}</author>
  </authors>
  <commentList>
    <comment ref="C15" authorId="0" shapeId="0" xr:uid="{4F26E14D-AEC3-4669-B64D-ED8DE115D91B}">
      <text>
        <t>[Comentari en fils]
La vostra versió de l'Excel us permet llegir aquest comentari en fils. No obstant això, les edicions que s'hi apliquin se suprimiran si el fitxer s'obre en una versió més recent de l'Excel. Més informació: https://go.microsoft.com/fwlink/?linkid=870924.
Comentari:
    Caldria detallar les xifres de matrícula de tots els màsters oficials de la Facultat.
Aquest pot ser un comentari general, sempre que es pugui detallar perquè l'indicador es refereix a agregats de les titulacions.
És el criteri dels anteriors informes de revisió i em sembla bé mantenir les dades, tot i que no farem anàlisi detallada
Resposta:
    Veig que les xifres estan al Ind02e. Potser la taula complerta es pot posar aquí, el primer, i al Ind02e fer referència que les dades complertes estan al 02a.</t>
      </text>
    </comment>
    <comment ref="C18" authorId="1" shapeId="0" xr:uid="{1560E870-4C96-4752-8E1D-3B0D69F51588}">
      <text>
        <t>[Comentari en fils]
La vostra versió de l'Excel us permet llegir aquest comentari en fils. No obstant això, les edicions que s'hi apliquin se suprimiran si el fitxer s'obre en una versió més recent de l'Excel. Més informació: https://go.microsoft.com/fwlink/?linkid=870924.
Comentari:
    He afegit la mitjana entrada x màster perquè és la dada destacada a la figura 10 de l'informe de gestió.</t>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tc={FD6E3CFC-84BF-4DE7-8223-5E0413F643EA}</author>
  </authors>
  <commentList>
    <comment ref="B22" authorId="0" shapeId="0" xr:uid="{FD6E3CFC-84BF-4DE7-8223-5E0413F643EA}">
      <text>
        <t>[Comentari en fils]
La vostra versió de l'Excel us permet llegir aquest comentari en fils. No obstant això, les edicions que s'hi apliquin se suprimiran si el fitxer s'obre en una versió més recent de l'Excel. Més informació: https://go.microsoft.com/fwlink/?linkid=870924.
Comentari:
    Millorar el format de la taula auxiliar</t>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tc={B992040A-EF06-4F37-9DFF-5891F6F2ECB4}</author>
  </authors>
  <commentList>
    <comment ref="B16" authorId="0" shapeId="0" xr:uid="{B992040A-EF06-4F37-9DFF-5891F6F2ECB4}">
      <text>
        <t>[Comentari en fils]
La vostra versió de l'Excel us permet llegir aquest comentari en fils. No obstant això, les edicions que s'hi apliquin se suprimiran si el fitxer s'obre en una versió més recent de l'Excel. Més informació: https://go.microsoft.com/fwlink/?linkid=870924.
Comentari:
    Afegeixo aquesta línia per tal d'arrodonir el resum de la informació</t>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tc={D227B319-1939-4B02-B756-7FE2641C2854}</author>
    <author>tc={951793A4-FF2F-4B2C-9857-8D829B9CD97F}</author>
  </authors>
  <commentList>
    <comment ref="C15" authorId="0" shapeId="0" xr:uid="{D227B319-1939-4B02-B756-7FE2641C2854}">
      <text>
        <t>[Comentari en fils]
La vostra versió de l'Excel us permet llegir aquest comentari en fils. No obstant això, les edicions que s'hi apliquin se suprimiran si el fitxer s'obre en una versió més recent de l'Excel. Més informació: https://go.microsoft.com/fwlink/?linkid=870924.
Comentari:
    2017/18 Y 2018/19 no coincideix amb quadre inferior</t>
      </text>
    </comment>
    <comment ref="B16" authorId="1" shapeId="0" xr:uid="{951793A4-FF2F-4B2C-9857-8D829B9CD97F}">
      <text>
        <t>[Comentari en fils]
La vostra versió de l'Excel us permet llegir aquest comentari en fils. No obstant això, les edicions que s'hi apliquin se suprimiran si el fitxer s'obre en una versió més recent de l'Excel. Més informació: https://go.microsoft.com/fwlink/?linkid=870924.
Comentari:
    He introduít aquesta fila per informar del nombre OB/OT</t>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tc={155DBF13-3B15-4F11-BE6D-C4E0BCFFE8E7}</author>
  </authors>
  <commentList>
    <comment ref="D5" authorId="0" shapeId="0" xr:uid="{155DBF13-3B15-4F11-BE6D-C4E0BCFFE8E7}">
      <text>
        <t>[Comentari en fils]
La vostra versió de l'Excel us permet llegir aquest comentari en fils. No obstant això, les edicions que s'hi apliquin se suprimiran si el fitxer s'obre en una versió més recent de l'Excel. Més informació: https://go.microsoft.com/fwlink/?linkid=870924.
Comentari:
    proposta
Resposta:
    Ok, l'he precisat</t>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tc={1567FE43-D6AE-47CB-A055-1DED4A7D24DA}</author>
    <author>tc={9A1ECB69-D5F1-4337-AF5D-A8F553322D98}</author>
    <author>tc={3EF40C7A-A638-496D-8961-701E8D42FF27}</author>
  </authors>
  <commentList>
    <comment ref="K14" authorId="0" shapeId="0" xr:uid="{1567FE43-D6AE-47CB-A055-1DED4A7D24DA}">
      <text>
        <t>[Comentari en fils]
La vostra versió de l'Excel us permet llegir aquest comentari en fils. No obstant això, les edicions que s'hi apliquin se suprimiran si el fitxer s'obre en una versió més recent de l'Excel. Més informació: https://go.microsoft.com/fwlink/?linkid=870924.
Comentari:
    Afegeixo una línia nova a la taula per posar el nombre de sol.licituds que comporten canvis</t>
      </text>
    </comment>
    <comment ref="G16" authorId="1" shapeId="0" xr:uid="{9A1ECB69-D5F1-4337-AF5D-A8F553322D98}">
      <text>
        <t>[Comentari en fils]
La vostra versió de l'Excel us permet llegir aquest comentari en fils. No obstant això, les edicions que s'hi apliquin se suprimiran si el fitxer s'obre en una versió més recent de l'Excel. Més informació: https://go.microsoft.com/fwlink/?linkid=870924.
Comentari:
    Què significa l'asterisc? Si no ho sabem, el treiem</t>
      </text>
    </comment>
    <comment ref="J16" authorId="2" shapeId="0" xr:uid="{3EF40C7A-A638-496D-8961-701E8D42FF27}">
      <text>
        <t>[Comentari en fils]
La vostra versió de l'Excel us permet llegir aquest comentari en fils. No obstant això, les edicions que s'hi apliquin se suprimiran si el fitxer s'obre en una versió més recent de l'Excel. Més informació: https://go.microsoft.com/fwlink/?linkid=870924.
Comentari:
    El percentatge és 0%? 1% no pot ser</t>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tc={608C2849-7D27-4F4D-85A4-2CB28FEF4424}</author>
    <author>tc={15564803-EBC8-41DF-8945-E24F2D0B9C07}</author>
  </authors>
  <commentList>
    <comment ref="K16" authorId="0" shapeId="0" xr:uid="{608C2849-7D27-4F4D-85A4-2CB28FEF4424}">
      <text>
        <t>[Comentari en fils]
La vostra versió de l'Excel us permet llegir aquest comentari en fils. No obstant això, les edicions que s'hi apliquin se suprimiran si el fitxer s'obre en una versió més recent de l'Excel. Més informació: https://go.microsoft.com/fwlink/?linkid=870924.
Comentari:
    Hi ha publicada la memoria 24-25 del servei d'ocupabilitat, però les dades no responen a aquests ítems.</t>
      </text>
    </comment>
    <comment ref="B19" authorId="1" shapeId="0" xr:uid="{15564803-EBC8-41DF-8945-E24F2D0B9C07}">
      <text>
        <t>[Comentari en fils]
La vostra versió de l'Excel us permet llegir aquest comentari en fils. No obstant això, les edicions que s'hi apliquin se suprimiran si el fitxer s'obre en una versió més recent de l'Excel. Més informació: https://go.microsoft.com/fwlink/?linkid=870924.
Comentari:
    Aquestes Píndoles és aquest curs?: Curs de Generació d'Idees i Emprenedoria Social, que es fa online periòdicament?</t>
      </text>
    </comment>
  </commentList>
</comments>
</file>

<file path=xl/sharedStrings.xml><?xml version="1.0" encoding="utf-8"?>
<sst xmlns="http://schemas.openxmlformats.org/spreadsheetml/2006/main" count="8013" uniqueCount="2500">
  <si>
    <t>Facultat de Filosofia i Lletres</t>
  </si>
  <si>
    <t>Catàleg d'Indicadors del SGIQ de la Facultat de Filosofia i Lletres (UAB)</t>
  </si>
  <si>
    <t>Codi SGIQ</t>
  </si>
  <si>
    <t>Nom</t>
  </si>
  <si>
    <t>Responsable del procés</t>
  </si>
  <si>
    <t>Responsable de la gestió</t>
  </si>
  <si>
    <t>Fita</t>
  </si>
  <si>
    <t>Processos vinculats</t>
  </si>
  <si>
    <t>Indicador Estratègic</t>
  </si>
  <si>
    <t>Classificació per objecte d'anàlisi</t>
  </si>
  <si>
    <t>Observacions</t>
  </si>
  <si>
    <t>PE01_Ind01
(PE 2021-24)</t>
  </si>
  <si>
    <t>ESTRATÈGIC</t>
  </si>
  <si>
    <t>Indicador d'Avaluació de Procediments</t>
  </si>
  <si>
    <t>PE01_Ind01
(PE 2024-30)</t>
  </si>
  <si>
    <t>PE02_Ind01</t>
  </si>
  <si>
    <t>PE03_Ind03</t>
  </si>
  <si>
    <t>PE03_Ind08</t>
  </si>
  <si>
    <t>Indicador de Seguiment de Resultats</t>
  </si>
  <si>
    <t>PE04_Ind01</t>
  </si>
  <si>
    <t>PE04_Ind02</t>
  </si>
  <si>
    <t>PE04_Ind03</t>
  </si>
  <si>
    <t>PE04_Ind08</t>
  </si>
  <si>
    <t>PE04_Ind09</t>
  </si>
  <si>
    <t>PE04_Ind10</t>
  </si>
  <si>
    <t>PE04_Ind12</t>
  </si>
  <si>
    <t>PE04_Ind13</t>
  </si>
  <si>
    <t>PE05_Ind02</t>
  </si>
  <si>
    <t>Percentatge de mesures correctores executades derivades de les avaluacions de riscos laborals</t>
  </si>
  <si>
    <t>PE05_Ind03</t>
  </si>
  <si>
    <t>PC01_Ind01</t>
  </si>
  <si>
    <t>PC01_Ind02a</t>
  </si>
  <si>
    <t>PC01_Ind02e</t>
  </si>
  <si>
    <t>PC01_Ind03b</t>
  </si>
  <si>
    <t>PC01_Ind05</t>
  </si>
  <si>
    <t xml:space="preserve">A partir 23/24 agafem dades satisfacció titulació </t>
  </si>
  <si>
    <t>PC01_Ind06</t>
  </si>
  <si>
    <t xml:space="preserve"> PC01_Ind07</t>
  </si>
  <si>
    <t>PC01_Ind08</t>
  </si>
  <si>
    <t>PC01_Ind09</t>
  </si>
  <si>
    <t>PC02a_Ind01</t>
  </si>
  <si>
    <t>PC02a_Ind03</t>
  </si>
  <si>
    <t>PC02a_Ind04</t>
  </si>
  <si>
    <t>PC02b_Ind01</t>
  </si>
  <si>
    <t>PC02b_Ind02</t>
  </si>
  <si>
    <t>PC03a_Ind01</t>
  </si>
  <si>
    <t>PC03a_Ind02</t>
  </si>
  <si>
    <t>PC03a_Ind04</t>
  </si>
  <si>
    <t>PC03a_Ind05</t>
  </si>
  <si>
    <t>PC03b_Ind01</t>
  </si>
  <si>
    <t>PC03b_Ind02</t>
  </si>
  <si>
    <t>PC03b_Ind03</t>
  </si>
  <si>
    <t>PC03b_Ind04</t>
  </si>
  <si>
    <t>PC03b_Ind05</t>
  </si>
  <si>
    <t>PC04_Ind01</t>
  </si>
  <si>
    <t>PC04_Ind02</t>
  </si>
  <si>
    <t>PC04_Ind03</t>
  </si>
  <si>
    <t>PC04_Ind04</t>
  </si>
  <si>
    <t>PC04_Ind05</t>
  </si>
  <si>
    <t>PC04_Ind08</t>
  </si>
  <si>
    <t>PC04_Ind09</t>
  </si>
  <si>
    <t>PC04_Ind10</t>
  </si>
  <si>
    <t>PC05_Ind01</t>
  </si>
  <si>
    <t>PC05_Ind02</t>
  </si>
  <si>
    <t>PC05_Ind03a</t>
  </si>
  <si>
    <t>PC05_Ind03b</t>
  </si>
  <si>
    <t>PC05_Ind04</t>
  </si>
  <si>
    <t xml:space="preserve"> PC05_Ind07</t>
  </si>
  <si>
    <t>PC05_Ind08</t>
  </si>
  <si>
    <t>PC06_Ind01</t>
  </si>
  <si>
    <t xml:space="preserve"> PC06_Ind04</t>
  </si>
  <si>
    <t xml:space="preserve"> PC06_Ind05</t>
  </si>
  <si>
    <t xml:space="preserve"> </t>
  </si>
  <si>
    <t>PC06_Ind06</t>
  </si>
  <si>
    <t>PC06_Ind08</t>
  </si>
  <si>
    <t xml:space="preserve"> PC07_Ind04</t>
  </si>
  <si>
    <t>PC07_Ind05</t>
  </si>
  <si>
    <t xml:space="preserve"> PC07_Ind06</t>
  </si>
  <si>
    <t xml:space="preserve"> PC07_Ind07</t>
  </si>
  <si>
    <t xml:space="preserve"> PC07_Ind08</t>
  </si>
  <si>
    <t>PC07_Ind09</t>
  </si>
  <si>
    <t xml:space="preserve"> PC07_Ind10</t>
  </si>
  <si>
    <t>PC07_Ind11</t>
  </si>
  <si>
    <t>PC07_Ind12</t>
  </si>
  <si>
    <t xml:space="preserve"> PC07_Ind13</t>
  </si>
  <si>
    <t>PC07_Ind14</t>
  </si>
  <si>
    <t>PC08_Ind03</t>
  </si>
  <si>
    <t>PS01a_Ind02</t>
  </si>
  <si>
    <t xml:space="preserve"> PS01a_Ind03</t>
  </si>
  <si>
    <t>PS01b_Ind02</t>
  </si>
  <si>
    <t>PS01b_Ind04</t>
  </si>
  <si>
    <t>PS01b_Ind06</t>
  </si>
  <si>
    <t>PS02_Ind01a</t>
  </si>
  <si>
    <t>PS02_Ind01b</t>
  </si>
  <si>
    <t>PS02_Ind02</t>
  </si>
  <si>
    <t>PS02_Ind03</t>
  </si>
  <si>
    <t>PS02_Ind04</t>
  </si>
  <si>
    <t>PS02_Ind05</t>
  </si>
  <si>
    <t>PS02_Ind07</t>
  </si>
  <si>
    <t>PS03_Ind01</t>
  </si>
  <si>
    <t>PS03_Ind02</t>
  </si>
  <si>
    <t>PS04_Ind01</t>
  </si>
  <si>
    <t>PS04_Ind02</t>
  </si>
  <si>
    <t>PS04_Ind03</t>
  </si>
  <si>
    <t>PS04_Ind04</t>
  </si>
  <si>
    <t>PS04_Ind05</t>
  </si>
  <si>
    <t>PS05_Ind01</t>
  </si>
  <si>
    <t>PS05_Ind02</t>
  </si>
  <si>
    <t>PS05_Ind03</t>
  </si>
  <si>
    <t>PS05_Ind04</t>
  </si>
  <si>
    <t>PS05_Ind06</t>
  </si>
  <si>
    <t>PS05_Ind08</t>
  </si>
  <si>
    <t>PS05_Ind09</t>
  </si>
  <si>
    <t>PS05_Ind10</t>
  </si>
  <si>
    <t>PS06_Ind01</t>
  </si>
  <si>
    <t>PS06_Ind06</t>
  </si>
  <si>
    <t xml:space="preserve"> PS06_Ind07</t>
  </si>
  <si>
    <t>PS06_Ind09</t>
  </si>
  <si>
    <t xml:space="preserve"> PS07_Ind01</t>
  </si>
  <si>
    <t xml:space="preserve"> PS07_Ind02</t>
  </si>
  <si>
    <t xml:space="preserve">Revisat i Actualitzat </t>
  </si>
  <si>
    <t>Aprovat per JP: XXXXXX</t>
  </si>
  <si>
    <t>Realitzat per: Juan Antonio Módenes (Vicedegà de Qualitat i Pla Estratègic de la Facultat) Albert Teruel i Paqui Prieto (Gestió de Qualitat)</t>
  </si>
  <si>
    <t>Fitxa de seguiment de l'indicador</t>
  </si>
  <si>
    <t>1. Codi del l'indicador</t>
  </si>
  <si>
    <t>PE01_Ind01</t>
  </si>
  <si>
    <t>2. Nom de l'indicador</t>
  </si>
  <si>
    <t>Grau d’assoliment dels objectius de Qualitat docent de la Facultat de Filosofia i Lletres</t>
  </si>
  <si>
    <t>3. Fita</t>
  </si>
  <si>
    <t xml:space="preserve">Assolir o millorar el 80% o més dels indicadors estratègics del quadre de comandament </t>
  </si>
  <si>
    <t>4. Classificació</t>
  </si>
  <si>
    <r>
      <rPr>
        <b/>
        <sz val="12"/>
        <color rgb="FF009639"/>
        <rFont val="Arial"/>
        <family val="2"/>
        <scheme val="major"/>
      </rPr>
      <t>Indicador estratègic</t>
    </r>
    <r>
      <rPr>
        <b/>
        <sz val="10"/>
        <color rgb="FF009639"/>
        <rFont val="Arial"/>
        <family val="2"/>
        <scheme val="major"/>
      </rPr>
      <t xml:space="preserve">
Indicador d'avaluació de procediments</t>
    </r>
  </si>
  <si>
    <t>5. Càlcul de l'indicador</t>
  </si>
  <si>
    <t>Pla Estratègic 2021-2024</t>
  </si>
  <si>
    <t>6. Freqüència de la medició</t>
  </si>
  <si>
    <t>Anual</t>
  </si>
  <si>
    <t>7. Responsable del procés</t>
  </si>
  <si>
    <t>Degà o Degana</t>
  </si>
  <si>
    <t xml:space="preserve">8. Responsable de la gestió </t>
  </si>
  <si>
    <t>Gestor/a de Qualitat</t>
  </si>
  <si>
    <t>9. Processos als que afecta</t>
  </si>
  <si>
    <t>PE01. Definició de la política. objectius de Qualitat i retiment de comptes</t>
  </si>
  <si>
    <t>10. Font obtenció de dades</t>
  </si>
  <si>
    <t xml:space="preserve">Gestió de Qualitat </t>
  </si>
  <si>
    <t>11. Resultats</t>
  </si>
  <si>
    <t>SEGUIMENT FITA: Assolir o millora positiva 80% de les fites</t>
  </si>
  <si>
    <t>Grau de compliment: Assolida (82,8%)</t>
  </si>
  <si>
    <t>Pla Estratègic de la Facultat de Filosofia i Lletres 2021-2024</t>
  </si>
  <si>
    <t>QUADRE DE COMANDAMENT</t>
  </si>
  <si>
    <t>OBJECTIUS ESTRATÈGICS</t>
  </si>
  <si>
    <t>ACCIONS</t>
  </si>
  <si>
    <t>INDICADORS ESTRATÈGICS</t>
  </si>
  <si>
    <t>FITES D'AVALUACIÓ</t>
  </si>
  <si>
    <t>2022-2023</t>
  </si>
  <si>
    <t>Compliment 
2022-23</t>
  </si>
  <si>
    <t>2023-24</t>
  </si>
  <si>
    <t>Compliment            2023-24</t>
  </si>
  <si>
    <t>O1,1 Consolidació de l’oferta de titulacions</t>
  </si>
  <si>
    <t>A,1,1,1, Reverificar i modificar els graus i els màsters en què es detecti la necessitat d’integrar el avenços acadèmics i facilitar la inserció laboral</t>
  </si>
  <si>
    <t>Nombre  de propostes de noves titulacions verificades respecte de les proposades (PE03-IND03)</t>
  </si>
  <si>
    <t>Assolir el 100% de noves titulacions verificades respecte de les proposades</t>
  </si>
  <si>
    <t>3 de 3</t>
  </si>
  <si>
    <t>Assolit</t>
  </si>
  <si>
    <t>2 de 4</t>
  </si>
  <si>
    <t>En progrés</t>
  </si>
  <si>
    <t>Nombre de propostes de modificacions de les titulacions existents per origen iniciativa (PC08-IND03)</t>
  </si>
  <si>
    <t>Assolir el 100% de modificacions que s'originen en el procés de seguiment (PC07 i PC08)</t>
  </si>
  <si>
    <t>Grau: 5 Màster: 1</t>
  </si>
  <si>
    <t>Grau: 1 Màster: 1</t>
  </si>
  <si>
    <t>Percentatge d’estudiants matriculats en primera preferència (PC01-IND03b)</t>
  </si>
  <si>
    <t>Mantenir per sobre del 85% la matrícula en primera opció de les titulacions de grau</t>
  </si>
  <si>
    <t>Nombre de màsters que superen els 20 estudiants de nou accés (PC01-IND02a)</t>
  </si>
  <si>
    <t>Incrementar fins el 80% el nombre de màsters eficients</t>
  </si>
  <si>
    <t>10/15: 67%</t>
  </si>
  <si>
    <t>No assolit</t>
  </si>
  <si>
    <t>9/15: 60%</t>
  </si>
  <si>
    <t>O1,2 Garantir el bon funcionament del sistema de gestió de la qualitat docent</t>
  </si>
  <si>
    <t>A,1,2,1 Consolidar el seguiment del Quadre de Comandament del SGIQ</t>
  </si>
  <si>
    <t>Grau d’assoliment dels objectius de Qualitat docent de la Facultat de Filosofia i Lletres (PE01-IND01)</t>
  </si>
  <si>
    <t>Assolir o millorar el 80% o més dels indicadors estratègics del quadre de comandament</t>
  </si>
  <si>
    <t>22/29=75,9%</t>
  </si>
  <si>
    <t>25/29 = 86,2%</t>
  </si>
  <si>
    <t>A,1,2,4 Millorar l’actualització i el seguiment del Pla de Millores</t>
  </si>
  <si>
    <t>Nombre i estat de les millores del Pla de Millores segons origen  (PE02-IND01)</t>
  </si>
  <si>
    <t>Assolir l'acompliment de les millores en els calendaris previstos</t>
  </si>
  <si>
    <t>Inici 2022-23                 Desestimada 21%
En procés  19%
Finalitzada 60%</t>
  </si>
  <si>
    <t>ACTUALITZAR AL FINAL</t>
  </si>
  <si>
    <t>O1,3 Potenciar la qualitat i la innovació docent</t>
  </si>
  <si>
    <t>A,1,3,2, Intensificar les mesures per reduir la taxa d’abandonament i augmentar la taxa de graduació dels estudis</t>
  </si>
  <si>
    <t>Taxa de graduació de les titulacions de grau (PC07-IND07) i de màster (PC07-IND8))</t>
  </si>
  <si>
    <t>Incrementar progressivament fins el 60% la taxa de graduació dels graus i fins al 95% la dels màsters</t>
  </si>
  <si>
    <t>Graus: 47%  Màster: 82%</t>
  </si>
  <si>
    <t>Graus: 54%  Màster: 85%</t>
  </si>
  <si>
    <t>Taxes d’abandonament per titulacions (criteri a 1 any) i mitjana del Centre (PC07-IND09)</t>
  </si>
  <si>
    <t>Reduir progressivament la mitjana de la taxa d'abandonament dels títols per ajustar-la a l'àmbit de les Humanitats i CCSS del SUC (o mitjana UAB)</t>
  </si>
  <si>
    <t>Agregat: 39%  Mitjana: 41%</t>
  </si>
  <si>
    <t>Agregat: 38%  Mitjana: 40%</t>
  </si>
  <si>
    <t>Proporció de professorat permanent i de HIDA a docència de primer curs de grau (PE04-IND12)</t>
  </si>
  <si>
    <t>Aconseguir que el 70% del professorat de primer curs sigui permanent a totes les titulacions</t>
  </si>
  <si>
    <t>A,1,3,3, Assegurar l’impacte del resultats de les enquestes en la proposta de millora de les titulacions</t>
  </si>
  <si>
    <t>Percentatge de participació, desglossat per enquesta i per titulació (PS04-IND01)</t>
  </si>
  <si>
    <t>Incrementar fins al 30% la participació de l’alumnat en les enquestes sobre l'activitat docent del professorat</t>
  </si>
  <si>
    <t>1r sem:30%</t>
  </si>
  <si>
    <t>1r sem:31%</t>
  </si>
  <si>
    <t>2n sem: 26%</t>
  </si>
  <si>
    <t>2n sem: 27%</t>
  </si>
  <si>
    <t>A,1,3,4, Millorar la gestió de les pràctiques externes i la inserció laboral</t>
  </si>
  <si>
    <t>Nombre de titulacions de grau i màster amb pràctiques externes OB i OT (PC03a-IND01)</t>
  </si>
  <si>
    <r>
      <t>Assolir el 100% de noves titulacions verificades amb PEXT</t>
    </r>
    <r>
      <rPr>
        <sz val="9"/>
        <color rgb="FFFF0000"/>
        <rFont val="Arial"/>
        <family val="2"/>
        <scheme val="major"/>
      </rPr>
      <t xml:space="preserve"> (**)</t>
    </r>
  </si>
  <si>
    <t xml:space="preserve">2 de 3 (66,6%, Màster en Filosofia de les Cures no té pràctiques) </t>
  </si>
  <si>
    <t>2 de 2 (100%)</t>
  </si>
  <si>
    <t>Nombre i percentatge d’alumnes matriculats en pràctiques del total d’estudiants a 4rt de grau (PC03a- IND02)</t>
  </si>
  <si>
    <t>Incrementar progressivament fins el 50% de l'alumnat a les PEXT</t>
  </si>
  <si>
    <t>279 (36%)</t>
  </si>
  <si>
    <t>286 (37,3%)</t>
  </si>
  <si>
    <t>Nombre i percentatge d’alumnes matriculats en pràctiques OT de màster (PC03a-IND04)</t>
  </si>
  <si>
    <r>
      <t>Incrementar progressivament fins el 75% de matriculats a les PEXT</t>
    </r>
    <r>
      <rPr>
        <sz val="9"/>
        <color rgb="FFFF0000"/>
        <rFont val="Arial"/>
        <family val="2"/>
        <scheme val="major"/>
      </rPr>
      <t xml:space="preserve"> (*)</t>
    </r>
  </si>
  <si>
    <t>61/ 77%</t>
  </si>
  <si>
    <t>65/ 57%</t>
  </si>
  <si>
    <t>Nombre de convenis totals i actius de col·laboració interuniversitària de mobilitat del Centre signats per països (PC06-IND06)</t>
  </si>
  <si>
    <r>
      <t>Incrementar progressivament el nombre de convenis actius i països involucrats</t>
    </r>
    <r>
      <rPr>
        <sz val="9"/>
        <color rgb="FFFF0000"/>
        <rFont val="Arial"/>
        <family val="2"/>
        <scheme val="major"/>
      </rPr>
      <t xml:space="preserve"> (**)</t>
    </r>
  </si>
  <si>
    <t>Totals: 413                        Utilitzats: 142</t>
  </si>
  <si>
    <t>Totals; 420                Utilitzats: 130</t>
  </si>
  <si>
    <t>A,1,3,6, Potenciar la mobilitat</t>
  </si>
  <si>
    <r>
      <t xml:space="preserve">Nombre d’estudiants de grau </t>
    </r>
    <r>
      <rPr>
        <i/>
        <sz val="9"/>
        <color theme="1"/>
        <rFont val="Arial"/>
        <family val="2"/>
        <scheme val="major"/>
      </rPr>
      <t xml:space="preserve">outgoing </t>
    </r>
    <r>
      <rPr>
        <sz val="9"/>
        <color theme="1"/>
        <rFont val="Arial"/>
        <family val="2"/>
        <scheme val="major"/>
      </rPr>
      <t>(d’ara endavant, OUT) de la FFiL que participen en un programa de mobilitat, desglossat per titulació i programa (PC06-IND01)</t>
    </r>
  </si>
  <si>
    <t>Incrementar progressivament fins al 25% l'alumnat que participi en programes de mobilitat-OUT</t>
  </si>
  <si>
    <t>122 (15,80%)</t>
  </si>
  <si>
    <t>110 (14,60%)</t>
  </si>
  <si>
    <t>A,1,3,7, Incentivar la innovació docent</t>
  </si>
  <si>
    <t>Percentatge de professorat presentat a la convocatòria de trams docents autonòmics en relació amb el professorat informat, per col·lectiu (PE04-IND07)</t>
  </si>
  <si>
    <t>Incrementar fins al 80% de professorat presentat a trams docents autonòmics en relació al professorat informat</t>
  </si>
  <si>
    <t>Assolit i suprimit de seguiment</t>
  </si>
  <si>
    <t>Nombre de professorat participant en cursos de formació per a personal docent de la UAB (PE04-IND03)</t>
  </si>
  <si>
    <t xml:space="preserve">Incrementar progressivament el professorat participant i mantenir més del 50% de la plantilla </t>
  </si>
  <si>
    <t>424/ 83,79%</t>
  </si>
  <si>
    <t>279/ 55,69%</t>
  </si>
  <si>
    <t>O1,4 Millorar les infraestructures de docència</t>
  </si>
  <si>
    <t>A,1,4,1, Millora dels recursos materials docents</t>
  </si>
  <si>
    <t>Nombre i pressupost de les actuacions en manteniment i millora dels espais i l’equipament docent (PS01a-IND02)</t>
  </si>
  <si>
    <t>Mantenir o incrementar el pressupost destinat a manteniment i millora dels espais i equipament</t>
  </si>
  <si>
    <t>O2,1 Orientació i foment de la cohesió dels col·lectius del Centre</t>
  </si>
  <si>
    <t>A,2,1,1, Millorar el coneixement i l’aprofitament de les accions del Pla d’Acció Tutorial</t>
  </si>
  <si>
    <t>Nombre de suggeriments, queixes i felicitacions, per tipus d’usuari i temes a través de l’aplicatiu OPINA (en relació amb el nombre rebut a la resta de Centres de la UAB) (PS03-IND02)</t>
  </si>
  <si>
    <t>Incrementar el nombre de comunicacions gestionades a través d'OPINA</t>
  </si>
  <si>
    <t>19 (2,93%)</t>
  </si>
  <si>
    <t>32 (5,43%)</t>
  </si>
  <si>
    <t>A,2,1,5, Proporcionar formació al professorat i PAS adequada a les seves necessitats docents</t>
  </si>
  <si>
    <t>Nombre d’hores de formació rebudes per PTGAS de la Facultat (PE05-IND03)</t>
  </si>
  <si>
    <t>Incrementar les actuacions de formació al PTGAS específiques per les necessitats de gestió de la Facultat</t>
  </si>
  <si>
    <t>6079 hores/848 participants</t>
  </si>
  <si>
    <t>5080 hores/669 participants</t>
  </si>
  <si>
    <t>Neutre</t>
  </si>
  <si>
    <t>O2,2 Desplegar i fer el seguiment a la Facultat de les accions del Pla d’Igualtat de la UAB</t>
  </si>
  <si>
    <t>A,2,2,3, Incorporar la perspectiva de gènere en el Sistema Intern de Garantia de Qualitat,</t>
  </si>
  <si>
    <t xml:space="preserve"> Distribució per gènere de l’alumnat de nou ingrés de graus i màsters (PC01-IND07)</t>
  </si>
  <si>
    <t xml:space="preserve">Reduir els graus amb més d’un 75% de nous ingressos d’un mateix gènere </t>
  </si>
  <si>
    <t>Graus: 8 Màsters: 7</t>
  </si>
  <si>
    <t>Graus: 11 Màsters: 4</t>
  </si>
  <si>
    <t xml:space="preserve"> Taxa de graduació per gènere (PC01-IND08)</t>
  </si>
  <si>
    <t xml:space="preserve">Equiparar progressivament per dalt les taxes de graduació per sexes de cada grau </t>
  </si>
  <si>
    <t>D: 47,7% H: 44%</t>
  </si>
  <si>
    <t>D: 55,9% H: 48,8%</t>
  </si>
  <si>
    <t xml:space="preserve"> Distribució relativa per gènere de les persones que s'incorporen a categories estables de professorat (PE04-IND13)</t>
  </si>
  <si>
    <t>Assolir com a mínim un 50% de dones, per tal de corregir progressivament el dèficit acumulat</t>
  </si>
  <si>
    <t>42% dones</t>
  </si>
  <si>
    <t>43% dones</t>
  </si>
  <si>
    <t>O2,3 Dinamització cultural i relacions amb la societat</t>
  </si>
  <si>
    <t>A,2,3,1, Incentivar els projectes de dinamització cultural proposats per estudiants en col·laboració amb docents del Centre</t>
  </si>
  <si>
    <t>NOU INDICADOR: Nombre d'ajuts aprovats per a l'organització d'activitats culturals, seminaris o congressos amb incorporació d'alumnat o PAS (PS01b-IND06)</t>
  </si>
  <si>
    <t>Implementar l'indicador i iniciar comparacions entre titulacions, i Facultat amb UAB</t>
  </si>
  <si>
    <t>Indicador implementat, Primera convocatòria curs 2024-25</t>
  </si>
  <si>
    <t>O2,4 Potenciar la relació entre docència i recerca</t>
  </si>
  <si>
    <t>A,2,4,1, Incrementar el coneixement dels resultats dels  Treballs de Fi d’Estudis (TFE) i de les Pràctiques Externes (PE)</t>
  </si>
  <si>
    <t>Nombre de titulacions que publiquen els TFE al DDD (PC03b-IND03)</t>
  </si>
  <si>
    <t>Assolir el 100% de  titulacions que publiquen TFE al DDD</t>
  </si>
  <si>
    <t>Graus: 12 Màsters: 3</t>
  </si>
  <si>
    <t>Graus: 12 Màsters: 4</t>
  </si>
  <si>
    <t>O3,1 Afavorir la participació i cooperació entre els col·lectius de la Facultat</t>
  </si>
  <si>
    <t>A,3,1,2, Incentivar la participació de tots els col·lectius als òrgans de govern del Centre i a les comissions de docència b) Incrementar la participació de l'alumnat en el seguiment de les titulacions a través de les Comissions de Docència</t>
  </si>
  <si>
    <t>NOU INDICADOR: Proporció de reunions de Comissions de Docència amb participació d'alumnat (PC07-IND12)</t>
  </si>
  <si>
    <t>Assolir el 100% de Comissions de Docència de les titulacions amb participació d'alumnat</t>
  </si>
  <si>
    <t xml:space="preserve">Graus: 23/28 </t>
  </si>
  <si>
    <t>Graus: 36/36</t>
  </si>
  <si>
    <t>Màsters: 11/19</t>
  </si>
  <si>
    <t>Màsters: 10/14</t>
  </si>
  <si>
    <t>O3,2 Enfortir els processos de gestió, la transparència i el retiment de comptes</t>
  </si>
  <si>
    <t>A,3,2,4, Vetllar pel correcte funcionament de les Comissions de Docència de les titulacions</t>
  </si>
  <si>
    <t xml:space="preserve"> Nombre de reunions de les Comissions de Docència de les titulacions de grau i màster (PC07-IND11)</t>
  </si>
  <si>
    <t>Assolir una mitjana mínima de 2 reunions anuals</t>
  </si>
  <si>
    <t>Graus: 9/16</t>
  </si>
  <si>
    <t>Graus: 11/16</t>
  </si>
  <si>
    <t>Màsters: 5/15</t>
  </si>
  <si>
    <t>Màsters: 4/14</t>
  </si>
  <si>
    <t>O3,3 Millorar i enfortir la relació amb el govern de la UAB</t>
  </si>
  <si>
    <t>A,3,3,1, Participar de forma activa en els òrgans de Govern i Comissions de la UAB</t>
  </si>
  <si>
    <t xml:space="preserve"> Nombre de membres de la Facultat en les diferents Comissions UAB (PE01-IND02)</t>
  </si>
  <si>
    <t>Assolir el 75% de Comissions UAB amb participació de membres de la Facultat</t>
  </si>
  <si>
    <t>indicador suprimit</t>
  </si>
  <si>
    <t>O4,1 Comunicar més i millor a la societat l’activitat docent i de recerca</t>
  </si>
  <si>
    <t>A,4,1,3, Participar de forma activa en les campanyes de promoció de les titulacions</t>
  </si>
  <si>
    <t>Nombre de professorat participant en el programa Argó (PC04-IND04)</t>
  </si>
  <si>
    <t>Incrementar progressivament el nombre de centres de secundària i persones inscrites</t>
  </si>
  <si>
    <t>O4,2 Enfortir la interacció amb els agents socials per millorar la inserció laboral</t>
  </si>
  <si>
    <t>A,4,2,3, Potenciar la relació amb els ocupadors/es de les titulacions de la Facultat</t>
  </si>
  <si>
    <t xml:space="preserve"> Evidències de participació de professionals i persones ocupadores en el cicle VSMA de les titulacions (PC07-IND13)</t>
  </si>
  <si>
    <t xml:space="preserve">Implementar l'indicador i iniciar comparacions entre titulacions, i Facultat amb UAB, </t>
  </si>
  <si>
    <t>Graus: 8/15</t>
  </si>
  <si>
    <t>O4,3 Obrir noves formes de col·laboració internacional</t>
  </si>
  <si>
    <t>A,4,3,1, Incrementar la participació de la Facultat en xarxes internacionals</t>
  </si>
  <si>
    <t xml:space="preserve"> Nombre de professorat participant en iniciatives ECIU (PE04-IND14)</t>
  </si>
  <si>
    <t>Implementar l'indicador i iniciar comparacions entre titulacions, i Facultat amb UAB,</t>
  </si>
  <si>
    <t>Pla Estratègic 2024-2030</t>
  </si>
  <si>
    <t>Grau de compliment: Evolució positiva</t>
  </si>
  <si>
    <t>Pla Estratègic de la Facultat de Filosofia i Lletres 2024-2030</t>
  </si>
  <si>
    <t>2024-2025</t>
  </si>
  <si>
    <t xml:space="preserve">Compliment </t>
  </si>
  <si>
    <t>2024-25</t>
  </si>
  <si>
    <t>O1.1 Consolidació de l’oferta docent</t>
  </si>
  <si>
    <t>A.1.1.1 Reverificar o dur a terme modificacions substancials en les titulacions de grau que no hagin passat per aquests processos en el període 2018-2023.</t>
  </si>
  <si>
    <t>Propostes de titulacions aprovades per la Facultat, per la Comissió d'Afers Acadèmics i verificades per AQU/CU (PE03_Ind03)</t>
  </si>
  <si>
    <t>2/2</t>
  </si>
  <si>
    <t>Nombre de propostes de modificacions presentades i aprovades per AQU, desglossades per curs acadèmic per grau, màster universitari (PC08_Ind03)</t>
  </si>
  <si>
    <t>1/1 grau
1/1 màster</t>
  </si>
  <si>
    <t>O1.2 Afavorir la innovació docent. les metodologies d’aprenentatge actives i la millora en les
adaptacions per a l’alumnat amb necessitats específiques</t>
  </si>
  <si>
    <t>A.1.2.1 Analitzar les causes del descens de l’assistència a classe.</t>
  </si>
  <si>
    <t>Taxes d'abandonament de primer curs per titulacions de grau (PC07_Ind10)</t>
  </si>
  <si>
    <t>Cal seguiment</t>
  </si>
  <si>
    <t>A.1.2.2 Promoure la implantació d'experiències d'aprenentatge basat en reptes (ABR).</t>
  </si>
  <si>
    <t>Nombre de TFE amb sistema ApS  (PC03b_Ind05)</t>
  </si>
  <si>
    <t>O1.3 Garantir la qualitat docent</t>
  </si>
  <si>
    <t>A.1.3.4. Potenciar la millora de la qualitat docent a través de l’acció de les Comissions de Docència.</t>
  </si>
  <si>
    <t>Nombre de reunions de Comissions de Docència de les titulacions de grau i màster (PC07_Ind11)</t>
  </si>
  <si>
    <t>O1.4 Millorar el Sistema de Garantia Interna de Qualitat</t>
  </si>
  <si>
    <t xml:space="preserve">A.1.4.1. Preparar el Centre per a renovar l’Acreditació Institucional el 2026. </t>
  </si>
  <si>
    <t>Compliment "Assolit" o "En progrés", de fites avaluades. 20/24 = 83%</t>
  </si>
  <si>
    <t>A.1.4.4. Consolidar el funcionament de la Comissió de Qualitat de la Facultat.</t>
  </si>
  <si>
    <t>Nombre de millores i percentatge de propostes de millora finalitzades, en procés, no iniciades i desestimades en cada seguiment o revisió (PE02_Ind01)</t>
  </si>
  <si>
    <t>A.1.4.3. Millorar els procediments per a una correcta avaluació docent del professorat.</t>
  </si>
  <si>
    <t>Percentatge de professorat avaluat
favorablement en relació al total d’avaluats, per col·lectiu (PE04_Ind08)</t>
  </si>
  <si>
    <t>O2.1 Millorar el benestar del PDI i del PTGAS en el seu lloc de treball</t>
  </si>
  <si>
    <t>A.2.1.1. Dur a terme el seguiment del Pla de Millores establert arran de l’avaluació de Riscos Psicosocials de 2023.</t>
  </si>
  <si>
    <t>Percentatge de mesures correctores executades derivades de les avaluacions de riscos laborals PE05_Ind02</t>
  </si>
  <si>
    <t>O2.2 Millorar el benestar de l’alumnat i afavorir el sentiment de pertinença</t>
  </si>
  <si>
    <t xml:space="preserve">A.2.2.1. Consolidar la relació institucional i de col·laboració amb la representació de l’alumnat. </t>
  </si>
  <si>
    <t>Nombre d'ajuts aprovats per a l'organització d'activitats culturals, seminaris o congressos amb incorporació d'alumnat o PTGAS (PS01b-IND06)</t>
  </si>
  <si>
    <t xml:space="preserve">A.2.2.3. Millorar els espais físics de la Facultat amb presència activa de l’alumnat. </t>
  </si>
  <si>
    <t>O2.3 Prevenir la violència per raó de sexe i de gènere i prevenir la discriminació</t>
  </si>
  <si>
    <t xml:space="preserve">A.2.3.2. Establir mecanismes restauratius i de confiança. amb garanties de no repetició i d’empatia amb les víctimes d’assetjament. abús de poder o de discriminació. </t>
  </si>
  <si>
    <t xml:space="preserve">NOU INDICADOR PER PROPERA REVISIÓ I DADES RETROSPECTIVES: ACTUACIONS EN RELACIÓ PROTOCOL ASSETJAMENT </t>
  </si>
  <si>
    <t>EN IMPLANTACIÓ</t>
  </si>
  <si>
    <t>O2.4 Garantir un funcionament eficaç dels canals de comunicació</t>
  </si>
  <si>
    <t>A.2.4.1 Millorar els instruments de comunicació de la Facultat.</t>
  </si>
  <si>
    <t>Nombre de seguidors i anàlisi de, Facebook, Instagram i YouTube (PS06_Ind07)</t>
  </si>
  <si>
    <t>Facebook: 1528; Instagram: 3660; Youtube: 466 (42300 visualitacions, 3900 hores de visualització)</t>
  </si>
  <si>
    <t>A.2.4.3. Facilitar la tramitació de queixes. suggeriments i felicitacions i assegurar el retiment de comptes al respecte.</t>
  </si>
  <si>
    <t xml:space="preserve">Taxa d’eficàcia: percentatge de suggeriments i queixes resposts dins del termini establert (15 dies hàbils) (PS03_Ind01)                        </t>
  </si>
  <si>
    <t>O2.5 Assegurar una oferta cultural de Qualitat en relació a la docència i a la recerca i contribuir
a la difusió de les activitats d’investigació</t>
  </si>
  <si>
    <t xml:space="preserve">A.2.5.1 Col·laborar més estretament amb entitats i persones externes a la UAB en l’organització d’activitats culturals. </t>
  </si>
  <si>
    <t>PROPOSTA NOU INDICADOR: Nombre d'activitats culturals organitzades des de la Facultat,</t>
  </si>
  <si>
    <t>O2.6  Millorar l ’organització dels actes institucionals</t>
  </si>
  <si>
    <t xml:space="preserve">A.2.6.1 Intensificar el sentit de pertinença dels diversos col·lectius a través dels actes institucionals. </t>
  </si>
  <si>
    <t>PROPOSTA NOU INDICADOR ESTRATÈGIC: Estudiar i implantar, Incorporar dades al quadre de comandament retrospectivament: Inscripció en actes institucionals de la Facultat,</t>
  </si>
  <si>
    <t>O3.1 Incentivar la participació en el govern de la Facultat</t>
  </si>
  <si>
    <t>A.3.1.1. Estimular la participació de l’alumnat en els òrgans i mecanismes de presa de decisió.</t>
  </si>
  <si>
    <t>Proporció de reunions de Comissions de Docència amb participació d'alumnat (PC07_Ind12)</t>
  </si>
  <si>
    <t>O3.2 Participar i cooperar més activament amb el govern de la UAB</t>
  </si>
  <si>
    <t>A.3.2.1. Participar de forma activa en els òrgans de govern i comissions de la UAB per fer paleses les necessitats i prioritats de la Facultat</t>
  </si>
  <si>
    <t>Informe preguntes i intervencions en Comissions i altres òrgans centrals per part de membres de l'equip de deganat i altres</t>
  </si>
  <si>
    <t>EN ESTUDI. Proposta partida:
Participació activa (pregunta/comentari/exposició) de mínim un membre de la Facultat a cada comissió</t>
  </si>
  <si>
    <t>O3.3 Millorar el desplegament de reglaments i normatives pròpies i de la UAB</t>
  </si>
  <si>
    <t>A.3.3.3. Refer el Reglament de la Facultat un cop aprovat el Reglament marc d’estructures de la UAB.</t>
  </si>
  <si>
    <t>Redacció i aprovació del nou Reglament de la Facultat</t>
  </si>
  <si>
    <t>Redacció nous Estatus durant el mandat 2024-2030</t>
  </si>
  <si>
    <t>Estudis preliminars, grups de treball sobre Pla Estratègic</t>
  </si>
  <si>
    <t>O3.4 Incentivar la transparència</t>
  </si>
  <si>
    <t xml:space="preserve">A.3.4.1. Difondre millor l’activitat de la Junta de Facultat. de la Junta Permanent i de les Comissions Delegades. </t>
  </si>
  <si>
    <t>PS06_Ind01, Nombre de visites a la pàgina web del Centre (Page Views)</t>
  </si>
  <si>
    <t>O4.1 Promoure accions específiques per a la promoció i per incrementar el reconeixement del
valor dels estudis de la Facultat</t>
  </si>
  <si>
    <t>A.4.1.1 Promoure accions formatives en relació als graus i a les activitats de recerca de la Facultat.</t>
  </si>
  <si>
    <t>Nombre de centres de secundària i de persones participants en l’activitat “Els Matins a Lletres” (PC04_Ind05)</t>
  </si>
  <si>
    <t>Centres 1. Estudiants 32</t>
  </si>
  <si>
    <t>Visites de professors de la UAB a centres de secundària i ens locals o comarcals (PC04_Ind08)</t>
  </si>
  <si>
    <t>194 visites als centres</t>
  </si>
  <si>
    <t>A.4.1.2. Incrementar els contactes amb el món professional perquè coneguin els objectius formatius i d’ocupabilitat de les titulacions interdisciplinars i recentment renovades.</t>
  </si>
  <si>
    <t>Evidències de participació de professionals i persones ocupadores en el seguiment de les titulacions de grau (PC07_Ind13)</t>
  </si>
  <si>
    <t>Totes les titulacions verificades han comptat amb reunió amb ocupadors</t>
  </si>
  <si>
    <t>O4.2 Incentivar activitats entorn a l’ocupabilitat i a l’emprenedoria</t>
  </si>
  <si>
    <t>A.4.2.1 Potenciar les pràctiques curriculars.</t>
  </si>
  <si>
    <t>Nombre i percentatge de titulacions que ofereixen una assignatura de PE, caràcter (OB o OT) de l’assignatura i nombre de crèdits (PC03a_Ind01)</t>
  </si>
  <si>
    <t>Graus: 100%
MU: 64,3%</t>
  </si>
  <si>
    <t>Nombre  d’alumnes matriculats en pràctiques del total d’estudiants que arriben al final dels estudis (PC03a_Ind02)</t>
  </si>
  <si>
    <t>Nombre i percentatge d’alumnes matriculats en pràctiques OT de màster (PC03a_Ind04)</t>
  </si>
  <si>
    <t>A.4.2.2 Promoure el desenvolupament dels interessos laborals i professionals de l’alumnat.</t>
  </si>
  <si>
    <t>Adequació del treball dels graduats i graduades dels àmbits de la FFiL (enquesta AQU d'inserció laboral) (PS05_Ind09)</t>
  </si>
  <si>
    <t>O4.3 Incentivar la internacionalització i millorar la gestió dels programes de mobilitat</t>
  </si>
  <si>
    <t>A.4.3.2 Potenciar els programes de mobilitat</t>
  </si>
  <si>
    <t>Nombre i percentatge d’estudiants de grau de la FFiL que participen en un programa de mobilitat OUT, desglossat per titulació i programa (PC06_Ind01)</t>
  </si>
  <si>
    <t>Nombre de crèdits matriculats i superats dels estudiants IN durant l’estada a la UAB (PC06_Ind05)</t>
  </si>
  <si>
    <t>Nombre de convenis de col·laboració interuniversitària de mobilitat del Centre signats per països (PC06_Ind06)</t>
  </si>
  <si>
    <t>Nombre de professorat i PTGAS de la Facultat que ha realitzat una estada de mobilitat OUT (PC06_Ind08)</t>
  </si>
  <si>
    <t>Nombre i estat de les millores del Pla de Millores segons origen</t>
  </si>
  <si>
    <t>Resoldre el 90% o més de les propostes de millora en un màxim de 3 anys</t>
  </si>
  <si>
    <t>Millores resoltes &lt;3 anys / Total millores. Per any inici</t>
  </si>
  <si>
    <t>Vicedegà/ana de Qualitat i Pla Estratègic i coordinador del SGIQ</t>
  </si>
  <si>
    <t>PE02. Definició. Desplegament i Seguiment del Sistema de Garantia Interna de Qualitat (SGIQ)</t>
  </si>
  <si>
    <t>Gestió de Qualitat</t>
  </si>
  <si>
    <t>SEGUIMENT FITA: Total de millores resoltes en 3 anys o menys segon anys d'inici</t>
  </si>
  <si>
    <t>Grau de compliment: Assolida (+90%)</t>
  </si>
  <si>
    <t>Nota: Millora resolta = Millora finalitzada + Millora desestimada</t>
  </si>
  <si>
    <t>Origen</t>
  </si>
  <si>
    <t>Centre</t>
  </si>
  <si>
    <t>ISC - centre</t>
  </si>
  <si>
    <t>Revisió del SGIQ</t>
  </si>
  <si>
    <t>Titulacions</t>
  </si>
  <si>
    <t>Procediments VSMA</t>
  </si>
  <si>
    <t>ISC - titulacions</t>
  </si>
  <si>
    <t xml:space="preserve">Total </t>
  </si>
  <si>
    <t>Total de millores del pla de millores en data desembre 2025 (Històric)</t>
  </si>
  <si>
    <t>Desestimada</t>
  </si>
  <si>
    <t>En procés</t>
  </si>
  <si>
    <t>Finalitzada</t>
  </si>
  <si>
    <t>AQU acreditació</t>
  </si>
  <si>
    <t>Distribució relativa CENTRE</t>
  </si>
  <si>
    <t>Distribució</t>
  </si>
  <si>
    <t>Distribució relativa TITULACiONS</t>
  </si>
  <si>
    <t>Distribució relativa TOTAL</t>
  </si>
  <si>
    <t>12, Observacions</t>
  </si>
  <si>
    <t xml:space="preserve">Amb la revisió del SGIQ 2025 es modifica la fita "Incrementar progressivament fins al 100% el total de millores implementades sobre el total" per "Resoldre les propostes de millora en un màxim de 3 anys".
L’indicador PE02_Ind1 mesura el percentatge de millores resoltes en un termini màxim de tres anys a partir de la seva data d’inici. D’acord amb la metodologia establerta, només s’hi consideren les millores iniciades fins al 2022 (ja madurades en el cicle triennal). El resultat obtingut és del 90,0 %, fet que implica el compliment íntegre de la fita establerta (≥ 90 %).
Aquest resultat confirma que el SGIQ de la Facultat manté un funcionament robust i un ritme de resolució adequat de les propostes de millora, fins i tot en un context d’increment significatiu de noves actuacions provinents del seguiment de titulacions i de la revisió del propi SGIQ. Es constata, per tant, un nivell òptim d’efectivitat del Pla de Millores, coherent amb la condició de centre acreditat institucionalment i amb els estàndards AQU–AUDIT.
Tot i el bon resultat, es recomana monitorar l’elevat volum de noves millores obertes els darrers cursos per assegurar la sostenibilitat dels cicles de tancament futurs.                                                                                                                                                                </t>
  </si>
  <si>
    <t>Semaforització</t>
  </si>
  <si>
    <t>Fita assolida</t>
  </si>
  <si>
    <t>Evolució positiva</t>
  </si>
  <si>
    <t>Incompliment</t>
  </si>
  <si>
    <t>PE03_IND03</t>
  </si>
  <si>
    <t>Nombre de propostes de noves titulacions verificades respecte de les proposades</t>
  </si>
  <si>
    <t>Assolir el 100% de noves titulacions verificades respecte de les proposades. en 1a o ss. Avaluacions</t>
  </si>
  <si>
    <t>Proporció titulacions verificades sobre propostes enviades</t>
  </si>
  <si>
    <t>PE03. Disseny. Creació i Extinció de titulacions. Mapa de titulacions</t>
  </si>
  <si>
    <t>Gestió de Qualitat de la Facultat</t>
  </si>
  <si>
    <t>SEGUIMENT FITA: Total de titulacions verificades</t>
  </si>
  <si>
    <t>Grau de compliment: Assolida (100%)</t>
  </si>
  <si>
    <t>2019/2020</t>
  </si>
  <si>
    <t>2020/2021</t>
  </si>
  <si>
    <t>2021/2022</t>
  </si>
  <si>
    <t>2022/2023</t>
  </si>
  <si>
    <t>2023/2024</t>
  </si>
  <si>
    <t>2024/2025</t>
  </si>
  <si>
    <t>Nombre de propostes de noves titulacions verificades en la 1a avaluació respecte de les proposades</t>
  </si>
  <si>
    <t>6/6 (100%)</t>
  </si>
  <si>
    <t>2/3 (66,66%)</t>
  </si>
  <si>
    <t>3/3 (100%)</t>
  </si>
  <si>
    <t>2/4 (50%)</t>
  </si>
  <si>
    <t>2/2 (100%)</t>
  </si>
  <si>
    <t>Nombre de propostes de noves titulacions verificades finalment</t>
  </si>
  <si>
    <t>4/4 (100%)</t>
  </si>
  <si>
    <r>
      <t>Curs </t>
    </r>
    <r>
      <rPr>
        <sz val="11"/>
        <color theme="0"/>
        <rFont val="Arial"/>
        <family val="2"/>
        <scheme val="major"/>
      </rPr>
      <t>acadèmic </t>
    </r>
  </si>
  <si>
    <t>Titulacions verificades en 1a avaluació</t>
  </si>
  <si>
    <t>Titulacions verificades en 2a avaluació</t>
  </si>
  <si>
    <t>2019-20 </t>
  </si>
  <si>
    <t>MU en Estudis Territorials i Planejament; MU en Arqueologia Prehistòrica; Grau en Estudis Anglesos; Grau en Llengua i Literatura Espanyoles; Grau en Ciència, Tecnologia i Humanitats; Grau en Història, Política i Economia Contemporànies (nova creació) </t>
  </si>
  <si>
    <t>— </t>
  </si>
  <si>
    <t>2020-21 </t>
  </si>
  <si>
    <t>Grau d’Anglès i Clàssiques; Grau d’Anglès i Francès; Grau d’Anglès i Català; Grau d’Anglès i Espanyol; Grau de Català i Espanyol; Grau de Filologia i Cultura Franceses </t>
  </si>
  <si>
    <t>2021-22 </t>
  </si>
  <si>
    <t>MU en Estudis Teatrals; Grau en Arqueologia </t>
  </si>
  <si>
    <t>MU en Desafiaments de la Filosofia Contemporània: Una Perspectiva des de l’Ètica de la Cura (es verifica MU en Filosofies de la Cura, curs següent)</t>
  </si>
  <si>
    <t>2022-23 </t>
  </si>
  <si>
    <t>Grau en Antropologia Social i Cultural; Master’s Degree in English Studies: Linguistic, Literary and Sociocultural Perspectives; MU en Filosofies de la Cura </t>
  </si>
  <si>
    <t>2023-24 </t>
  </si>
  <si>
    <t>MU en Humanitats i Patrimoni Digital; MU en Estudis Avançats de Llengua i Literatura Catalanes </t>
  </si>
  <si>
    <t>Grau d’Història; Grau d’Humanitats i Gestió de la Cultura (es verifiquen curs següent)</t>
  </si>
  <si>
    <t>2024-25 </t>
  </si>
  <si>
    <t>Grau en Història; Grau en Humanitats i Gestió de la Cultura </t>
  </si>
  <si>
    <t xml:space="preserve">2019-20 es verifiquen les següents titulacions: MU en Estudis Territorials i Planejament, MU en Arqueologia Prehistòrica, Grau en Estudis Anglesos, Grau en Llengua i Literatura Espanyoles, Grau en Ciència, Tecnologia i Humanitats i Grau en Història, Política i Economia Contemporànies, aquestes dues últimes de nova creació,                                                                                                                     2020-21 es verifiquen les següents titulacions: Grau d'Anglès i Clàssiques, Grau d'Anglès i Francès, Grau d'Anglès i Català, Grau d'Anglès i Espanyol, Grau de Català i Espanyol i Grau de Filologia i Cultura Franceses                                                                                                2021-22 es verifiquen les següents titulacions: MU en Estudis Teatrals i el Grau en Arqueologia, AQU desestima el MU en Desafiaments de la Filosofia Contemporània: Una Perspectiva des de l'ètica de la Cura                                                                                                                        2022-23 es verifiquen les següents titulacions: Grau en Antropologia Social i Cultural, Master's Degree in English Studies: Linguistic, Literary and Sociocultural Perspectives i el MU en Filosofies de la Cura, quedant, per tant, verificat el Màster de Filosofia desestimat el curs anterior, 2023-24 es verifiquen les titulacions de MU en Humanitats i Patrimoni Digital i MU en Estudis Avançats de Llengua i Literatura Catalanes, no es verifiquen els graus d'Història i d'Humanitats en Gestió de la Cultura,                                                                                           2024-25 es verifiquen el Grau en Història i el Grau en Humanitats i Gestió de la Cultura que no es verificar el curs anterior,                                                                                                                                                                            </t>
  </si>
  <si>
    <t>Nombre de titulacions interfacultatives (amb l'any d'implementació) i/o interuniversitàries</t>
  </si>
  <si>
    <t>Mantenir l'oferta de titulacions interfacultatives i interuniversitàries</t>
  </si>
  <si>
    <t>Indicador de seguiment de resultats</t>
  </si>
  <si>
    <t>SEGUIMENT FITA: Manteniment oferta interfacultativa i interuniversitària</t>
  </si>
  <si>
    <t>2017/2018</t>
  </si>
  <si>
    <t>2018/2019</t>
  </si>
  <si>
    <t>2025/2026</t>
  </si>
  <si>
    <t>Nombre de titulacions interfacultatives coordinades per la Facultat</t>
  </si>
  <si>
    <t>1G</t>
  </si>
  <si>
    <t>2G</t>
  </si>
  <si>
    <t>Nombre de titulacions interfacultatives no coordinades per la Facultat</t>
  </si>
  <si>
    <t>Nombre de titulacions interuniversitàries coordinades per la Facultat</t>
  </si>
  <si>
    <t>5 (4M/1G)</t>
  </si>
  <si>
    <t>6 (4M/2G)</t>
  </si>
  <si>
    <t>4 (3M/1G)</t>
  </si>
  <si>
    <t>3 (2M/1G)</t>
  </si>
  <si>
    <t>Nombre de titulacions interuniversitàries no coordinades per la UAB</t>
  </si>
  <si>
    <t>8 M</t>
  </si>
  <si>
    <t>10 M</t>
  </si>
  <si>
    <t>9 M</t>
  </si>
  <si>
    <t>G: Graus/ M: Màsters,  En el curs 2019/2020 s'inicia el Grau en Estudis Socioculturals de Gènere (interfacultatiu coordinat per la facultat) en el curs 2020/2021 s'inicien els estudis del Grau en Gestió de les Ciutats Intel·ligents i Sostenibles i el Grau en Espanyol i Xinès, ambdos coordinats per altres facultats, En el curs 2021/2022 s'inicien els estudis de Ciència, Tecnologia i Humanitats (grau interuniversitari coordinat per la facultat) i Història, Política i Ecnonomia Contemporànies (grau interfacultatiu coordinat per la facultat), En el curs 2023/2024 deixen de ser interunivesitaris els estudis del Grau en Francès i el Màster d'Estudis Teatrals (tots dos coordinats per la facultat), En el curs 2025/26 deixa de ser interuniversitari el màster d'Humanitats i Patrimoni Digital que coordinavem.
La Facultat manté una participació sostinguda en titulacions interfacultatives i interuniversitàries, un tret coherent amb el seu mapa docent ampli i transversal. El volum global és similar al d’altres centres UAB amb forta presència interdisciplinària, i s’alinea amb el model del SUC, on Humanitats i Ciències Socials depenen sovint de programes compartits entre institucions. A escala internacional, les facultats d’Humanitats consolidades mantenen un ecosistema de titulacions híbrides i consorciades com a senyal de dinamisme acadèmic. Tot i les oscil·lacions recents (reducció puntual de màsters interuniversitaris), el conjunt mostra una oferta madura i ben articulada, coherent amb les tendències europees d’interdisciplinarietat (EHEA).</t>
  </si>
  <si>
    <t>Hores HIDA impartides als graus per professorat amb titulació de doctor</t>
  </si>
  <si>
    <t>Mantenir o superar el nivell 80% i sempre per sobre del 50% establert al RD 640/2021</t>
  </si>
  <si>
    <t>Indicador d'avaluació dels procediments</t>
  </si>
  <si>
    <t>HIDA doctors / HIDA total</t>
  </si>
  <si>
    <t>PE04. Política i Gestió del PDI</t>
  </si>
  <si>
    <t>Datadash</t>
  </si>
  <si>
    <t>SEGUIMENT FITA: Manteniment o superar nivell 80%</t>
  </si>
  <si>
    <t>Grau de compliment: Evolució positiva (mitjana graus 78%)</t>
  </si>
  <si>
    <t>Graus</t>
  </si>
  <si>
    <t>2021/22</t>
  </si>
  <si>
    <t>2022/23</t>
  </si>
  <si>
    <t>2023/24</t>
  </si>
  <si>
    <t>2024/25</t>
  </si>
  <si>
    <t>Grau en Antropologia Social i Cultural</t>
  </si>
  <si>
    <t>Grau en Arqueologia</t>
  </si>
  <si>
    <t>Grau en Ciència, Tecnologia i Humanitats</t>
  </si>
  <si>
    <t>Grau en Ciències de l'Antiguitat</t>
  </si>
  <si>
    <t>Grau en Estudis Anglesos</t>
  </si>
  <si>
    <t>Grau en Estudis d'Anglès i Català</t>
  </si>
  <si>
    <t>Grau en Estudis d'Anglès i de Clàssiques</t>
  </si>
  <si>
    <t>Grau en Estudis d'Anglès i Espanyol</t>
  </si>
  <si>
    <t>Grau en Estudis d'Anglès i Francès</t>
  </si>
  <si>
    <t>Grau en Estudis de català i espanyol</t>
  </si>
  <si>
    <t>Grau en Estudis Francesos</t>
  </si>
  <si>
    <t>Grau en Estudis Socioculturals de Gènere</t>
  </si>
  <si>
    <t>Grau en Filologia Catalana: Estudis de Literatura i Lingüística</t>
  </si>
  <si>
    <t>Grau en Filosofia</t>
  </si>
  <si>
    <t>Grau en Geografia, Medi Ambient i Planificació Territorial</t>
  </si>
  <si>
    <t>Grau en Història</t>
  </si>
  <si>
    <t>Grau en Història de l'Art</t>
  </si>
  <si>
    <t>Grau en Història, Política i Economia Contemporànies / Contemporary History, Politics and Economics</t>
  </si>
  <si>
    <t>Grau en Humanitats</t>
  </si>
  <si>
    <t>Grau en Llengua i Literatura Espanyoles</t>
  </si>
  <si>
    <t>Grau en Musicologia</t>
  </si>
  <si>
    <t>Total HIDA Graus Facultat</t>
  </si>
  <si>
    <t>Mitjana dels Graus Facultat</t>
  </si>
  <si>
    <t>Total HIDA Graus UAB</t>
  </si>
  <si>
    <t>Mitjana dels Graus UAB</t>
  </si>
  <si>
    <t>Font: DataDash &gt; Informes de Seguiment &gt; Dossier Seguiment Graus &gt; Professorat: grau doctor/a per categ &gt; Tots els cursos</t>
  </si>
  <si>
    <t>Data de les dades: 1/3/26</t>
  </si>
  <si>
    <t>Darrera revisió, Gestió Qualitat FFiL: 13/3/2026</t>
  </si>
  <si>
    <t>Els resultats del PE04_Ind01 mostren que la Facultat manté un nivell molt alt d’hores HIDA impartides per professorat doctor (78–81%), per sobre de la fita del 80%, del mínim legal del 50% i de les mitjanes UAB i SUC. Aquest comportament s’alinea amb els estàndards europeus d’universitats i evidencia una plantilla consolidada i estable. La lleu davallada de 2024/25 no compromet la solidesa global de l’indicador.</t>
  </si>
  <si>
    <t>Hores HIDA impartides als graus per categoria laboral de professorat</t>
  </si>
  <si>
    <t>Assolir ≥ 60% PDI permanent+lector i progressar fins al 65%</t>
  </si>
  <si>
    <t>Indicador de seguiment dels resultats</t>
  </si>
  <si>
    <t>Proporció hores HIDA impartides per professorat permanent o lector</t>
  </si>
  <si>
    <t>SEGUIMENT FITA: Mantenir ≥ 60% PDI permanent+lector</t>
  </si>
  <si>
    <t>Grau de compliment: Evolució positiva (mitjana graus 64%)</t>
  </si>
  <si>
    <r>
      <t>Tipologia</t>
    </r>
    <r>
      <rPr>
        <sz val="10"/>
        <color theme="0"/>
        <rFont val="Arial"/>
        <family val="2"/>
        <scheme val="major"/>
      </rPr>
      <t> </t>
    </r>
  </si>
  <si>
    <r>
      <t>CURS</t>
    </r>
    <r>
      <rPr>
        <sz val="10"/>
        <color theme="0"/>
        <rFont val="Arial"/>
        <family val="2"/>
        <scheme val="major"/>
      </rPr>
      <t> </t>
    </r>
  </si>
  <si>
    <t>% s/total</t>
  </si>
  <si>
    <t>Permanent</t>
  </si>
  <si>
    <t>Lector</t>
  </si>
  <si>
    <t>Permanent +Lector</t>
  </si>
  <si>
    <t>No permanent*</t>
  </si>
  <si>
    <t>Total</t>
  </si>
  <si>
    <t>Proporció Hores HIDA Professorat Permanent</t>
  </si>
  <si>
    <t>Total HIDA Graus Fac</t>
  </si>
  <si>
    <t>Total HIDA Graus UAB (sense F,Medicina)</t>
  </si>
  <si>
    <t>Font: DataDash &gt; Informes de Seguiment &gt; Dossier Seguiment Graus  &gt; Professorat: hores de les categories AQU &gt; Tots els cursos</t>
  </si>
  <si>
    <t>Amb la definició corregida (permanent = permanent + lector), la Facultat assoleix i supera la fita del 60% en els dos darrers cursos i se situa clarament per sobre de les mitjanes UAB, del patró SUC i dels estàndards internacionals en Humanitats. La semaforització és adequada i reflecteix fidelment la tendència positiva d’estabilitat docent de la Facultat.</t>
  </si>
  <si>
    <t xml:space="preserve">Participació del professorat en cursos de formació per a personal docent de la UAB </t>
  </si>
  <si>
    <t>Assolir una ratio participacions/professorat superior a 3</t>
  </si>
  <si>
    <t>Participacions cursos / Professorat departament</t>
  </si>
  <si>
    <t xml:space="preserve">Unitat de Formació </t>
  </si>
  <si>
    <t>SEGUIMENT FITA: Assolir ratio superior a 3</t>
  </si>
  <si>
    <t>Grau de compliment: Evolució positiva (2,8)</t>
  </si>
  <si>
    <t>Departament</t>
  </si>
  <si>
    <t>Participacions</t>
  </si>
  <si>
    <t>Total de professorat</t>
  </si>
  <si>
    <t>Ratio Participacions / professorat</t>
  </si>
  <si>
    <t>Antropologia Social i Cultural</t>
  </si>
  <si>
    <t>Art i Musicologia</t>
  </si>
  <si>
    <t>CC Antiguitat i Edat Mitjana</t>
  </si>
  <si>
    <t>Filologia Anglesa i Germanística</t>
  </si>
  <si>
    <t>Filologia Catalana</t>
  </si>
  <si>
    <t>Filologia Espanyola</t>
  </si>
  <si>
    <t>Filologia Francesa i Romànica</t>
  </si>
  <si>
    <t>Filosofia</t>
  </si>
  <si>
    <t>Geografia</t>
  </si>
  <si>
    <t>Història Moderna i Contemporània</t>
  </si>
  <si>
    <t>Prehistòria</t>
  </si>
  <si>
    <t>Nombre de participants i %</t>
  </si>
  <si>
    <t>*</t>
  </si>
  <si>
    <t>La ratio mostra el nombre de participacions per a cada membre del professorat, Una participació elevada no significa que cada professor hagi realitzat aquest nombre de cursos, Serveix per veure si realment la participació en processos formatius s'esta duent a terme, Cal poder accedir a dades de formació, veure per a cada membre del PDI el nombre de cursos realitzats, Pot ser una proposta de millora on participaria la Unitat de Formació, 
L’indicador PE04_Ind03 evidencia una participació formativa del PDI molt per sobre dels estàndards UAB, del sistema universitari català i de les referències internacionals. Tot i la davallada de 2022/23 a 2023/24, la Facultat manté sempre més del 50% de professorat participant i recupera activitat el 2024/25. La fita és adequada com a llindar mínim, però el semàfor no reflecteix completament la dinàmica interna ni la distribució desigual entre departaments. Es recomana distingir persones participants, accedir a dades per PDI i establir un objectiu d’excel·lència ≥65%.
La semaforització de les ràtios participacions/professorat mostra que la Facultat manté una cultura formativa alta, amb diversos departaments en verd (≥3 participacions/docent) i la majoria en franges acceptables (ambre). En comparació UAB, la FFiL presenta nivells de participació sistemàticament superiors, ja que la mitjana institucional i la d’altres centres sol oscil·lar entre 1 i 2 participacions docent/any (dades de la Unitat de Formació UAB). A escala SUC, els informes de l’ACUP indiquen que la formació docent contínua rarament supera el 40–50% del PDI, fet que situa la FFiL clarament per sobre dels valors habituals del sistema català. Internacionalment, els faculty development centers de EUA/Canadà reporten que només un terç del professorat participa anualment en formació docent, per tant les ràtios de la Facultat reflecteixen un comportament altament alineat amb bones pràctiques internacionals. La tendència lleugerament descendent d’alguns departaments suggereix la necessitat de seguiment focalitzat, però el perfil global és clarament positiu i robust.</t>
  </si>
  <si>
    <t xml:space="preserve">PE04_Ind08 </t>
  </si>
  <si>
    <t>Percentatge de professorat avaluat favorablement en relació al total d’avaluats</t>
  </si>
  <si>
    <t>Incrementar fins al 100% d'avaluats favorablement. mantenint una proporció superior al 90%</t>
  </si>
  <si>
    <r>
      <rPr>
        <b/>
        <sz val="12"/>
        <color rgb="FF009639"/>
        <rFont val="Arial"/>
        <family val="2"/>
        <scheme val="major"/>
      </rPr>
      <t>Indicador Estratègic</t>
    </r>
    <r>
      <rPr>
        <b/>
        <sz val="10"/>
        <color rgb="FF009639"/>
        <rFont val="Arial"/>
        <family val="2"/>
        <scheme val="major"/>
      </rPr>
      <t xml:space="preserve">
Indicador d'Avaluació dels Procediments</t>
    </r>
  </si>
  <si>
    <t>S'extreu de l'informe de tram docent autonòmic anual</t>
  </si>
  <si>
    <t>Secretaria de Deganat</t>
  </si>
  <si>
    <t>Arxiu digital FFiL PE04_Out02 Resolució trams docents professorat</t>
  </si>
  <si>
    <t>SEGUIMENT FITA: Avaluacions favorables igual o superior a 90%</t>
  </si>
  <si>
    <t>Grau de compliment: Fita assolida (94%)</t>
  </si>
  <si>
    <t>Percentatge favorable</t>
  </si>
  <si>
    <t>avaluats favorablement</t>
  </si>
  <si>
    <t>InformeTramDocentAutonomic2022</t>
  </si>
  <si>
    <t>InformeTramDocentAutonomic2023</t>
  </si>
  <si>
    <t>InformeTramDocentAutonomic2024</t>
  </si>
  <si>
    <t>InformeTramDocentAutonomic2025</t>
  </si>
  <si>
    <t>L’indicador PE04_Ind08 mostra un rendiment docent  alt, amb valors entre el 91% i el 96% del professorat avaluat favorablement en el Tram Docent autonòmic. La Facultat supera àmpliament la fita institucional (&gt;90%) i es posiciona per sobre de les mitjanes de la UAB i del conjunt del Sistema Universitari Català. A escala internacional, aquests valors equivalen a un nivell alt de Qualitat docent verificable. La semaforització recomanada (Verd ≥90%) confirma una trajectòria sòlida i sostinguda. Es recomana mantenir la fita actual i reforçar el seguiment qualitatiu de l’impacte docent.</t>
  </si>
  <si>
    <t>Percentatge de professorat amb qualificació A a tots els indicadors avaluats i amb qualificació A en quatre dels cinc ítems</t>
  </si>
  <si>
    <t>Mantenir valors iguals o superiors UAB</t>
  </si>
  <si>
    <t>Indicador d'avaluació de procediments</t>
  </si>
  <si>
    <t>Professorat en cada categoria / Total professorat</t>
  </si>
  <si>
    <t>Arxiu Digital de la FFiL. Informe tram docent autonòmic</t>
  </si>
  <si>
    <t>SEGUIMENT FITA: Valors iguals o superiors UAB</t>
  </si>
  <si>
    <t>Grau de compliment: Fita assolida</t>
  </si>
  <si>
    <t xml:space="preserve">professorat informat (a) </t>
  </si>
  <si>
    <t>professorat presentat (b)</t>
  </si>
  <si>
    <t>Percentatge (b/a)</t>
  </si>
  <si>
    <t>avaluació  positiva</t>
  </si>
  <si>
    <t>Positiva</t>
  </si>
  <si>
    <t>AAAAA</t>
  </si>
  <si>
    <t>AAAAB</t>
  </si>
  <si>
    <t>(sobre b)</t>
  </si>
  <si>
    <t>FFiL</t>
  </si>
  <si>
    <t>UAB</t>
  </si>
  <si>
    <t>Totes les dades d’aquest indicador se situen per sobre o en la mitjana de la UAB, per tant s’assoleix la fita de l’indicador.</t>
  </si>
  <si>
    <t>Nombre i percentatge de professorat dels departaments adscrits a la Facultat amb tram viu de docència</t>
  </si>
  <si>
    <t>Mantenir la proporció sobre del 80% del professor permanent + lectors</t>
  </si>
  <si>
    <t>Indicador</t>
  </si>
  <si>
    <t>OGD</t>
  </si>
  <si>
    <t>SEGUIMENT FITA: Proporció igual o superior 80%</t>
  </si>
  <si>
    <t>Taula resum</t>
  </si>
  <si>
    <t>Professorat permanent + lector</t>
  </si>
  <si>
    <t xml:space="preserve">Professorat amb tram viu </t>
  </si>
  <si>
    <t>Proporció amb tram viu</t>
  </si>
  <si>
    <t>Departaments</t>
  </si>
  <si>
    <t>AMB TRAM</t>
  </si>
  <si>
    <t>Prof. Perm +Lector</t>
  </si>
  <si>
    <t>Tram viu</t>
  </si>
  <si>
    <t>tram viu</t>
  </si>
  <si>
    <t>Data de les dades: 04/12/2022</t>
  </si>
  <si>
    <t>Data dades 07/04/24</t>
  </si>
  <si>
    <t>Data dades: 26/04/2026</t>
  </si>
  <si>
    <t>ANTROPOLOGIA SOCIAL I CULTURAL</t>
  </si>
  <si>
    <t>ART I MUSICOLOGIA</t>
  </si>
  <si>
    <t>CC ANTIGUITAT I EDAT MITJANA</t>
  </si>
  <si>
    <t>FILOLOGIA ANGLESA I GERMANÍSTICA</t>
  </si>
  <si>
    <t>FILOLOGIA CATALANA</t>
  </si>
  <si>
    <t>FILOLOGIA ESPANYOLA</t>
  </si>
  <si>
    <t>FILOLOGIA FRANCESA I ROMÀNICA</t>
  </si>
  <si>
    <t>FILOSOFIA</t>
  </si>
  <si>
    <t>GEOGRAFIA</t>
  </si>
  <si>
    <t>HISTÒRIA MODERNA I CONTEMPORÀNIA</t>
  </si>
  <si>
    <t>PREHISTÒRIA</t>
  </si>
  <si>
    <t>Font de les dades:OGD</t>
  </si>
  <si>
    <t>data darrera revisió :02/03/2026, Gestió de Qualitat FFiL</t>
  </si>
  <si>
    <t>Es compleix la fita establerta</t>
  </si>
  <si>
    <t>Hores HIDA de professorat permanent a primer curs de grau</t>
  </si>
  <si>
    <t>3. Objectiu</t>
  </si>
  <si>
    <t>Objectiu ideal: 70%. Objectiu operatiu a curt i mig termini: Aconseguir que totes les titulacions assoleixin almenys el 50% de PDI permanent a curt termini. i progressar cap al 60% com a fita d’excel·lència.</t>
  </si>
  <si>
    <t>HIDA prof. permanent / HIDA total prof.</t>
  </si>
  <si>
    <t>SEGUIMENT FITA: 60% o més prof. Permanent</t>
  </si>
  <si>
    <t>Grau de compliment: Evolució positiva (mitjana graus 47%)</t>
  </si>
  <si>
    <t>2021-22</t>
  </si>
  <si>
    <t>2022-23</t>
  </si>
  <si>
    <t>Nombre titulacions amb &gt;50% HIDA perm+lector 1r curs</t>
  </si>
  <si>
    <t>Estudi</t>
  </si>
  <si>
    <t>Grau en Estudis de Català i Espanyol</t>
  </si>
  <si>
    <t>---</t>
  </si>
  <si>
    <t>Darrera revisió Gestió de Qualitat FFiL, març 2026</t>
  </si>
  <si>
    <t>L’indicador PE04_Ind12 mostra una tendència de millora continuada en la proporció de PDI permanent a primer curs (del 40% al 47% en quatre anys), amb un comportament paral·lel al conjunt de la UAB i coherent amb el patró del sistema universitari català i amb estàndards internacionals, on primer curs acostuma a recaure en PDI no permanent. Tot i això, la fita del 70% resulta metodològicament inassolible amb l’estructura actual. Es recomana ajustar-la a ≥50% i avançar cap al 60% com a excel·lència. La semaforització proposada situa la Facultat en una trajectòria de millora de Vermell a Ambre, amb bona perspectiva d’evolució.</t>
  </si>
  <si>
    <t>Distribució relativa i dinàmica temporal del professorat per gènere segons categoria</t>
  </si>
  <si>
    <t>Mantenir el percentatge de dones en el PDI permanent+lector dins la franja 40–50%. com a mínim</t>
  </si>
  <si>
    <t>Proporció de dones en la plantilla i part de dones en la variació anual</t>
  </si>
  <si>
    <t>SEGUIMENT FITA: Percentatge &gt;40% de dones en el prof.</t>
  </si>
  <si>
    <t>Grau de compliment: Fita assolida (42%)</t>
  </si>
  <si>
    <t>Proporció de dones en la plantilla professorat de la Facultat</t>
  </si>
  <si>
    <t>Prof. Permanent + lector</t>
  </si>
  <si>
    <t>Prof. No permanent</t>
  </si>
  <si>
    <t>Distribució per sexe del saldo positiu recent (2023-2026) de professorat permanent</t>
  </si>
  <si>
    <t>Dona</t>
  </si>
  <si>
    <t>Home</t>
  </si>
  <si>
    <t>Plantilles professorat permanent + lector per sexe</t>
  </si>
  <si>
    <t>% dones</t>
  </si>
  <si>
    <t>Departament d'Antropologia Social i Cultural</t>
  </si>
  <si>
    <t>Departament d'Art i de Musicologia</t>
  </si>
  <si>
    <t>Departament de Ciències de l'Antiguitat i de l'Edat Mitjana</t>
  </si>
  <si>
    <t>Departament de Filologia Anglesa i de Germanística</t>
  </si>
  <si>
    <t>Departament de Filologia Catalana</t>
  </si>
  <si>
    <t>Departament de Filologia Espanyola</t>
  </si>
  <si>
    <t>Departament de Filologia Francesa i Romànica</t>
  </si>
  <si>
    <t>Departament de Filosofia</t>
  </si>
  <si>
    <t>Departament de Geografia</t>
  </si>
  <si>
    <t>Departament de Prehistòria</t>
  </si>
  <si>
    <t>Departament d'Història Moderna i Contemporània*</t>
  </si>
  <si>
    <t>Total FFiL</t>
  </si>
  <si>
    <t>Total UAB</t>
  </si>
  <si>
    <t>* Un cas de sexe no comunicat des de 2024</t>
  </si>
  <si>
    <t>Canvi anual i darrers 3 anys de la plantilla permanent + lector per sexe</t>
  </si>
  <si>
    <t>2022 a 2023</t>
  </si>
  <si>
    <t>2023 a 2024</t>
  </si>
  <si>
    <t>2024 a 2025</t>
  </si>
  <si>
    <t>2025 a 2026</t>
  </si>
  <si>
    <t>Darrers 3 anys (2023 a 2026)</t>
  </si>
  <si>
    <t>Plantilles professorat no permanent per sexe</t>
  </si>
  <si>
    <t>Departament de Prehistòria*</t>
  </si>
  <si>
    <t>* Casos de sexe no comunicat de 2022 a 2025</t>
  </si>
  <si>
    <t>Canvi anual i darrers 3 anys de la plantilla no permanent per sexe</t>
  </si>
  <si>
    <t>Font: DataDash &gt; Recrusos Humans &gt; Dossier Recursos Humans  &gt; Personal Acadèmic per Categoria Laboral</t>
  </si>
  <si>
    <t>Darrera revisió, Gestió Qualitat FFiL: 15/3/2026</t>
  </si>
  <si>
    <t>Es modifica el càlcul de l'indicador per no dependre d'OGD i fer servir DataDash, ja que tenim la informació bàsica per a mirar l'evolució per sexe. Aquí proposo un nom d'indicador que podem posar en la fitxa també. Caldrà actualitzar el que diem aquí del canvi de l'indicador. Proposo un text de comentari de l'indicador.</t>
  </si>
  <si>
    <t>Mantenir el nivell 80%</t>
  </si>
  <si>
    <t>Avaluacions de riscos laborals que resulten en mesures correctores</t>
  </si>
  <si>
    <t>Administrador o administradora de Centre</t>
  </si>
  <si>
    <t>PE05. Política i gestió del PTGAS</t>
  </si>
  <si>
    <t>SEGUIMENT FITA: Mantenir 80% mínim</t>
  </si>
  <si>
    <t>Grau de compliment: Fita assolida (81%)</t>
  </si>
  <si>
    <t>Nombre d'hores de formació rebudes pel PTGAS de la Facultat</t>
  </si>
  <si>
    <t>Mantenir per sobre de 5000 hores i 500 participacions</t>
  </si>
  <si>
    <t>Administador o Administradora de Centre</t>
  </si>
  <si>
    <t>Unitat de Formació de Personal UAB</t>
  </si>
  <si>
    <t>SEGUIMENT FITA: Mantenir 5000 hores i 500 participacions</t>
  </si>
  <si>
    <t>Nombre d'hores</t>
  </si>
  <si>
    <t>Nombre de participacions</t>
  </si>
  <si>
    <t>La fita literal d’aconseguir un increment progressiu en el nombre d’hores no s’ha aconseguit, però es manté un nivell elevat d’hores i participants.
Semaforització nombre d'hores:
Verd. Més de 5000 hores. 
Justificació: Es considera assolir l'objectiu mantenir l'elevat nombre actual d'hores.
Semaforització nombre de participacions:
Verd. Més de 500 participacions.
Justificació: Es considera assolir l'objectiu mantenir l'elevat nombre actual de participacions.</t>
  </si>
  <si>
    <t>Via d'Accés de l'Alumnat de grau</t>
  </si>
  <si>
    <t>Mantenir l'alumnat que prové de les PAU per sobre del 70 %</t>
  </si>
  <si>
    <t>Alumnes PAU / Totes alumnes primer</t>
  </si>
  <si>
    <t>PC01. Definició de perfils d'ingrés. graduació i accés als estudis</t>
  </si>
  <si>
    <t>Datadash UAB</t>
  </si>
  <si>
    <t>SEGUIMENT FITA: Mantenir nivell 70% o més</t>
  </si>
  <si>
    <t>Grau de compliment: Fita assolida (75%)</t>
  </si>
  <si>
    <t>2017-2018</t>
  </si>
  <si>
    <t>2018-2019</t>
  </si>
  <si>
    <t>2019-2020</t>
  </si>
  <si>
    <t>2020-21</t>
  </si>
  <si>
    <t>2025-26</t>
  </si>
  <si>
    <t>Alumnat de grau nou accés</t>
  </si>
  <si>
    <t>% alumnat de PAUU - FFiL</t>
  </si>
  <si>
    <t>% alumnat de PAUU - UAB</t>
  </si>
  <si>
    <t>Via d’accés de l’alumnat de grau</t>
  </si>
  <si>
    <t>Columna1</t>
  </si>
  <si>
    <t>Curs</t>
  </si>
  <si>
    <t>Columna2</t>
  </si>
  <si>
    <t>Columna3</t>
  </si>
  <si>
    <t>Columna4</t>
  </si>
  <si>
    <t>Columna5</t>
  </si>
  <si>
    <t>Columna6</t>
  </si>
  <si>
    <t>Columna7</t>
  </si>
  <si>
    <t>Columna8</t>
  </si>
  <si>
    <t>Columna9</t>
  </si>
  <si>
    <t>Alumnes de PAU</t>
  </si>
  <si>
    <t>Alumnes de FP/CFGS</t>
  </si>
  <si>
    <t>Titulats universitaris</t>
  </si>
  <si>
    <t>Canvis de carrera</t>
  </si>
  <si>
    <t>Més grans de 25 anys</t>
  </si>
  <si>
    <t>Altres</t>
  </si>
  <si>
    <t>TOTAL</t>
  </si>
  <si>
    <t>Columna10</t>
  </si>
  <si>
    <t>Diferència total alumnes respecte curs anterior</t>
  </si>
  <si>
    <t>% increment/decreixement</t>
  </si>
  <si>
    <t>Nombre de places ofertades estudis de grau</t>
  </si>
  <si>
    <t>Percentatge ocupació graus de la Facultat</t>
  </si>
  <si>
    <t>Les dades des del curs 2021-22  han estat actualitzades amb la versió 15/2/26 de la informació Dossier de Seguiment de Graus (DataDash)</t>
  </si>
  <si>
    <t>Autor darrera actualització: Gestió  Qualitat FFiL, data 23-2-2026</t>
  </si>
  <si>
    <t>L’indicador PC01_Ind01 mostra una estabilitat molt alta en la via d’accés principal, amb percentatges d’alumnat PAU sempre superiors al 74% i plenament alineats amb els valors de la UAB i del sistema universitari català. El patró d’accés és coherent també amb les tendències internacionals en Humanitats, on l’entrada per batxillerat és clarament dominant. La fita de mantenir &gt;70% és adequada i s’assoleix de manera sostinguda. Es proposa una semaforització senzilla: Verd ≥70%, Ambre 65–69%, Vermell &lt;65%.</t>
  </si>
  <si>
    <t>Nombre de màsters que superen els 20 estudiants de nou accés</t>
  </si>
  <si>
    <t>Incrementar fins al 80 % els màster eficients &gt; 20 alumnes. Superar 20 persones en la mitjana d'entrada per màster</t>
  </si>
  <si>
    <t xml:space="preserve">Nombre de masters eficients/ nombre total de màsters </t>
  </si>
  <si>
    <t>SEGUIMENT FITA: 80% o més de màsters eficients</t>
  </si>
  <si>
    <t>Grau de compliment: Evolució positiva (79%)</t>
  </si>
  <si>
    <t>CÀLCUL INDICADOR DE SEGUIMENT AGREGAT DE FACULTAT</t>
  </si>
  <si>
    <t>Nombre total de màsters</t>
  </si>
  <si>
    <t>Masters eficients</t>
  </si>
  <si>
    <t>Percentatge màsters eficients</t>
  </si>
  <si>
    <t>Mitjana entrada per màster</t>
  </si>
  <si>
    <t> </t>
  </si>
  <si>
    <t>DADES DETALLADES PER TITULACIÓ DE MÀSTER</t>
  </si>
  <si>
    <t>En color verd, titulacions de màster eficients,</t>
  </si>
  <si>
    <r>
      <t> </t>
    </r>
    <r>
      <rPr>
        <sz val="9"/>
        <color theme="0"/>
        <rFont val="Arial"/>
        <family val="2"/>
        <scheme val="major"/>
      </rPr>
      <t> </t>
    </r>
  </si>
  <si>
    <r>
      <t>2020-21</t>
    </r>
    <r>
      <rPr>
        <sz val="9"/>
        <color theme="0"/>
        <rFont val="Arial"/>
        <family val="2"/>
        <scheme val="major"/>
      </rPr>
      <t> </t>
    </r>
  </si>
  <si>
    <r>
      <t>2021-22</t>
    </r>
    <r>
      <rPr>
        <sz val="9"/>
        <color theme="0"/>
        <rFont val="Arial"/>
        <family val="2"/>
        <scheme val="major"/>
      </rPr>
      <t> </t>
    </r>
  </si>
  <si>
    <r>
      <t>2022-23</t>
    </r>
    <r>
      <rPr>
        <sz val="9"/>
        <color theme="0"/>
        <rFont val="Arial"/>
        <family val="2"/>
        <scheme val="major"/>
      </rPr>
      <t> </t>
    </r>
  </si>
  <si>
    <t>24-25</t>
  </si>
  <si>
    <t>25-26</t>
  </si>
  <si>
    <r>
      <t> MÀSTERS</t>
    </r>
    <r>
      <rPr>
        <sz val="9"/>
        <color theme="0"/>
        <rFont val="Arial"/>
        <family val="2"/>
        <scheme val="major"/>
      </rPr>
      <t> </t>
    </r>
  </si>
  <si>
    <r>
      <t>Nou ingrés</t>
    </r>
    <r>
      <rPr>
        <sz val="9"/>
        <color theme="0"/>
        <rFont val="Arial"/>
        <family val="2"/>
        <scheme val="major"/>
      </rPr>
      <t> </t>
    </r>
  </si>
  <si>
    <r>
      <t>Places</t>
    </r>
    <r>
      <rPr>
        <sz val="9"/>
        <color theme="0"/>
        <rFont val="Arial"/>
        <family val="2"/>
        <scheme val="major"/>
      </rPr>
      <t> </t>
    </r>
  </si>
  <si>
    <t>Anàlisi i Gestió del Patrimoni Artístic </t>
  </si>
  <si>
    <r>
      <t>Antropologia: Recerca Avançada i Intervenció Social</t>
    </r>
    <r>
      <rPr>
        <sz val="10"/>
        <color rgb="FF767171"/>
        <rFont val="Arial"/>
        <family val="2"/>
        <scheme val="major"/>
      </rPr>
      <t> </t>
    </r>
  </si>
  <si>
    <r>
      <t>Antropologia Social i Cultural (CREOLE)</t>
    </r>
    <r>
      <rPr>
        <sz val="10"/>
        <color rgb="FF808080"/>
        <rFont val="Arial"/>
        <family val="2"/>
        <scheme val="major"/>
      </rPr>
      <t> </t>
    </r>
  </si>
  <si>
    <t>Arqueologia Prehistòrica </t>
  </si>
  <si>
    <t>—</t>
  </si>
  <si>
    <t>Egiptologia </t>
  </si>
  <si>
    <t>14, Gràfic</t>
  </si>
  <si>
    <t>Estudis Anglesos Avançats </t>
  </si>
  <si>
    <t>English Studies</t>
  </si>
  <si>
    <t>Estudis Avançats de Llengua i Literatura Catalanes </t>
  </si>
  <si>
    <t>Estudis Teatrals </t>
  </si>
  <si>
    <t xml:space="preserve">Estudis Territorials i del Planejament </t>
  </si>
  <si>
    <t>Filosofia Aplicada </t>
  </si>
  <si>
    <t>Filosofies de la Cura</t>
  </si>
  <si>
    <t>Francès Llengua Estrangera i Diversitat Lingüística </t>
  </si>
  <si>
    <t>Geoinformació </t>
  </si>
  <si>
    <t>Història Contemporània </t>
  </si>
  <si>
    <t>Humanitats i Patrimoni Digital </t>
  </si>
  <si>
    <t>Literatura Comparada: Estudis Literaris i Culturals </t>
  </si>
  <si>
    <t>Llengua Espanyola, Literatura Hispànica i Espanyol com a Llengua Estrangera </t>
  </si>
  <si>
    <t>Musicologia, Educació Musical i Interpretació de la Música Antiga </t>
  </si>
  <si>
    <t>Prehistòria, Antiguitat i Edat Mitjana </t>
  </si>
  <si>
    <r>
      <t>Total MU FFiL</t>
    </r>
    <r>
      <rPr>
        <sz val="10"/>
        <color rgb="FF000000"/>
        <rFont val="Arial"/>
        <family val="2"/>
        <scheme val="major"/>
      </rPr>
      <t> </t>
    </r>
  </si>
  <si>
    <r>
      <t>% MU FFiL eficients &gt;20 nou ingrés </t>
    </r>
    <r>
      <rPr>
        <sz val="9"/>
        <color rgb="FF000000"/>
        <rFont val="Arial"/>
        <family val="2"/>
        <scheme val="major"/>
      </rPr>
      <t> </t>
    </r>
  </si>
  <si>
    <r>
      <t>6/15 (40%)</t>
    </r>
    <r>
      <rPr>
        <sz val="9"/>
        <color rgb="FF000000"/>
        <rFont val="Arial"/>
        <family val="2"/>
        <scheme val="major"/>
      </rPr>
      <t> </t>
    </r>
  </si>
  <si>
    <r>
      <t>10/15 (67%)</t>
    </r>
    <r>
      <rPr>
        <sz val="9"/>
        <color rgb="FF000000"/>
        <rFont val="Arial"/>
        <family val="2"/>
        <scheme val="major"/>
      </rPr>
      <t> </t>
    </r>
  </si>
  <si>
    <r>
      <t>9/15 (60%)</t>
    </r>
    <r>
      <rPr>
        <sz val="9"/>
        <color rgb="FF000000"/>
        <rFont val="Arial"/>
        <family val="2"/>
        <scheme val="major"/>
      </rPr>
      <t> </t>
    </r>
  </si>
  <si>
    <t>9/14 (64,3%)</t>
  </si>
  <si>
    <t>11/15(73,3%)</t>
  </si>
  <si>
    <t>Nou ingrés  / Màster FFiL</t>
  </si>
  <si>
    <t>Nombre de màsters UAB amb més de 20 estudiants (no es compten els màsters EM)</t>
  </si>
  <si>
    <t>60/80</t>
  </si>
  <si>
    <t>63/83</t>
  </si>
  <si>
    <t>66/81</t>
  </si>
  <si>
    <t>65/87</t>
  </si>
  <si>
    <t>65/88</t>
  </si>
  <si>
    <t>65/83</t>
  </si>
  <si>
    <t>Les dades des del curs 2021-22  han estat actualitzades amb la versió 15/2/26 de la informació Dossier de Seguiment de Màsters(DataDash)</t>
  </si>
  <si>
    <t>Autor darrera actualització: Gestió Qualitat FFiL, data 23-2-2026</t>
  </si>
  <si>
    <r>
      <t xml:space="preserve">L’indicador PC01_Ind02a mostra una evolució molt positiva en la capacitat de la Facultat per oferir màsters amb cohorts robustes, passant d’un 40% de programes eficients el 2020/21 a un 73,3% el 2025/26. Aquest comportament s’alinea amb la mitjana UAB i amb els patrons del sistema universitari català, i és coherent amb estàndards internacionals en Humanitats, on cohortes de 20–25 estudiants representen un valor de viabilitat i atractiu. La fita del 80% és ambiciosa però assolible.
</t>
    </r>
    <r>
      <rPr>
        <b/>
        <sz val="10"/>
        <rFont val="Arial"/>
        <family val="2"/>
        <scheme val="major"/>
      </rPr>
      <t>Es proposa una semaforització per al nombre de màsters &gt;20 estudiants entrada: Verd ≥80%, Ambre 50–69%, Vermell &lt;50%. 
S'estableix una semaforització secundària per a seguir la mitjana de nova matriculació per màsater: Verd: &gt;20. Groc: 18-20. Vermell: &lt;18</t>
    </r>
  </si>
  <si>
    <t>Percentatge d’admesos als màsters sobre sol·licituds rebudes</t>
  </si>
  <si>
    <t>Mantenir valor mínim 65%</t>
  </si>
  <si>
    <t>Admissions / Total sol·licituds</t>
  </si>
  <si>
    <t>SEGUIMENT FITA: Mantenir valor mínim 65%</t>
  </si>
  <si>
    <t>TAULA RESUM i CÀLCUL DE L'INDICADOR</t>
  </si>
  <si>
    <t>Sol·licituds rebudes</t>
  </si>
  <si>
    <t>Admesos</t>
  </si>
  <si>
    <t>Percentatge admesos</t>
  </si>
  <si>
    <t>Dades detallades per titulació de màster</t>
  </si>
  <si>
    <t>Percentatge d'admesos sobre sol.licituds</t>
  </si>
  <si>
    <t>Sol·licituds</t>
  </si>
  <si>
    <t>MU</t>
  </si>
  <si>
    <t>RUCT</t>
  </si>
  <si>
    <t>2019/20</t>
  </si>
  <si>
    <t>2020/21</t>
  </si>
  <si>
    <t>2025/26</t>
  </si>
  <si>
    <t>Anàlisi i Gestió del Patrimoni Artístic</t>
  </si>
  <si>
    <t>Antropologia Social i Cultural CREOLE  (no coordinat)</t>
  </si>
  <si>
    <t>Antropologia: Recerca Avançada i Intervenció Social</t>
  </si>
  <si>
    <t>Arqueologia Prehistòrica (primera edició 2021-22)</t>
  </si>
  <si>
    <t>Egiptologia (biannual)</t>
  </si>
  <si>
    <t>Estudis Anglesos Avançats / Advanced English Studies</t>
  </si>
  <si>
    <t>Estudis Avançats de Llengua i Literatura Catalanes</t>
  </si>
  <si>
    <t>Estudis Teatrals (última edició 2022-23)</t>
  </si>
  <si>
    <t>Estudis Teatrals (reverificat 2023-24)</t>
  </si>
  <si>
    <t>Estudis Territorials i de la Població (última edició 2020-21)</t>
  </si>
  <si>
    <t>Estudis Territorials i Planejament (primera edició 2021-22)</t>
  </si>
  <si>
    <t>Filosofia Aplicada (última edició 2023-24)</t>
  </si>
  <si>
    <t>Filosofies de la Cura (primera edició 2425)</t>
  </si>
  <si>
    <t>Francès Llengua Estrangera i Diversitat Lingüística (última edició 2022-23 biannual)</t>
  </si>
  <si>
    <t>Geoinformació</t>
  </si>
  <si>
    <t>Història Contemporània (no coordinat - última edició 22-23)</t>
  </si>
  <si>
    <t>Història Contemporània (no coordinat - reverificat 2023-24)</t>
  </si>
  <si>
    <t>Humanitats i Patrimoni Digitals</t>
  </si>
  <si>
    <t>Literatura Comparada: Estudis Literaris i Culturals</t>
  </si>
  <si>
    <t>Llengua Espanyola, Literatura Hispànica i Espanyol com a Llengua Estrangera</t>
  </si>
  <si>
    <t>Musicologia, Educació Musical i Interpretació de la Música Antiga</t>
  </si>
  <si>
    <t>Prehistòria, Antiguitat i Edat Mitjana (última edició 2020-21)</t>
  </si>
  <si>
    <t>Total MU (tots els màsters)</t>
  </si>
  <si>
    <t>Global sense tenir en compte MU Llengua Espanyola (on hi ha moltes sol·licituds per poques places)</t>
  </si>
  <si>
    <t>Les dades des del curs 2021-22  han estat actualitzades amb la versió 15/2/26 de la informació Dossier de Seguiment de Màsters (DataDash)</t>
  </si>
  <si>
    <t>No es te en compte el màster de llengua espanyola
L’indicador PC01_Ind02e mostra una demanda de màsters consolidada i sostinguda, amb percentatges d’admesos sobre sol·licituds sempre superiors al 65% i sovint propers o superiors al 74%. La Facultat es manté plenament alineada amb els patrons de la UAB i del sistema universitari català, i en rangs equivalents als estàndards europeus en Humanitats. La fita fixada (≥65%) és adequada i realista, i la semaforització recomanada és: Verd ≥65%, Ambre 50–64%, Vermell &lt;50%. Els quatre cursos analitzats se situen en Verd, evidenciant alta estabilitat i bona capacitat d’atracció.</t>
  </si>
  <si>
    <t xml:space="preserve">Percentatge d’estudiants matriculats en primera preferència </t>
  </si>
  <si>
    <t>Mantenir per sobre del 85 % la matrícula en primera opció de les titulacions de grau</t>
  </si>
  <si>
    <t>Entrades 1a opció / Total entrades</t>
  </si>
  <si>
    <t>SEGUIMENT FITA: Mantenir valor mínim 85%</t>
  </si>
  <si>
    <t>Grau de compliment: Fita assolida (86%)</t>
  </si>
  <si>
    <t>Mitjana graus matriculats en primera preferència</t>
  </si>
  <si>
    <t>Nombre de graus per sota del llindar 85%</t>
  </si>
  <si>
    <t>Dades detallades per titulació de grau</t>
  </si>
  <si>
    <t>TITULACIÓ</t>
  </si>
  <si>
    <t>Places ofertades</t>
  </si>
  <si>
    <t>Nota de tall 2023-24</t>
  </si>
  <si>
    <t>Nota mitjana 2023-24</t>
  </si>
  <si>
    <t>Primera preferència</t>
  </si>
  <si>
    <t>Grau en Antropologia social i cultural</t>
  </si>
  <si>
    <t>7.26</t>
  </si>
  <si>
    <t>8.02</t>
  </si>
  <si>
    <t>8.63</t>
  </si>
  <si>
    <t>9.39</t>
  </si>
  <si>
    <t>7.40</t>
  </si>
  <si>
    <t>8.16</t>
  </si>
  <si>
    <t>8.60</t>
  </si>
  <si>
    <t>8.30</t>
  </si>
  <si>
    <t>7.75</t>
  </si>
  <si>
    <t>8.84</t>
  </si>
  <si>
    <t>7.76</t>
  </si>
  <si>
    <t>8.62</t>
  </si>
  <si>
    <t>7.63</t>
  </si>
  <si>
    <t>7.69</t>
  </si>
  <si>
    <t>8.22</t>
  </si>
  <si>
    <t>Grau en Història, Política i Economia Contemporànies</t>
  </si>
  <si>
    <t>10.14</t>
  </si>
  <si>
    <t>7.8</t>
  </si>
  <si>
    <t>7.9</t>
  </si>
  <si>
    <t>8.2</t>
  </si>
  <si>
    <t>Total estudiants FFiL</t>
  </si>
  <si>
    <t>Mitjana valor titulacions</t>
  </si>
  <si>
    <t>Titulacions &lt;85%</t>
  </si>
  <si>
    <t>Total estudiants UAB</t>
  </si>
  <si>
    <t>L’indicador PC01_Ind03b mostra una capacitat qualitativa de captació positiva: la Facultat manté un percentatge d’estudiants matriculats en primera preferència entre el 86% i el 91%, per sobre de la fita del 85% i sistemàticament per sobre de la mitjana UAB. Aquest comportament és superior al patró del sistema universitari català i als estàndards internacionals en Humanitats. Tot i una lleu tendència descendent i un increment del nombre de graus amb menys del 85%, la mitjana global continua en verd. Es recomana mantenir la fita actual i aplicar la semaforització: Verd ≥85%, Ambre 80–85%, Vermell &lt;80%.</t>
  </si>
  <si>
    <t>Satisfacció sobre si la formació rebuda m’ha permès millorar les competències personals (Enquesta de satisfacció dels graduats i graduades)</t>
  </si>
  <si>
    <t>Valor referència: &gt;3.75. Evolució positiva &gt;3.55. Seguiment: &gt;3.4. Negatiu: &lt;3.4</t>
  </si>
  <si>
    <t>Valors mitjans de la Facultat</t>
  </si>
  <si>
    <t>Persones graduades - Universitat Autònoma de Barcelona - UAB Barcelona</t>
  </si>
  <si>
    <t>SEGUIMENT FITA: Valor referència &gt;3,75</t>
  </si>
  <si>
    <t>Grau de compliment: Fita assolida (3,8-3,9)</t>
  </si>
  <si>
    <t>TAULA RESUM</t>
  </si>
  <si>
    <t>Grau de satisfacció</t>
  </si>
  <si>
    <t>2015-2016</t>
  </si>
  <si>
    <t>2016-2017</t>
  </si>
  <si>
    <t>2018-19</t>
  </si>
  <si>
    <t>2019-20</t>
  </si>
  <si>
    <t>Graus FFiL</t>
  </si>
  <si>
    <t>*no hi ha dades</t>
  </si>
  <si>
    <t>Màsters FFiL</t>
  </si>
  <si>
    <t>Graus UAB</t>
  </si>
  <si>
    <t>Màsters UAB</t>
  </si>
  <si>
    <t>L’indicador PC01_Ind05 mostra una evolució molt positiva en el període 2021–2024, situant la FFiL en valors elevats de satisfacció (3,91–3,93) i fins i tot superant la mitjana UAB. La sèrie és estable excepte l’impacte COVID (3,20), perfectament explicable. A escala SUC i internacional (Eurograduate, AQU, NSSE, HERI), els valors de 3,75–4,00 són el rang de Qualitat esperat per als estudis d’Humanitats i Ciències Socials. La FFiL es troba plenament alineada amb aquest estàndard i presenta tendència de millora. Es confirma que els programes formatius de la Facultat milloren de manera robusta les competències personals dels titulats, i que aquest és un punt fort del centre en el marc del SGIQ. La semaforització estableix: Verd ≥3,75; Ambre 3,40–3,74; Vermell &lt;3,40.”</t>
  </si>
  <si>
    <t>Satisfacció sobre si la formació rebuda m’ha permès millorar les capacitats per a l’activitat professional (Enquesta de satisfacció dels graduats i graduades)</t>
  </si>
  <si>
    <t>Valor referència: &gt;3.75. Seguiment: 3.4-3.75. Valor negatiu: &lt;3.4</t>
  </si>
  <si>
    <t>Grau de compliment: Evolució positiva (màsters compleixen, graus a prop fita)</t>
  </si>
  <si>
    <t>L’indicador PC01_Ind06 mostra valors estables i positius pel que fa a la percepció de millora de les capacitats professionals. Els graus es mantenen en rangs adequats (3,5–3,7), mentre que els màsters presenten nivells elevats, amb un 4,05 el 2023–24. Els resultats són coherents amb els informes de satisfacció UAB i AQU Catalunya, que situen les Humanitats en valors habituals de 3,4–3,8 . Així mateix, els resultats s’alineen amb les tendències internacionals en competències professionals segons marcs OCDE i EHEA, on les valoracions acostumen a oscil·lar entre 3,3 i 4,0. La fita actual (&gt;3,75) és adequada i la semaforització situa l’indicador en groc/verd de manera global, amb un únic descens atribuïble a l’impacte de la pandèmia.</t>
  </si>
  <si>
    <t>Distribució per gènere dels estudiants totals i de nou ingrés de graus i màsters (pes dones)</t>
  </si>
  <si>
    <t>Reduir les titulacions amb desequilibri de gènere (&gt;75%) per sota del 30% del total</t>
  </si>
  <si>
    <t>Nombre de graus amb &gt;75% matriculats del mateix gènere</t>
  </si>
  <si>
    <t xml:space="preserve">SEGUIMENT FITA: Reduir les titulacions amb desequilibri de gènere (&gt;75%) per sota del 30% </t>
  </si>
  <si>
    <t>Grau de compliment: Evolució positiva (31%)</t>
  </si>
  <si>
    <t>PES DONES: Taula resum i càlcul indicador</t>
  </si>
  <si>
    <t>Matrícula total Graus &gt;75% mateix gènere</t>
  </si>
  <si>
    <t>% titulacions de grau amb desequilibri</t>
  </si>
  <si>
    <t>Màsters &gt;75% mateix gènere</t>
  </si>
  <si>
    <t>% titulacions de màster amb desequilibri</t>
  </si>
  <si>
    <t>% GRAUS/MASTERS AMB DESEQUILIBRI</t>
  </si>
  <si>
    <t>Mitjana pes relatiu dones (nou ingrés graus)</t>
  </si>
  <si>
    <t>Mitjana pes relatiu dones (màsters)</t>
  </si>
  <si>
    <t>Dades detallades per titulació i comparació UAB</t>
  </si>
  <si>
    <t>PROPORCIÓ DE DONES EN LA MATRÍCULA TOTAL</t>
  </si>
  <si>
    <t>GRAU</t>
  </si>
  <si>
    <t>MÀSTER</t>
  </si>
  <si>
    <t>Anàlisi i Gestió del Patrimoni</t>
  </si>
  <si>
    <t>Arqueologia</t>
  </si>
  <si>
    <t>Antropologia Social i Cultural / Social and Cultural Anthropology</t>
  </si>
  <si>
    <t>Ciència, Tecnologia i Humanitats</t>
  </si>
  <si>
    <t>Ciències de la Antiguitat</t>
  </si>
  <si>
    <t>Arqueologia Prehistòrica</t>
  </si>
  <si>
    <t>Estudis Anglesos</t>
  </si>
  <si>
    <t>Egiptologia</t>
  </si>
  <si>
    <t>Estudis d'Anglès i Català</t>
  </si>
  <si>
    <t>Estudis d'Anglès i de Clàssiques</t>
  </si>
  <si>
    <t>Estudis d'Anglès i Espanyol</t>
  </si>
  <si>
    <t>Estudis Teatrals</t>
  </si>
  <si>
    <t>Estudis d'Anglès i Francès</t>
  </si>
  <si>
    <t>Estudis Territorials i de la Població</t>
  </si>
  <si>
    <t>Estudis de Català i Espanyol</t>
  </si>
  <si>
    <t>Estudis Territorials i Planejament</t>
  </si>
  <si>
    <t>Estudis Francesos</t>
  </si>
  <si>
    <t>Filosofia Aplicada</t>
  </si>
  <si>
    <t>Estudis Socioculturals de Gènere</t>
  </si>
  <si>
    <t>Filosofiaes de la Cura</t>
  </si>
  <si>
    <t>Filologia Catalana: Estudis de Literatura i Lingüística</t>
  </si>
  <si>
    <t>Francès Llengua Estrangera i Diversitat Lingüística</t>
  </si>
  <si>
    <t>Geografia, Medi Ambient i Planificació Territorial</t>
  </si>
  <si>
    <t>Història Contemporània</t>
  </si>
  <si>
    <t>Història de l'Art</t>
  </si>
  <si>
    <t>Història, Política i Economia Contemporànies</t>
  </si>
  <si>
    <t>Història</t>
  </si>
  <si>
    <t>Humanitats</t>
  </si>
  <si>
    <t>Llengua i Literatura Espanyoles</t>
  </si>
  <si>
    <t>Prehistòria, Antiguitat i Edat Mitjana</t>
  </si>
  <si>
    <t>Musicologia</t>
  </si>
  <si>
    <t>Mitjana aritmètica % màsters FFiL</t>
  </si>
  <si>
    <t>Mitjana aritmètica % graus FFiL</t>
  </si>
  <si>
    <t>Agregat nou ingrés màsters FFiL</t>
  </si>
  <si>
    <t>Agregat nou ingrés graus FFiL</t>
  </si>
  <si>
    <t>MU &gt;75% mateix sexe</t>
  </si>
  <si>
    <t>Graus &gt;75% mateix sexe</t>
  </si>
  <si>
    <t>Agregat nou ingrés màsters UAB</t>
  </si>
  <si>
    <t>Agregat nou ingrés graus UAB</t>
  </si>
  <si>
    <t>Dades Dosser Seguiment Graus (DataDash)</t>
  </si>
  <si>
    <t>Darrera actualització Gestió Qualitat FFiL, 16/3/2026</t>
  </si>
  <si>
    <t>PROPORCIÓ DE DONES EN EL NOU INGRÉS</t>
  </si>
  <si>
    <t>9 / 19</t>
  </si>
  <si>
    <t>8 / 21</t>
  </si>
  <si>
    <t>8 / 20</t>
  </si>
  <si>
    <t>11 / 20</t>
  </si>
  <si>
    <t>10 de 20</t>
  </si>
  <si>
    <t>6 de 20</t>
  </si>
  <si>
    <t>Les dades des del curs 2020-21 han estat actualitzades amb la versió 15/2/26 de la informació Dossier de Seguiment de Graus i Dossier de Seguiment de Màsters (DataDash)</t>
  </si>
  <si>
    <t>L’indicador PC01_Ind07 mostra un patró de feminització molt alt en els graus de la Facultat (67–69% de dones i 43–48% de titulacions &gt;75% d’un sexe), plenament coherent amb el comportament del SUC i d’Europa en els estudis d’Humanitats. Els màsters presenten una millora notable i arriben al 13% de titulacions desequilibrades el 2025/26. La fita (&lt;30%) només és assolible en màsters. Es proposa una semaforització basada en % de titulacions &gt;75%: Verd &lt;30%, Ambre 30–50%, Vermell &gt;50%.</t>
  </si>
  <si>
    <t>Taxa de graduació per gènere dels graus</t>
  </si>
  <si>
    <t>Reduir la diferència de la taxa de graduació entre dones i homes per sota de 5 punts percentuals</t>
  </si>
  <si>
    <t>S'indica el nombre d'estudiants de la cohort corresponent que es graduen en N o N+1 anys després de la finalització dels estudis. Calculada com Taxa Verifica per a estudiants temps complert.</t>
  </si>
  <si>
    <t>SEGUIMENT FITA: Reduir diferències &gt;5 punts</t>
  </si>
  <si>
    <t>Grau de compliment: Cal seguiment (diversos graus amb molta disparitat; evolució temporal no clara)</t>
  </si>
  <si>
    <t>Taula resum - Càlcul de l'indicador</t>
  </si>
  <si>
    <t>Cohor entrada</t>
  </si>
  <si>
    <t>2016/2017</t>
  </si>
  <si>
    <t>Curs finalització N+1</t>
  </si>
  <si>
    <t>% Graduació Dones (mitjana graus)</t>
  </si>
  <si>
    <t>% Graduació Homes (mitjana graus)</t>
  </si>
  <si>
    <t>Diferència % graduació dones-homes</t>
  </si>
  <si>
    <t>*Valors agregats de la suma d'estudiants de grau de la Facultat. Veure notes metodològiques al final</t>
  </si>
  <si>
    <t>2020-2021</t>
  </si>
  <si>
    <t>2021-2022</t>
  </si>
  <si>
    <t>Cohort 2016/17</t>
  </si>
  <si>
    <t>Cohort 2017/18</t>
  </si>
  <si>
    <t>Cohort 2018/19</t>
  </si>
  <si>
    <t>Cohorts 2019/20</t>
  </si>
  <si>
    <t>Cohort 20/21</t>
  </si>
  <si>
    <t>Ciències de l'Antiguitat</t>
  </si>
  <si>
    <t>Estudis Clàssics</t>
  </si>
  <si>
    <t>-----</t>
  </si>
  <si>
    <t>Llengua i Literatura Catalanes</t>
  </si>
  <si>
    <t>MITJANA GRAUS</t>
  </si>
  <si>
    <t>Agregat alumnat graus FFiL</t>
  </si>
  <si>
    <t>Agregat alumnat graus UAB</t>
  </si>
  <si>
    <r>
      <t>-</t>
    </r>
    <r>
      <rPr>
        <sz val="7"/>
        <rFont val="Arial"/>
        <family val="2"/>
        <scheme val="major"/>
      </rPr>
      <t xml:space="preserve">          </t>
    </r>
    <r>
      <rPr>
        <sz val="9"/>
        <rFont val="Arial"/>
        <family val="2"/>
        <scheme val="major"/>
      </rPr>
      <t>Taxa de graduació fins N+1 anys en relació a l’any d’acabament estudis.</t>
    </r>
  </si>
  <si>
    <r>
      <t>-</t>
    </r>
    <r>
      <rPr>
        <sz val="7"/>
        <rFont val="Arial"/>
        <family val="2"/>
        <scheme val="major"/>
      </rPr>
      <t xml:space="preserve">          </t>
    </r>
    <r>
      <rPr>
        <sz val="9"/>
        <rFont val="Arial"/>
        <family val="2"/>
        <scheme val="major"/>
      </rPr>
      <t>Taxa calculada a partir de l’alumnat amb dedicació a temps complet (criteri VERIFICA)</t>
    </r>
  </si>
  <si>
    <r>
      <t>-</t>
    </r>
    <r>
      <rPr>
        <sz val="7"/>
        <rFont val="Arial"/>
        <family val="2"/>
        <scheme val="major"/>
      </rPr>
      <t xml:space="preserve">          </t>
    </r>
    <r>
      <rPr>
        <sz val="9"/>
        <rFont val="Arial"/>
        <family val="2"/>
        <scheme val="major"/>
      </rPr>
      <t>Només es representen les taxes dels graus quan les cohorts per sexe estan formades per 5 o més estudiants.</t>
    </r>
  </si>
  <si>
    <r>
      <t>-</t>
    </r>
    <r>
      <rPr>
        <sz val="7"/>
        <rFont val="Arial"/>
        <family val="2"/>
        <scheme val="major"/>
      </rPr>
      <t xml:space="preserve">          </t>
    </r>
    <r>
      <rPr>
        <sz val="9"/>
        <rFont val="Arial"/>
        <family val="2"/>
        <scheme val="major"/>
      </rPr>
      <t>No es mostra la taxa resultant de la mitjana aritmètica dels valors dels graus perquè el nombre de valors és diferents per cada sexe, en funció de la nota anterior.</t>
    </r>
  </si>
  <si>
    <r>
      <t>-</t>
    </r>
    <r>
      <rPr>
        <sz val="7"/>
        <rFont val="Arial"/>
        <family val="2"/>
        <scheme val="major"/>
      </rPr>
      <t xml:space="preserve">          </t>
    </r>
    <r>
      <rPr>
        <sz val="9"/>
        <rFont val="Arial"/>
        <family val="2"/>
        <scheme val="major"/>
      </rPr>
      <t>No es mostren els valors dels màsters perquè hi ha molts problemes de significació en diferenciar sexes. A més, la graduació és alta.</t>
    </r>
  </si>
  <si>
    <r>
      <t>-</t>
    </r>
    <r>
      <rPr>
        <sz val="7"/>
        <rFont val="Arial"/>
        <family val="2"/>
        <scheme val="major"/>
      </rPr>
      <t xml:space="preserve">          </t>
    </r>
    <r>
      <rPr>
        <sz val="9"/>
        <rFont val="Arial"/>
        <family val="2"/>
        <scheme val="major"/>
      </rPr>
      <t>Es mostren també els indicadors agregats de les tres darrers cohorts amb informació per tal de tenir resultats més significatius. Seran la base de la comparació temporal futura.</t>
    </r>
  </si>
  <si>
    <t>Les dades des del curs 2020-21 han estat actualitzades amb la versió 15/2/26 de la informació Dossier de Seguiment de Graus(DataDash)</t>
  </si>
  <si>
    <t>Aquest model reflecteix la naturalesa real de l’indicador i les diferències estructurals documentades en estudiants d’Humanitats al SUC i Europa, on les dones tenen trajectòries acadèmiques més regulars. L’aplicació a les dades de la Facultat mostra resultats majoritàriament en Verd i Ambre, amb un únic Vermell (7,1%), que indica la necessitat d’anàlisi específica.</t>
  </si>
  <si>
    <t>Perfil d'accés a grau: Nota de tall i nota mitjana</t>
  </si>
  <si>
    <t>Superar 8 de nota mitjana dels estudiants que accedeixen i no baixar de 7.25 (mitjana SUC)</t>
  </si>
  <si>
    <t>SEGUIMENT FITA: Superar 8 de nota mitjana</t>
  </si>
  <si>
    <t>Grau de compliment: Evolució positiva(nivell compliment, però amb lleugera tendència descendent)</t>
  </si>
  <si>
    <t>Mitjana Nota de tall</t>
  </si>
  <si>
    <t>Graus Nota de tall &gt;5</t>
  </si>
  <si>
    <t>Mitjana nota d'accés agregat estudiants FFiL</t>
  </si>
  <si>
    <t>PC01-IND09</t>
  </si>
  <si>
    <t>GRAUS</t>
  </si>
  <si>
    <t>Notes de tall</t>
  </si>
  <si>
    <t>Notes mitjanes d'accés</t>
  </si>
  <si>
    <t>--------</t>
  </si>
  <si>
    <t xml:space="preserve">Mitjana graus FFiL </t>
  </si>
  <si>
    <t>Agregat estudiants FFiL</t>
  </si>
  <si>
    <t>Mitjana UAB</t>
  </si>
  <si>
    <t>L’indicador PC01_Ind09 mostra un perfil d’accés globalment alt i estable als graus de la Facultat, amb notes mitjanes agregades situades entre 8,29 i 7,89 en els darrers cinc anys i sempre per sobre de la mitjana SUC (7,25). La fita institucional (≥8) s’ha assolit de manera sostinguda fins al 2024/25, amb un lleuger descens el 2025/26 que situa l’indicador en ambre però manté un bon nivell. Les notes de tall es mantenen en valors baixos, en coherència amb la naturalesa del sistema universitari català en Humanitats. L’anàlisi per titulació mostra diversos graus amb notes mitjanes excel·lents (≥9) que actuen com a pols d’atracció, i altres amb perfils sòlids entre 7 i 8. En conjunt, l’indicador evidencia un accés de Qualitat, amb un únic punt d’atenció en la lleugera tendència a la baixa el darrer curs.</t>
  </si>
  <si>
    <t>Percentatge d’ocupació de l’aulari per franges horàries</t>
  </si>
  <si>
    <t>Assolir de manera estable: Ocup.mitj: 70-80%. cap franja &gt;85%</t>
  </si>
  <si>
    <t xml:space="preserve">Vicedegà/ana d’Estudis de Grau i d’Innovació Docent </t>
  </si>
  <si>
    <t>Gestió Acadèmica (Programació Docent)</t>
  </si>
  <si>
    <t>PC02a Programació docent de les assignatures</t>
  </si>
  <si>
    <t>Gestió Acadèmica</t>
  </si>
  <si>
    <t>SEGUIMENT FITA: Ocup.mitj: 70-80%. cap franja &gt;85%</t>
  </si>
  <si>
    <r>
      <t>2022-23</t>
    </r>
    <r>
      <rPr>
        <sz val="10"/>
        <color theme="0"/>
        <rFont val="Arial"/>
        <family val="2"/>
        <scheme val="major"/>
      </rPr>
      <t> </t>
    </r>
  </si>
  <si>
    <t xml:space="preserve"> 1 Sem</t>
  </si>
  <si>
    <t>2 Sem</t>
  </si>
  <si>
    <t>1 Sem </t>
  </si>
  <si>
    <t>1sem</t>
  </si>
  <si>
    <t>2 sem</t>
  </si>
  <si>
    <t>08:30 a 10:00</t>
  </si>
  <si>
    <t>64,40% </t>
  </si>
  <si>
    <t>10:00 a 11:30</t>
  </si>
  <si>
    <t>75,60% </t>
  </si>
  <si>
    <t>11:30 a 13:00</t>
  </si>
  <si>
    <t>86,40% </t>
  </si>
  <si>
    <t>13:00 a 14:30</t>
  </si>
  <si>
    <t>71,20% </t>
  </si>
  <si>
    <r>
      <t>74,40%</t>
    </r>
    <r>
      <rPr>
        <sz val="11"/>
        <color rgb="FF000000"/>
        <rFont val="Arial"/>
        <family val="2"/>
        <scheme val="major"/>
      </rPr>
      <t> </t>
    </r>
  </si>
  <si>
    <t>Valoración</t>
  </si>
  <si>
    <t>MOLT ADEQUAT: Ocup.mitj: 70-80%, cap franja &gt;85%</t>
  </si>
  <si>
    <t>EVOLUCIÓ POSITIVA: Ocup mitj: 70-80%; alguna franja &gt;85%</t>
  </si>
  <si>
    <t>SEGUIMENT: Ocup.mitj: 60-70%, alguna franja &gt;85%</t>
  </si>
  <si>
    <t>RISC OPERATIU: Ocup.mitj: &lt;60%, franges &gt;85%</t>
  </si>
  <si>
    <t>15. Observacions</t>
  </si>
  <si>
    <t xml:space="preserve"> Els llindars definits per a l’ocupació de les aules es basen en referències internacionals àmpliament utilitzades en sistemes universitaris. Normatives com la R751 del Utah System of Higher Education estableixen un ús del 75% del temps disponible i una ocupació del 66,7% dels seients; altres institucions, com la University of Missouri, fixen llindars mínims del 70% d’ocupació i 30 hores per setmana d’ús; i anàlisis sectorials com els de KPI Depot consideren òptims els valors compresos entre el 70% i el 85% d’utilització. Aquests estàndards són coherents amb la definició de llindars utilitzats per la Facultat.</t>
  </si>
  <si>
    <t>Ràtio programada de les titulacions de grau vs, Ràtio teòrica</t>
  </si>
  <si>
    <t>Mantenir la ràtio programada mitjana de la FFiL en un interval sostenible entre 14-15</t>
  </si>
  <si>
    <t>Ràtio = Alumnes equivalents / Professorat equivalent</t>
  </si>
  <si>
    <t>Gestió acadèmica (programació docent)</t>
  </si>
  <si>
    <t>Aplicació TPD</t>
  </si>
  <si>
    <t>SEGUIMENT FITA: Ràtio programada entre 14-15</t>
  </si>
  <si>
    <t>Grau de compliment: Cal seguiment (14,2 i en descens)</t>
  </si>
  <si>
    <t>Teòrica</t>
  </si>
  <si>
    <t>15-17</t>
  </si>
  <si>
    <t>Mitjana Aritmètica Programada</t>
  </si>
  <si>
    <t>Mitjana Aritmètica Ràtio 15</t>
  </si>
  <si>
    <t>Mitjana Aritmètica Ràtio 16</t>
  </si>
  <si>
    <t>Mitjana Aritmètica Ràtio 17</t>
  </si>
  <si>
    <r>
      <t>GRAUS</t>
    </r>
    <r>
      <rPr>
        <sz val="10"/>
        <color theme="0"/>
        <rFont val="Arial"/>
        <family val="2"/>
        <scheme val="major"/>
      </rPr>
      <t> </t>
    </r>
  </si>
  <si>
    <r>
      <t>TEÒRICA</t>
    </r>
    <r>
      <rPr>
        <sz val="10"/>
        <color theme="0"/>
        <rFont val="Arial"/>
        <family val="2"/>
        <scheme val="major"/>
      </rPr>
      <t> </t>
    </r>
  </si>
  <si>
    <r>
      <t>REAL</t>
    </r>
    <r>
      <rPr>
        <sz val="10"/>
        <color theme="0"/>
        <rFont val="Arial"/>
        <family val="2"/>
        <scheme val="major"/>
      </rPr>
      <t> </t>
    </r>
  </si>
  <si>
    <r>
      <t>2019-20</t>
    </r>
    <r>
      <rPr>
        <sz val="10"/>
        <color theme="0"/>
        <rFont val="Arial"/>
        <family val="2"/>
        <scheme val="major"/>
      </rPr>
      <t> </t>
    </r>
  </si>
  <si>
    <r>
      <t>2020-21</t>
    </r>
    <r>
      <rPr>
        <sz val="10"/>
        <color theme="0"/>
        <rFont val="Arial"/>
        <family val="2"/>
        <scheme val="major"/>
      </rPr>
      <t> </t>
    </r>
  </si>
  <si>
    <t xml:space="preserve">2023-24 </t>
  </si>
  <si>
    <t>Arqueologia </t>
  </si>
  <si>
    <t>Ciència, Tecnologia i Humanitats </t>
  </si>
  <si>
    <t>Geografia, Medi Ambient i Planificació Territorial </t>
  </si>
  <si>
    <t>Estudis Anglesos  </t>
  </si>
  <si>
    <t>Estudis d'Anglès i Francès  </t>
  </si>
  <si>
    <t>Estudis Francesos  </t>
  </si>
  <si>
    <t>Antropologia Social i Cultural </t>
  </si>
  <si>
    <t>Ciències de l'Antiguitat  </t>
  </si>
  <si>
    <t>Estudis d'Anglès i Català  </t>
  </si>
  <si>
    <t>Estudis d'Anglès i de Clàssiques </t>
  </si>
  <si>
    <t>Estudis d'Anglès i Espanyol </t>
  </si>
  <si>
    <t>Estudis de Català i Espanyol </t>
  </si>
  <si>
    <t>Estudis de Francès i Espanyol </t>
  </si>
  <si>
    <t>Estudis socioculturals de gènere </t>
  </si>
  <si>
    <t>Filologia Catalana: Estudis de Literatura i Lingüística </t>
  </si>
  <si>
    <t>Filosofia  </t>
  </si>
  <si>
    <t>Història  </t>
  </si>
  <si>
    <t>Història de l'Art  </t>
  </si>
  <si>
    <t>Història, Política i Economia Contemporànies  </t>
  </si>
  <si>
    <t>Humanitats  </t>
  </si>
  <si>
    <t>Llengua i Literatura Espanyoles </t>
  </si>
  <si>
    <t>Musicologia  </t>
  </si>
  <si>
    <r>
      <t>Mitjana aritmètica graus</t>
    </r>
    <r>
      <rPr>
        <sz val="10"/>
        <color rgb="FF000000"/>
        <rFont val="Arial"/>
        <family val="2"/>
        <scheme val="major"/>
      </rPr>
      <t> </t>
    </r>
  </si>
  <si>
    <t>La ràtio teòrica establerta (15–17) no és assolible de manera sistemàtica en titulacions d’Humanitats amb una matrícula moderada i un nivell elevat d’optativitat. Per aquest motiu, es defineix un objectiu realista orientat a garantir la sostenibilitat docent. Es considera adequada una ràtio mitjana igual o superior a 14, coherent amb els valors històrics de la Facultat. La semaforització s’estableix en valors absoluts, d’acord amb criteris d’eficiència organitzativa i de Qualitat docent.</t>
  </si>
  <si>
    <t>Nombre d’assignatures que imparteixen docència en anglès, per titulacions</t>
  </si>
  <si>
    <t>Mantenir una xifra igual o superior a 5</t>
  </si>
  <si>
    <t>Vicedegà/ana d’Estudis de Grau i d’Innovació Docent </t>
  </si>
  <si>
    <t>Gestor programació docent</t>
  </si>
  <si>
    <t>Gestió Acadèmica(Programació docent)</t>
  </si>
  <si>
    <t>SEGUIMENT FITA: Mantenir una xifra igual o superior a 5</t>
  </si>
  <si>
    <t>2023-2024</t>
  </si>
  <si>
    <t>2025-2026</t>
  </si>
  <si>
    <t>Nombre d'assignatures programades en anglès</t>
  </si>
  <si>
    <t>Darrera actualització març 2026. Gestió de Qualitat FFiL</t>
  </si>
  <si>
    <t>10. Observacions</t>
  </si>
  <si>
    <t>Excloses les assignatures dels graus filològics amb anglès i el grau d'Història, Economia i Societat Contemporànies.
Es prioritza la qualitat de la docència en anglès al nombre absolut d'assignatures.</t>
  </si>
  <si>
    <t>11. Gràfic</t>
  </si>
  <si>
    <t>Nombre i percentatge (respecte al total d’assignatures programades dels estudis) de guies docents fetes públiques</t>
  </si>
  <si>
    <t>Publicació 100 % guies docents. mantenint sempre l'indicador per sobre 90%</t>
  </si>
  <si>
    <t>Guies publicades / Assignatures</t>
  </si>
  <si>
    <t>Vicedegà/ana d’Estudis de Postgrau i responsable de Política Lingüística </t>
  </si>
  <si>
    <t>PC02b. Gestió de les guies docents</t>
  </si>
  <si>
    <t>Procés Guies Docents - Universitat Autònoma de Barcelona - UAB Barcelona</t>
  </si>
  <si>
    <t>SEGUIMENT FITA: Publicació 100% guies, sempre &gt; 90%</t>
  </si>
  <si>
    <t>Grau de compliment: Evolució positiva (pendent dades 2024-25 definitives)</t>
  </si>
  <si>
    <t>Hi ha inconsistència entre les dades de 2023/24 i 2024/25</t>
  </si>
  <si>
    <t>TAULA RESUM. INDICADOR</t>
  </si>
  <si>
    <t>Màsters</t>
  </si>
  <si>
    <t>Informes valoració procediment guies docents UAB</t>
  </si>
  <si>
    <t>Guies publicades</t>
  </si>
  <si>
    <t>Assignatures programades</t>
  </si>
  <si>
    <t>Percentatges</t>
  </si>
  <si>
    <t>%guies publ./assig.publicades</t>
  </si>
  <si>
    <t>Estudis d’Anglès i Català</t>
  </si>
  <si>
    <t>Estudis d’Anglès i Clàssiques</t>
  </si>
  <si>
    <t>Estudis d’Anglès i Espanyol</t>
  </si>
  <si>
    <t>Estudis d’Anglès i Francès</t>
  </si>
  <si>
    <t>Estudis Francesos / Filologia Francesa</t>
  </si>
  <si>
    <t>25*</t>
  </si>
  <si>
    <t>Geografia i Ordenació del Territori</t>
  </si>
  <si>
    <t>Història de l’Art</t>
  </si>
  <si>
    <t>Història, Política i Economia Contemporànies / Contemporary History, Politics and Economics</t>
  </si>
  <si>
    <t>Llengua i literatura catalanes</t>
  </si>
  <si>
    <t>Llengua i literatura espanyoles</t>
  </si>
  <si>
    <t>MÀSTERS</t>
  </si>
  <si>
    <t>Mòduls programats</t>
  </si>
  <si>
    <t>Autor darrera actualització: Gestió Qualitat FFiL, data 24-2-2026</t>
  </si>
  <si>
    <t>Hi ha una discontinuïtat de les dades entre 2023-24 i 2024-25. Hi ha un nombre semblant de guies, però disminueix el percentatge. Cal vigilar el mètode de càlcul dels informes s/guies docents UAB. Respecte de la sèrie prèvia al curs 2024-24 hi ha certa continuïtat.</t>
  </si>
  <si>
    <t>Nombre d’estudis que inclouen la perspectiva de gènere en els resultats d’aprenentatge</t>
  </si>
  <si>
    <t>Assolir 100% de titulacions amb perspectiva de gènere en els RAs</t>
  </si>
  <si>
    <t>Proporció de memòries d'estudis amb RAs amb perspectiva de gènere</t>
  </si>
  <si>
    <t>Revisió manual Memòries titulacions (GQ)</t>
  </si>
  <si>
    <t xml:space="preserve">SEGUIMENT FITA: 100% </t>
  </si>
  <si>
    <t>02/20</t>
  </si>
  <si>
    <t>07/20</t>
  </si>
  <si>
    <t>13/22</t>
  </si>
  <si>
    <t>18/21</t>
  </si>
  <si>
    <t>19/21</t>
  </si>
  <si>
    <t>03/15</t>
  </si>
  <si>
    <t>08/15</t>
  </si>
  <si>
    <t>09/15</t>
  </si>
  <si>
    <t>10/15</t>
  </si>
  <si>
    <t>11/15</t>
  </si>
  <si>
    <t>15/15</t>
  </si>
  <si>
    <t>CURS</t>
  </si>
  <si>
    <t>OBSERVACIONS</t>
  </si>
  <si>
    <t>X</t>
  </si>
  <si>
    <t>PER MODIFICACIÓ CURS 2022/23</t>
  </si>
  <si>
    <t>MEMORIA 2020 - NO APAREIX A LA PROPOSTA PERÒ SI A LA MEMÒRIA</t>
  </si>
  <si>
    <t>Ciència, Tecnologia i Humanitats - UAB/UAM/UC3M</t>
  </si>
  <si>
    <t>DES D'INICI IMPLEMENTACIÓ</t>
  </si>
  <si>
    <t>Grau en Ciències de la Antiguitat</t>
  </si>
  <si>
    <t>no encara, al 26/27 s'implementa una modificació revisar-la</t>
  </si>
  <si>
    <t>CANVI DE PLA- IMPLEMENTACIÓ 2021/22. NO EXISTIA EN EL PLA EN EXTINCIÓ</t>
  </si>
  <si>
    <t>Grau en Estudis Clàssics</t>
  </si>
  <si>
    <t>EN EXTINCIÓ</t>
  </si>
  <si>
    <t>NOU PLA - IMPLEMENTACIÓ CURS 2022/23</t>
  </si>
  <si>
    <t>Grau en Estudis de Català i de Clàssiques</t>
  </si>
  <si>
    <t>EXTINGIT</t>
  </si>
  <si>
    <t>Grau en Estudis de Francès i Català</t>
  </si>
  <si>
    <t>Grau en Estudis de Francès i d'Espanyol</t>
  </si>
  <si>
    <t>Grau en Estudis de Gènere</t>
  </si>
  <si>
    <t>Grau en Estudis d'Espanyol i de Clàssiques</t>
  </si>
  <si>
    <t>Filologia i Cultura Franceses - UAB/UB </t>
  </si>
  <si>
    <t>PER MODIFICACIÓ CURS 2021/22</t>
  </si>
  <si>
    <t>Grau en Geografia i Ordenació del Territori</t>
  </si>
  <si>
    <t>si des del 23/24</t>
  </si>
  <si>
    <t>si desde 25/26</t>
  </si>
  <si>
    <t>Grau en Humanitats i Gestió de la Cultura</t>
  </si>
  <si>
    <t>si a partir del 26/27</t>
  </si>
  <si>
    <t>Grau en Llengua i Literatura Catalanes</t>
  </si>
  <si>
    <t>Totals per curs / graus</t>
  </si>
  <si>
    <t>Tipus</t>
  </si>
  <si>
    <t>23/24</t>
  </si>
  <si>
    <t>24/25</t>
  </si>
  <si>
    <t>25/26</t>
  </si>
  <si>
    <t>Màster Oficial UAB</t>
  </si>
  <si>
    <t>x</t>
  </si>
  <si>
    <t>per modificació 22/23</t>
  </si>
  <si>
    <t>per modificació 21/22</t>
  </si>
  <si>
    <t>Arqueologia prehistòrica</t>
  </si>
  <si>
    <t>Extinció curs 21/22</t>
  </si>
  <si>
    <t>Modificació 22/23</t>
  </si>
  <si>
    <t xml:space="preserve">Des d'inici - CE6. Examinar los fundamentos ideológicos de las representaciones culturales del género y la sexualidad. </t>
  </si>
  <si>
    <t>Musicologia, educació musical i interpretació de la música antiga</t>
  </si>
  <si>
    <t>Antropologia Social i Cultural CREOLE / Social and Cultural Anthropology</t>
  </si>
  <si>
    <t>Interuniversitari</t>
  </si>
  <si>
    <t>Arqueologia clàssica</t>
  </si>
  <si>
    <t>Arqueologia Clàssica Aplicada. Recerca i Transferència</t>
  </si>
  <si>
    <t>Ciència Cognitiva i Llenguatge</t>
  </si>
  <si>
    <t>Elaboració de Diccionaris i Control de Qualitat del Lèxic Espanyol</t>
  </si>
  <si>
    <t>Interuniversitari(UAB)</t>
  </si>
  <si>
    <t>incorpora</t>
  </si>
  <si>
    <t>Filosofia Analítica</t>
  </si>
  <si>
    <t>Gestió d’Àrees de Muntanya</t>
  </si>
  <si>
    <t>Identitat Europea Medieval</t>
  </si>
  <si>
    <t>Mediterrània Antiga</t>
  </si>
  <si>
    <t>Totals per curs</t>
  </si>
  <si>
    <t>L’adaptació de les memòries a allò indicat pel RD 822/2021 i, en general, l’avançament de les modificacions i reverificacions de les titulacions fa preveure que a curt termini totes les titulacions tinguin incorporada la perspectiva de gènere.</t>
  </si>
  <si>
    <t>Nombre i percentatge de titulacions que ofereixen una assignatura de PE, caràcter (OB o OT) de l’assignatura i nombre de crèdits</t>
  </si>
  <si>
    <t>100% en el cas de graus. Màsters: Incorporar assign. PE sempre que sigui factible</t>
  </si>
  <si>
    <t>Titulacions amb assign PE al pla d'estudis</t>
  </si>
  <si>
    <t xml:space="preserve">Vicedegà/ana d’Ocupabilitat. Mobilitat Internacional i Cultura </t>
  </si>
  <si>
    <t xml:space="preserve">Procés PC03a. Gestió de les pràctiques </t>
  </si>
  <si>
    <t>web uab lletres</t>
  </si>
  <si>
    <t>SEGUIMENT FITA: 100%  graus, màxim possible en màsters</t>
  </si>
  <si>
    <t>Grau de compliment: Cal seguiment en futures reverificacions (màsters)</t>
  </si>
  <si>
    <t>TOTAL TITULACIONS MU AMB PRÀCTIQUES</t>
  </si>
  <si>
    <t>MU AMB PRÀCTIQUES OB/OT</t>
  </si>
  <si>
    <t>% MU AMB PRÀCTIQUES</t>
  </si>
  <si>
    <t>TOTAL PRÀCTIQUES GRAUS</t>
  </si>
  <si>
    <t>Màsters amb assign. Pràctiques i caràcter</t>
  </si>
  <si>
    <t>CARÀCTER DE LES PRÀCTIQUES</t>
  </si>
  <si>
    <t>OB</t>
  </si>
  <si>
    <t>Antropologia, Recerca Avançada i Intervenció Social</t>
  </si>
  <si>
    <t>OT</t>
  </si>
  <si>
    <t>-</t>
  </si>
  <si>
    <t>English Studies: Linguistic, Literary and Sociocultural Perspectives/ Estudis Anglesos: Perspectives Lingüístiques, Literàries i Socioculturals (Fins 23/24: Estudis Anglesos Avançats / Advanced English Studies)</t>
  </si>
  <si>
    <t>_</t>
  </si>
  <si>
    <t>Humanitats i Patromoni Digitals</t>
  </si>
  <si>
    <t>Màsters sense assign. Pràctiques</t>
  </si>
  <si>
    <t>Filosofia de la Cura (fins 22/23: Filosofia Aplicada)</t>
  </si>
  <si>
    <t>TOTAL TITULACIONS AMB PRÀCTIQUES</t>
  </si>
  <si>
    <t>% TITULACIONS AMB PRÀCTIQUES</t>
  </si>
  <si>
    <t>Nombre d’alumnes de Grau matriculats en pràctiques del total d’estudiants que arriben al final dels estudis</t>
  </si>
  <si>
    <t>Incrementar fins el 40 % de l'alumnat candidat a les PE i no baixar del 35% en l'agregat</t>
  </si>
  <si>
    <r>
      <rPr>
        <b/>
        <sz val="12"/>
        <color rgb="FF009639"/>
        <rFont val="Arial"/>
        <family val="2"/>
        <scheme val="major"/>
      </rPr>
      <t>Indicador estratègic</t>
    </r>
    <r>
      <rPr>
        <b/>
        <sz val="10"/>
        <color rgb="FF009639"/>
        <rFont val="Arial"/>
        <family val="2"/>
        <scheme val="major"/>
      </rPr>
      <t xml:space="preserve">
Indicador de seguiment dels resultats</t>
    </r>
  </si>
  <si>
    <t>Alumnes matriculats a PE / matriculats TFG</t>
  </si>
  <si>
    <t>Datadash i SIQ https://siq.uab.cat/siq_public/centres/</t>
  </si>
  <si>
    <t>13. Resultats</t>
  </si>
  <si>
    <t>SEGUIMENT FITA: Arribar a 40%</t>
  </si>
  <si>
    <t>Grau de compliment: Evolució positiva (36,4%)</t>
  </si>
  <si>
    <t>2025/2026 (prov.)</t>
  </si>
  <si>
    <t>nombre alumnes en assignatura Pràctiques</t>
  </si>
  <si>
    <t>% sobre el total a 4t</t>
  </si>
  <si>
    <t>(prov.) dades pendents de confirmació de la modificació de matrícula del 2n semestre</t>
  </si>
  <si>
    <r>
      <t>PC03-Ind02</t>
    </r>
    <r>
      <rPr>
        <sz val="10"/>
        <color theme="0"/>
        <rFont val="Arial"/>
        <family val="2"/>
        <scheme val="major"/>
      </rPr>
      <t> </t>
    </r>
  </si>
  <si>
    <t>Nombre d’alumnes matriculats en pràctiques sobre el total d’alumnes que arriben al final dels estudis de grau (TFG)</t>
  </si>
  <si>
    <r>
      <t>CURS</t>
    </r>
    <r>
      <rPr>
        <sz val="9"/>
        <color theme="0"/>
        <rFont val="Arial"/>
        <family val="2"/>
        <scheme val="major"/>
      </rPr>
      <t> </t>
    </r>
  </si>
  <si>
    <t>2025-2026 (prov.)</t>
  </si>
  <si>
    <r>
      <t>GRAU</t>
    </r>
    <r>
      <rPr>
        <sz val="9"/>
        <color theme="0"/>
        <rFont val="Arial"/>
        <family val="2"/>
        <scheme val="major"/>
      </rPr>
      <t> </t>
    </r>
  </si>
  <si>
    <t>Estudiants</t>
  </si>
  <si>
    <t>% pràctiques</t>
  </si>
  <si>
    <t>TFG</t>
  </si>
  <si>
    <r>
      <t>PRÀCTIQUES</t>
    </r>
    <r>
      <rPr>
        <sz val="6"/>
        <color theme="0"/>
        <rFont val="Arial"/>
        <family val="2"/>
        <scheme val="major"/>
      </rPr>
      <t> </t>
    </r>
  </si>
  <si>
    <t>Estudis de català i espanyol</t>
  </si>
  <si>
    <t>Estudis Socioculturals de Gènere (OB)</t>
  </si>
  <si>
    <t>Alumnat FFiL</t>
  </si>
  <si>
    <t>Mitjana Graus</t>
  </si>
  <si>
    <t>Graus &gt;50%</t>
  </si>
  <si>
    <t>Alumnat UAB *</t>
  </si>
  <si>
    <t>Font: Datadash &gt; Informes per al Seguiment &gt; Dossier seguiment Graus &gt; Assignatures &gt; Estudiants matriculats a les assignatures</t>
  </si>
  <si>
    <t>Dades Datadash: 1/3/2026</t>
  </si>
  <si>
    <t>Darrera actualització indicador: Gestió de Qualitat FFiL, 15/3/2026</t>
  </si>
  <si>
    <t>L’indicador PC03a_Ind02 mostra una estabilització de la participació en pràctiques externes al voltant del 36–38%, lluny de l’objectiu estratègic del 50%. La tendència dels darrers quatre cursos no indica millora, sinó manteniment. L’anàlisi desagregada evidencia una forta heterogeneïtat entre graus, amb branques com Geografia, Arqueologia, Estudis Socioculturals de Gènere o Ciència, Tecnologia i Humanitats amb percentatges molt alts, mentre que Filologies i Estudis Anglesos presenten valors baixos o molt baixos, que condicionen el conjunt de la Facultat. El gap respecte a la mitjana UAB (~52%) reforça la necessitat d’una estratègia diferenciada. Es proposen accions de millora centrades en l’augment de l’oferta i la visibilització de pràctiques en graus amb menor cultura de participació, així com la integració d’orientació i pràctiques en el recorregut acadèmic de l’alumnat. L’indicador s’ha de considerar en situació d’estancament i cal aplicar mesures específiques per avançar cap a la fita del 50%</t>
  </si>
  <si>
    <t>Nombre i percentatge d’alumnes matriculats en pràctiques OT de màster</t>
  </si>
  <si>
    <t xml:space="preserve">Consolidar un 65% de matriculació a les PEXT optatives i no baixar del 50% </t>
  </si>
  <si>
    <t>Alumnes en PE / Total matriculats</t>
  </si>
  <si>
    <t>Intranet UAB</t>
  </si>
  <si>
    <t>SEGUIMENT FITA: Arribar a 65%</t>
  </si>
  <si>
    <t>Grau de compliment: Evolució positiva (61%)</t>
  </si>
  <si>
    <t>Nombre d'alumnes matriculats OT</t>
  </si>
  <si>
    <t>Percentatge d'alumnat matriculat OT</t>
  </si>
  <si>
    <t>MÀSTERS UNIVERSITARIS</t>
  </si>
  <si>
    <t>EN PRÀCTIQUES</t>
  </si>
  <si>
    <t>NOUS</t>
  </si>
  <si>
    <t>ESTUDIANTS</t>
  </si>
  <si>
    <t>Nº</t>
  </si>
  <si>
    <t>%</t>
  </si>
  <si>
    <t>Pràctiques de caràcter obligatori (OB)</t>
  </si>
  <si>
    <t xml:space="preserve">Francès Llengua Estrangera i Diversitat Lingüística </t>
  </si>
  <si>
    <t>Total OB</t>
  </si>
  <si>
    <t>Pràctiques de caràcter optatiu (OT)</t>
  </si>
  <si>
    <t>Estudis Anglesos Avançats / Advanced English Studies (Extingit)</t>
  </si>
  <si>
    <t xml:space="preserve">Estudis Avançats i Aplicacions en Llengua Catalana </t>
  </si>
  <si>
    <t>Estudis Territorials i de la Població (Extingit)</t>
  </si>
  <si>
    <t>Polítiques i Planifiació per a les Ciutats, l'Ambient i el Paisatge (PPCEL) (Extingit)</t>
  </si>
  <si>
    <t>Prehistòria, Antiguitat i Edat Mitjana (Extingit)</t>
  </si>
  <si>
    <t>Total OT</t>
  </si>
  <si>
    <t>Mentre es consolida l’oferta de màsters amb PEx obligatòries, el percentatge d’estudiants que opten per PEx optatives en la resta de màsters supera el 60%, que es pot considerar un valor positiu, tot i que no òptim.</t>
  </si>
  <si>
    <t>Grau de satisfacció de les persones titulades sobre “si les pràctiques externes m’han permès aplicar els coneixements adquirits durant la titulació”</t>
  </si>
  <si>
    <t>Valors mitjans de centre enquesta satisfacció</t>
  </si>
  <si>
    <t>https://www.uab.cat/web/estudiar/sistema-de-garantia-interna-de-la-qualitat-de-la-uab/enquesta-sobre-el-grau-de-satisfaccio-dels-titulats-1345665543247.html</t>
  </si>
  <si>
    <t>Grau de compliment: Cal seguiment</t>
  </si>
  <si>
    <t>En aquest cas la valoració dels últims tres anys acadèmics amb dades sobre l’enquesta de satisfacció mostra que la satisfacció no tenia els nivells d’excel·lència esperables. Ja s’han millorat procediments i redactat un nouc protocol de gestió.</t>
  </si>
  <si>
    <t>Grau de satisfacció de les persones titulades que han realitzat el TFE</t>
  </si>
  <si>
    <t>Valor correcte: &gt;3.75. Seguiment: 3.4-3.75. Valor negatiu: &lt;3.4</t>
  </si>
  <si>
    <t>El grau de satisfacció amb el TFE es mesura en un rang de satisfacció de 1 a 5</t>
  </si>
  <si>
    <t>Vicedegà/ana d’Estudis de Grau i d’Innovació Docent</t>
  </si>
  <si>
    <t>PC03b. Gestió dels treballs de finals d'estudis (TFE)</t>
  </si>
  <si>
    <t>OQD dades enquestes graduats/des</t>
  </si>
  <si>
    <t>Resum centres propis Filosofia i lletres</t>
  </si>
  <si>
    <t>Resum centres.pdf</t>
  </si>
  <si>
    <t>InformeTitulatsUABCentresPropis2021_22</t>
  </si>
  <si>
    <t>InformeTitulatsUABCentresPropis2022_23</t>
  </si>
  <si>
    <t>InformeTitulatsUABCentresPropis2023_24</t>
  </si>
  <si>
    <t>Les puntuacions mitjanes dels darrers anys assoleixen i superen el valor objectiu. Els TFE són un puntal per a consolidar el perfil de graduació dels estudiants de grau.</t>
  </si>
  <si>
    <t>Nombre de titulacions que disposen de rúbriques de TFE</t>
  </si>
  <si>
    <t>Objectiu 100%</t>
  </si>
  <si>
    <t>Indicadors d'avaluació de procediments</t>
  </si>
  <si>
    <t>Comptabilització  rúbriques</t>
  </si>
  <si>
    <t>Dades extretes de la font Datadash amb data 15/01/2024</t>
  </si>
  <si>
    <t>SEGUIMENT FITA: 100%</t>
  </si>
  <si>
    <t>Rúbriques de grau</t>
  </si>
  <si>
    <t>*Tots els graus tenen rúbrica, no disposo de dades històriques del periode 2020/2021 a 2023/2024</t>
  </si>
  <si>
    <t>Rúbriques de màster</t>
  </si>
  <si>
    <t>*Falta Arqueologia prehistòrica i Història contemporanea</t>
  </si>
  <si>
    <t>Tipus de TFE</t>
  </si>
  <si>
    <t>2017-18</t>
  </si>
  <si>
    <t>Nombre de titulacions de grau amb rúbriques TFG</t>
  </si>
  <si>
    <t>Nombre de titulacions de màster amb rúbriques TFM</t>
  </si>
  <si>
    <t>Nombre de titulacions que publiquen els TFE al DDD</t>
  </si>
  <si>
    <t>Assolir el 100% de titulacions que publiquen TFE al DDD</t>
  </si>
  <si>
    <t>Enumeració titulacions amb TFG al DDD</t>
  </si>
  <si>
    <t>Dipòsit digital de documents(DDD)</t>
  </si>
  <si>
    <t>Grau de compliment: Cal seguiment (màsters incrementa però encara 66%)</t>
  </si>
  <si>
    <t>TFE</t>
  </si>
  <si>
    <t>MASTER</t>
  </si>
  <si>
    <t>Graus TFG</t>
  </si>
  <si>
    <t>TFM</t>
  </si>
  <si>
    <t>Antropologia Social i Cultural (CREOLE)</t>
  </si>
  <si>
    <t>Literatura comparada. Estudis literaris i culturals</t>
  </si>
  <si>
    <t>Estudis de Català i de Clàssiques</t>
  </si>
  <si>
    <t>Estudis de Francès i de Clàssiques</t>
  </si>
  <si>
    <t>Estudis de Francès i Espanyol</t>
  </si>
  <si>
    <t>Estudis d'Espanyol i de Clàssiques</t>
  </si>
  <si>
    <t>Estudis Francesos - UAB/UB</t>
  </si>
  <si>
    <t>Estudis Avançats i Aplicats en Llengua i Literatura Catalanes</t>
  </si>
  <si>
    <t>Tecnologies de la informació geogràfica</t>
  </si>
  <si>
    <t>Estudis territorials i de la població</t>
  </si>
  <si>
    <t>Nombre de treballs publicats</t>
  </si>
  <si>
    <t>Nombre de titulacions que publiquen al DDD</t>
  </si>
  <si>
    <t>Font: https://ddd.uab.cat/collection/facfillletfg?ln=ca&amp;as=1</t>
  </si>
  <si>
    <t xml:space="preserve">Actualment es publiquen al DDD treballs finals de grau de 18 titulacions, això representa una xifra molt propera al 100 % de les titulacions que marca la fita proposada. No es publiquen els TFG de les titulacions de grau interuniversitàries no coordinades. En el cas de titulacions de màster només es publiquen els TFM de 8 titulacions d’un total de 12, això representa un 66% del total. </t>
  </si>
  <si>
    <t>Taxes de rendiment i d'èxit dels TFE</t>
  </si>
  <si>
    <t>Mantenir una taxa de rendiment ≥85% i una taxa d’èxit ≥90% en els TFE dels graus .I una taxa de rendiment ≥90% i una taxa d’èxit ≥95% en els TFE dels màsters</t>
  </si>
  <si>
    <t>Definicions AQU</t>
  </si>
  <si>
    <t>https://datax.uab.es/DatadashHome/Notes_taxa_rendiment_i_taxa_exit_per_modul_QC0180.xlsx</t>
  </si>
  <si>
    <t>SEGUIMENT FITA: Rendiment ≥85%; èxit ≥90% TFE graus. Rendiment ≥90%; èxit ≥95% TFE màsters</t>
  </si>
  <si>
    <t>Quadre Resum</t>
  </si>
  <si>
    <t>Taxa de rendiment</t>
  </si>
  <si>
    <t>Taxa d'èxit</t>
  </si>
  <si>
    <t>Mantenir una taxa de rendiment ≥85% i una taxa d’èxit ≥90% en els TFE dels graus, i una taxa de rendiment ≥90% i una taxa d’èxit ≥95% en els TFE dels màsters.
Coherència amb UAB i SUC
Semaforització:
– Fita assolida: indicadors dins dels llindars establerts (85/90 graus; 90/95 màsters).
– Evolució positiva: valors lleugerament inferiors (rendiment –5 punts o èxit –5 punts).
– Cal seguiment: valors inferiors (–10 punts o més respecte els llindars).
- Incompleix fita: valors molt inferiors (-15 punts o més respecte dels llindars)
Aquest esquema permet detectar desviacions significatives, mantenir estabilitat i garantir la qualitat del procés de tutoria i avaluació dels TFE.
En el cas  de màsters la taxa de rendiment en els TFE es manté al voltant del 85 % sobretot a la recent millora produïda durant el curs acadèmic 24/25. En 
El cas de graus també es manté al voltant d’aquests valors durant els darrers 3 anys acadèmics.
En el cas de la taxa d’èxit ha estat variable tot i que sempre es manté per sobre del 90 % tan en els TFE de grau com en els de màster.</t>
  </si>
  <si>
    <t>Nombre de TFE amb sistema ApS</t>
  </si>
  <si>
    <t>Incrementar la xifra de TFE amb sistema ApS. mantenint la xifra en 5 o més anualment</t>
  </si>
  <si>
    <r>
      <rPr>
        <b/>
        <sz val="12"/>
        <color rgb="FF009639"/>
        <rFont val="Arial"/>
        <family val="2"/>
        <scheme val="major"/>
      </rPr>
      <t>Indicador estratègic</t>
    </r>
    <r>
      <rPr>
        <b/>
        <sz val="10"/>
        <color rgb="FF009639"/>
        <rFont val="Arial"/>
        <family val="2"/>
        <scheme val="major"/>
      </rPr>
      <t xml:space="preserve">
Indicador de seguiment de resultats</t>
    </r>
  </si>
  <si>
    <t>Recompte TFE ApS</t>
  </si>
  <si>
    <t>PC03b Gestió dels treballs de finals d'estudis (TFE)</t>
  </si>
  <si>
    <t>Coordinacions de grau i de màster</t>
  </si>
  <si>
    <t>SEGUIMENT FITA: Augment, 5 com a  mínim</t>
  </si>
  <si>
    <t>Estudis Socioculturals de gènere</t>
  </si>
  <si>
    <t>TOTAL TFG</t>
  </si>
  <si>
    <t>Màster</t>
  </si>
  <si>
    <t>Estudis Territorials i del Planejament</t>
  </si>
  <si>
    <t>*2025/2026. S'estan fent, encara no presentats</t>
  </si>
  <si>
    <t>Estudis</t>
  </si>
  <si>
    <t>Estat</t>
  </si>
  <si>
    <t>FINALITZAT</t>
  </si>
  <si>
    <t>Certificat</t>
  </si>
  <si>
    <t>Nombre de persones inscrites i assistents a les Jornades de Portes Obertes i relació amb la matriculació de  primer curs, desglossat per Grau</t>
  </si>
  <si>
    <t>Mantenir una relació de matriculació/assistència a les JPO ≥ 70%. com a indicador d’efectivitat de les accions de promoció i orientació</t>
  </si>
  <si>
    <t>Relació= Matriculació/ Assistència</t>
  </si>
  <si>
    <t>Vicedegà d’Alumnat. Promoció i Difusió </t>
  </si>
  <si>
    <t>PC04, Orientació a l'alumnat</t>
  </si>
  <si>
    <t>Arxiu Digital Ffil (Vicedegà/ana propietari)</t>
  </si>
  <si>
    <t>SEGUIMENT FITA: Indicador igual o superior a 70%</t>
  </si>
  <si>
    <t>Dades resum i indicador general</t>
  </si>
  <si>
    <t>Assistència global</t>
  </si>
  <si>
    <t>Matriculació global 1r grau</t>
  </si>
  <si>
    <t>Relació Matriculació / Assistència</t>
  </si>
  <si>
    <t>Assistència PO</t>
  </si>
  <si>
    <t>Matriculació</t>
  </si>
  <si>
    <t>Relació matriculació / assistència PO</t>
  </si>
  <si>
    <t>Estudis de Gènere</t>
  </si>
  <si>
    <t>Filologia i Cultura Franceses / Estudis Francesos</t>
  </si>
  <si>
    <t>Filologia Calalana / Llengua i Literatura Catalanes</t>
  </si>
  <si>
    <t>Graus combinats de Filologia</t>
  </si>
  <si>
    <t>Xerrada General</t>
  </si>
  <si>
    <t>Total Graus Facultat</t>
  </si>
  <si>
    <t>Total Graus UAB</t>
  </si>
  <si>
    <t xml:space="preserve">Fita recomanada
“Mantenir una relació de matriculació/assistència igual o superior al 70%, assegurant l’efectivitat de les Jornades de Portes Obertes com a instrument de captació.”
</t>
  </si>
  <si>
    <t>Nombre de professorat de la FFiL participant al Saló de l’Ensenyament i a les Fires Virtuals de Màsters</t>
  </si>
  <si>
    <t>Mantenir alta participació del professorat en les activitats</t>
  </si>
  <si>
    <t>Recomptes UAB</t>
  </si>
  <si>
    <t xml:space="preserve">Vicedegà/ana d’Alumnat. Promoció i Difusió </t>
  </si>
  <si>
    <t>Deganat FFiL</t>
  </si>
  <si>
    <t>SEGUIMENT FITA: Mantenir alta participació</t>
  </si>
  <si>
    <t>Participants Salo de l'ensenyament</t>
  </si>
  <si>
    <t>Sessions Fires Virtuals Màsters</t>
  </si>
  <si>
    <t>Cada any s'organitzen aquests salons, deganat recull els participants. El volum de participants està limitat per qüestions organitzatives (espai al Saló de l'Ensenyament; nombre de sessions possibles)</t>
  </si>
  <si>
    <t>Nombre de participants en el Dia de les Famílies per a la visita a la FFiL</t>
  </si>
  <si>
    <t>Millorar impacte</t>
  </si>
  <si>
    <t>Recompte</t>
  </si>
  <si>
    <t>Vicedegà/ana d’Alumnat. Promoció i Difusió</t>
  </si>
  <si>
    <t>Informe del dia de les families Deganat</t>
  </si>
  <si>
    <t>SEGUIMENT FITA: Millorar impacte</t>
  </si>
  <si>
    <t>Famílies inscrites</t>
  </si>
  <si>
    <t>Assistència</t>
  </si>
  <si>
    <t>Matriculació 1r curs grau</t>
  </si>
  <si>
    <t>Indicador impacte (assistència/matriculació)</t>
  </si>
  <si>
    <t>Com més alt l'indicador més relació entre la jornada i la matriculació final</t>
  </si>
  <si>
    <t>*cada inscripció es comptava 3 persones</t>
  </si>
  <si>
    <t>Nombre de professorat participant en el programa Argó</t>
  </si>
  <si>
    <t>Situar-se a prop de la xifra del curs 2018-2019 (&gt;40)</t>
  </si>
  <si>
    <t>Nombre de professors assessors</t>
  </si>
  <si>
    <t>PC04. Orientació a l'alumnat</t>
  </si>
  <si>
    <t>ICE (Institut de Ciències de l'Educació) Arxiu Digital</t>
  </si>
  <si>
    <t>SEGUIMENT FITA: Nivell 2020-21</t>
  </si>
  <si>
    <t>Grau de compliment: No es compleix fita</t>
  </si>
  <si>
    <t>sense dades</t>
  </si>
  <si>
    <t>15. Comentaris</t>
  </si>
  <si>
    <t>Es considera que la participació actual és baixa, en relació a nivells de particiipació del passat</t>
  </si>
  <si>
    <t>Nombre de centres de secundària i de persones participants en les activitats formatives per a centres de secundària</t>
  </si>
  <si>
    <t>Situar-se al voltant de la xifra de 2022-2023 (10 centres o 100 estudiants)</t>
  </si>
  <si>
    <r>
      <rPr>
        <b/>
        <sz val="12"/>
        <color rgb="FF009639"/>
        <rFont val="Arial"/>
        <family val="2"/>
        <scheme val="major"/>
      </rPr>
      <t>Indicador estratègic</t>
    </r>
    <r>
      <rPr>
        <b/>
        <sz val="10"/>
        <color rgb="FF009639"/>
        <rFont val="Arial"/>
        <family val="2"/>
        <scheme val="major"/>
      </rPr>
      <t xml:space="preserve">
Indicador d'avaluació dels procediments</t>
    </r>
  </si>
  <si>
    <t>Mantenir la participació</t>
  </si>
  <si>
    <t>Mesura la participació de l'estudiantat i els centres de secundària al programa</t>
  </si>
  <si>
    <t>SEGUIMENT FITA: Mínim 10 centres o 100 estudiants</t>
  </si>
  <si>
    <t>“Els Matins a Lletres”</t>
  </si>
  <si>
    <t>Centres</t>
  </si>
  <si>
    <t>Cancel·lat</t>
  </si>
  <si>
    <t xml:space="preserve">Visites de professors de la UAB a centres de secundària i ens locals o comarcals </t>
  </si>
  <si>
    <t>Mantenir o incrementar la participació de professorat</t>
  </si>
  <si>
    <t>Recompte visites</t>
  </si>
  <si>
    <t xml:space="preserve">PC04. Orientació a l'alumnat	</t>
  </si>
  <si>
    <t>Àrea de Comunicació i Promoció</t>
  </si>
  <si>
    <t>SEGUIMENT FITA: Mantenir o incrementar la participació de professorat</t>
  </si>
  <si>
    <t>Grau de compliment: Cal seguiment (tendència a disminució)</t>
  </si>
  <si>
    <t>Visites als centres</t>
  </si>
  <si>
    <t>Presencials</t>
  </si>
  <si>
    <t>virtuals</t>
  </si>
  <si>
    <t>* segons informe anual 2024/2025 podria ser interessant mesurar el professorat que participa anualment en aquestes activitats</t>
  </si>
  <si>
    <t>Semàfor:
Verd &gt; 200
Groc 100-200
Vermell &lt;100</t>
  </si>
  <si>
    <t xml:space="preserve">Nombre d’assistents a les xerrades que formen part de la Fira de Mínors de la Facultat </t>
  </si>
  <si>
    <t>Mantenir o incrementar l'assistència</t>
  </si>
  <si>
    <t>Area de Comunicació i Promoció</t>
  </si>
  <si>
    <t>SEGUIMENT FITA: Mantenir o incrementar l'assistència</t>
  </si>
  <si>
    <t>Grau de compliment: Evolució positiva (respecte inici sèrie)</t>
  </si>
  <si>
    <t>Nombre d'assistents</t>
  </si>
  <si>
    <t>Matriculats en mínors al curs següent</t>
  </si>
  <si>
    <t>Matriculats en mínors</t>
  </si>
  <si>
    <t>----</t>
  </si>
  <si>
    <t>Dades 25/26</t>
  </si>
  <si>
    <t>No sembla haver una relació estreta entre assistents i matrícula del curs següent. Cal una sèrie més llarga.</t>
  </si>
  <si>
    <t>Alumnat amb necessitats específiques de suport educatiu (NESE)</t>
  </si>
  <si>
    <t>Assegurar una cobertura progressiva, estable i coherent de l’alumnat amb NESE, amb tendència a la consolidació del sistema d’identificació i atenció.</t>
  </si>
  <si>
    <t>Recompte i proporció estudiants grau</t>
  </si>
  <si>
    <t>Vicedegà/ana d'Inclusió i Economia</t>
  </si>
  <si>
    <t>Servei d'Igualtat i Diversitat, equip Inclusió i NESE, VD Inclusió FFiL</t>
  </si>
  <si>
    <t>SEGUIMENT FITA: Assegurar cobertura</t>
  </si>
  <si>
    <t>2025/2026*</t>
  </si>
  <si>
    <t>Estudiants grau FFiL amb NESE</t>
  </si>
  <si>
    <t>Total Estudiants Grau FFiL</t>
  </si>
  <si>
    <t>Proporció estudiants amb NESE</t>
  </si>
  <si>
    <t>* provisional</t>
  </si>
  <si>
    <t>Estudiants de grau</t>
  </si>
  <si>
    <t>Estudiants NESE</t>
  </si>
  <si>
    <t>% est NESE / est total</t>
  </si>
  <si>
    <t>Graus filològics combinats</t>
  </si>
  <si>
    <t>La Facultat de Filosofia i Lletres presenta una evolució clarament positiva en la identificació d’estudiants amb necessitats educatives específiques, passant del 3,3% el curs 2021/22 al 6,4% el 2025/26. Aquest increment progressiu s’interpreta com una millora en la detecció i accés al servei d’atenció a la diversitat, situant-se en valors coherents amb sistemes universitaris inclusius. La distribució per titulacions mostra una heterogeneïtat moderada, amb la majoria de graus concentrats entre el 4% i el 8%, i alguns casos puntuals superiors al 10%, atribuïbles a factors de perfil d’estudiantat o major utilització dels serveis.
L’indicador no s’interpreta en termes de màxim o mínim, sinó de cobertura i estabilitat del sistema. La fita d’assegurar una cobertura progressiva i estable es considera en vies d'assoliment, amb evidència d’una consolidació recent del sistema d’identificació.
Aquest indicador, relativament nou, no presenta semaforització quantitativa, per falta d'evidència comparativa sòlida.</t>
  </si>
  <si>
    <t>Percentatge de rectificacions de qualificacions a les actes</t>
  </si>
  <si>
    <t>Mantenir el percentatge de rectificacions de qualificacions per sota del 6% i evitar superar en cap cas el 8% del total de grups</t>
  </si>
  <si>
    <t>Nombre de Grups/Modificacions</t>
  </si>
  <si>
    <t xml:space="preserve">Vicedegà/ana d’Estudis de Postgrau i responsable de Política Lingüística 		</t>
  </si>
  <si>
    <t>Gestor acadèmic</t>
  </si>
  <si>
    <t>PC05, Avaluació a l'alumnat</t>
  </si>
  <si>
    <t>Gestió Acadèmica lletres</t>
  </si>
  <si>
    <t>SEGUIMENT FITA: % rectificacions &lt;6%</t>
  </si>
  <si>
    <t>Grau de compliment: Fita assolida (5,1%)</t>
  </si>
  <si>
    <t>PC05-IND01 Percentatge de modificacions de qualificacions</t>
  </si>
  <si>
    <t>Grups</t>
  </si>
  <si>
    <t>Modificacions</t>
  </si>
  <si>
    <t>2015-16</t>
  </si>
  <si>
    <t>2016-17</t>
  </si>
  <si>
    <t>Nombre de sol·licituds de revisions extraordinàries i % de resolucions de canvi de qualificació</t>
  </si>
  <si>
    <t>Mantenir nombre de sol·licituds per sota de 10 i mantenir el percentatge de resolucions favorables a revisió extraordinària per sota del 10% anual</t>
  </si>
  <si>
    <t>Recomptes de gestió acadèmica</t>
  </si>
  <si>
    <t xml:space="preserve">PC05. Avaluació a l'alumnat	</t>
  </si>
  <si>
    <t>Gestió Acadèmica(Núria Sanchez) o gestora d'alumnes</t>
  </si>
  <si>
    <t>SEGUIMENT FITA: Menys 10 sol·licituds. &lt;10% resolucions favorables</t>
  </si>
  <si>
    <t>2016-17*</t>
  </si>
  <si>
    <t>Nombre de sol·licituds</t>
  </si>
  <si>
    <t>Nombre de resolucions de canvi de qualificació</t>
  </si>
  <si>
    <t>% de resolucions de canvi de qualificació</t>
  </si>
  <si>
    <t>* Una de les 5 sol·licituds no va ser admesa</t>
  </si>
  <si>
    <r>
      <t xml:space="preserve">L’indicador presenta </t>
    </r>
    <r>
      <rPr>
        <b/>
        <sz val="11"/>
        <color rgb="FF000000"/>
        <rFont val="Arial"/>
        <family val="2"/>
        <scheme val="major"/>
      </rPr>
      <t>tres dimensions</t>
    </r>
    <r>
      <rPr>
        <sz val="11"/>
        <color rgb="FF000000"/>
        <rFont val="Arial"/>
        <family val="2"/>
        <scheme val="major"/>
      </rPr>
      <t>:</t>
    </r>
  </si>
  <si>
    <t>1. Nombre de sol·licituds de revisió extraordinària.</t>
  </si>
  <si>
    <t>Són peticions que es fan quan ja s’ha fet la revisió ordinària i l’estudiant encara considera que hi ha un problema en la qualificació.</t>
  </si>
  <si>
    <t>2. Nombre de resolucions de canvi de qualificació.</t>
  </si>
  <si>
    <t>Són els casos en què la Facultat determina que efectivament hi havia un error.</t>
  </si>
  <si>
    <t>3. % de resolucions favorables.</t>
  </si>
  <si>
    <t>És la proporció de sol·licituds que acaben amb canvi real de nota.</t>
  </si>
  <si>
    <t>Taxes de rendiment, eficiència i èxit de les titulacions de Grau</t>
  </si>
  <si>
    <t>Mantenir la taxa de rendiment per sobre del 80%. la taxa d’eficiència per sobre del 92% i la taxa d’èxit per sobre del 86%</t>
  </si>
  <si>
    <t>Vicedegà/ana d’Estudis de Postgrau i responsable de Política Lingüística</t>
  </si>
  <si>
    <t>PC05. Avaluació a l'alumnat</t>
  </si>
  <si>
    <t>SEGUIMENT FITA: Mantenir llindar taxes</t>
  </si>
  <si>
    <t>Grau de compliment: Fita assolida en conjunt</t>
  </si>
  <si>
    <t>Taxa d'eficiència</t>
  </si>
  <si>
    <t>Taxa d'exit</t>
  </si>
  <si>
    <t>SD</t>
  </si>
  <si>
    <t>Taxa, mitjana dels graus FFiL</t>
  </si>
  <si>
    <t>Taxa, agregat estudiants FFiL</t>
  </si>
  <si>
    <t>Taxa, agregat estudiants UAB</t>
  </si>
  <si>
    <t>Taxa de rendiment: percentatge d’estudiants matriculats a l’assignatura i que l’han superat respecte el total d’estudiants matriculats a l’assignatura.</t>
  </si>
  <si>
    <t>Taxa d'eficiència: relació percentual entre els crèdits teòrics del pla d’estudis dels que s’havien de matricular el conjunt de graduats d’un curs acadèmic, respecte als crèdits que realment han matriculat aquest conjunt de graduats</t>
  </si>
  <si>
    <t>Taxa d’èxit: percentatge d’estudiants matriculats a l’assignatura i que l’han superat respecte els estudiants matriculats a l’assignatura que s’han presentat a les convocatòries d’examen.</t>
  </si>
  <si>
    <t>SD: Sense dades al Datadash</t>
  </si>
  <si>
    <t>Font: Versió 15/2/26 de la informació Dossier de Seguiment de Graus (DataDash)</t>
  </si>
  <si>
    <t>Autor darrera actualització: Gestió  Qualitat FFiL, data 24-2-2026</t>
  </si>
  <si>
    <t>&gt;= 80%</t>
  </si>
  <si>
    <t>75-80%</t>
  </si>
  <si>
    <t>70-75%</t>
  </si>
  <si>
    <t xml:space="preserve">Els tres indicadors clau per avaluar el progrés acadèmic dels estudiants universitaris se situen dins dels estàndards habituals del sistema català i europeu
</t>
  </si>
  <si>
    <t>&lt;70%</t>
  </si>
  <si>
    <t>&gt;= 92%</t>
  </si>
  <si>
    <t>88-91%</t>
  </si>
  <si>
    <t>85-88%</t>
  </si>
  <si>
    <t>&lt;85%</t>
  </si>
  <si>
    <t>&gt;= 86%</t>
  </si>
  <si>
    <t>82-85%</t>
  </si>
  <si>
    <t>75-82%</t>
  </si>
  <si>
    <t>&lt;75%</t>
  </si>
  <si>
    <t>Taxes de rendiment, eficiència i èxit de les titulacions de Màster</t>
  </si>
  <si>
    <t>Mantenir una taxa de rendiment dels màsters ≥ 90%. una taxa d’eficiència ≥ 95% i una taxa d’èxit ≥ 98%</t>
  </si>
  <si>
    <t xml:space="preserve">Vicedegà/ana d’Estudis de Postgrau i responsable de Política Lingüística </t>
  </si>
  <si>
    <t>MU en Anàlisi i Gestió del Patrimoni Artístic</t>
  </si>
  <si>
    <t>MU en Antropologia Social i Cultural (CREOLE) / Social and Cultural Anthropology (CREOLE)</t>
  </si>
  <si>
    <t>MU en Antropologia: Recerca Avançada i Intervenció Social</t>
  </si>
  <si>
    <t>MU en Arqueologia Prehistòrica</t>
  </si>
  <si>
    <t>MU en Egiptologia</t>
  </si>
  <si>
    <t>MU en English Studies: Linguistic, Literary and Sociocultural Perspectives</t>
  </si>
  <si>
    <t>MU en Estudis Avançats de Llengua i Literatura Catalanes</t>
  </si>
  <si>
    <t>MU en Estudis Teatrals</t>
  </si>
  <si>
    <t>MU en Estudis Territorials i Planejament</t>
  </si>
  <si>
    <t>MU en Filosofia Aplicada</t>
  </si>
  <si>
    <t>MU en Filosofies de la Cura</t>
  </si>
  <si>
    <t>MU en Francès Llengua Estrangera i Diversitat Lingüística</t>
  </si>
  <si>
    <t>MU en Geoinformació</t>
  </si>
  <si>
    <t>MU en Història Contemporània</t>
  </si>
  <si>
    <t>MU en Humanitats i Patrimoni Digitals</t>
  </si>
  <si>
    <t>MU en Literatura Comparada: Estudis Literaris i Culturals</t>
  </si>
  <si>
    <t>MU en Llengua Espanyola, Literatura Hispànica i Espanyol com a Llengua Estrangera</t>
  </si>
  <si>
    <t>MU en Musicologia, Educació Musical i Interpretació de la Música Antiga</t>
  </si>
  <si>
    <t>Taxa de rendiment, mitjana dels màsters FFiL</t>
  </si>
  <si>
    <t>Taxa de rendiment, agregat estudiants FFiL</t>
  </si>
  <si>
    <t>Taxa de rendiment, agregat estudiants UAB</t>
  </si>
  <si>
    <t>Font: Datadash, febrer 2026</t>
  </si>
  <si>
    <t>Darrera revisió. Gestió de Qualitat FFiL</t>
  </si>
  <si>
    <t>&gt;= 90%</t>
  </si>
  <si>
    <r>
      <t xml:space="preserve">Per a màsters, les taxes tendeixen a ser </t>
    </r>
    <r>
      <rPr>
        <b/>
        <sz val="11"/>
        <color rgb="FF000000"/>
        <rFont val="Arial"/>
        <family val="2"/>
        <scheme val="major"/>
      </rPr>
      <t>significativament més altes</t>
    </r>
    <r>
      <rPr>
        <sz val="11"/>
        <color rgb="FF000000"/>
        <rFont val="Arial"/>
        <family val="2"/>
        <scheme val="major"/>
      </rPr>
      <t xml:space="preserve"> que en graus, tant a la UAB com al SUC i en contextos internacionals, perquè:</t>
    </r>
  </si>
  <si>
    <t>85-90%</t>
  </si>
  <si>
    <t>80-85%</t>
  </si>
  <si>
    <t>l’estudiantat és més seleccionat i amb trajectòries acadèmiques sòlides,</t>
  </si>
  <si>
    <t>&lt;80%</t>
  </si>
  <si>
    <t>l’abandonament és molt més baix,</t>
  </si>
  <si>
    <t>els crèdits són pocs i molt concentrats,</t>
  </si>
  <si>
    <t>la vinculació amb el TFM i la tutoria incrementa estabilitat i rendiment.</t>
  </si>
  <si>
    <t>&gt;= 95%</t>
  </si>
  <si>
    <t>92-94%</t>
  </si>
  <si>
    <r>
      <t xml:space="preserve">Això fa que el llistó d’excel·lència sigui </t>
    </r>
    <r>
      <rPr>
        <b/>
        <sz val="11"/>
        <color rgb="FF000000"/>
        <rFont val="Arial"/>
        <family val="2"/>
        <scheme val="major"/>
      </rPr>
      <t>molt més alt</t>
    </r>
    <r>
      <rPr>
        <sz val="11"/>
        <color rgb="FF000000"/>
        <rFont val="Arial"/>
        <family val="2"/>
        <scheme val="major"/>
      </rPr>
      <t xml:space="preserve"> que en graus.</t>
    </r>
  </si>
  <si>
    <t>88-92%</t>
  </si>
  <si>
    <t>&lt;88%</t>
  </si>
  <si>
    <t>&gt;= 98%</t>
  </si>
  <si>
    <t>95-97%</t>
  </si>
  <si>
    <t>90-95%</t>
  </si>
  <si>
    <t>&lt;90%</t>
  </si>
  <si>
    <t>Taxa de presentats, taxa d’èxit i taxa de rendiment dels estudiants matriculats a les assignatures de 1r curs dels graus</t>
  </si>
  <si>
    <t>Objectius mínims quantitatius. Mitjana Graus: Presentats. 85%; Èxit. 88%; Rendiment. 75%.</t>
  </si>
  <si>
    <t>Gestor Acadèmic</t>
  </si>
  <si>
    <t>PC05. Avaluació de l’alumnat</t>
  </si>
  <si>
    <t>Grau</t>
  </si>
  <si>
    <t>Taxa de presentats</t>
  </si>
  <si>
    <t>extingit</t>
  </si>
  <si>
    <t>Mitjana de les taxes dels graus</t>
  </si>
  <si>
    <t>Agregat estudiants primer curs de grau</t>
  </si>
  <si>
    <t>Agregat estudiants primer curs UAB</t>
  </si>
  <si>
    <t xml:space="preserve">L’indicador mostra uns resultats estables i coherents amb el comportament dels graus d’Humanitats a la UAB i al SUC. La Facultat assoleix o frega els llindars de presentats i rendiment. Els graus combinats lingüístics concentren les principals desviacions. La valoració no és positiva del tot perquè es manté estable el diferencial negatiu respecte d’UAB.
</t>
  </si>
  <si>
    <t>&gt;= 85%</t>
  </si>
  <si>
    <t>&gt;= 88%</t>
  </si>
  <si>
    <t>84-87%</t>
  </si>
  <si>
    <t>80-84%</t>
  </si>
  <si>
    <t>&gt;= 75%</t>
  </si>
  <si>
    <t>70-74%</t>
  </si>
  <si>
    <t>65-70%</t>
  </si>
  <si>
    <t>&lt;65%</t>
  </si>
  <si>
    <t>Nombre d’estudiants que sol·liciten l’apte per compensació, desglossat per titulacions</t>
  </si>
  <si>
    <t>Mantenir el percentatge de sol·licituds d’apte per compensació per sota del 2.5% del total d’estudiants matriculats. i reduir les desviacions puntuals d’una mateixa titulació</t>
  </si>
  <si>
    <t>Aptes per compensació / Graduats</t>
  </si>
  <si>
    <t xml:space="preserve">Anual </t>
  </si>
  <si>
    <t>SEGUIMENT FITA: Mantenir nivell 2,5% o menys</t>
  </si>
  <si>
    <t>Grau de compliment: Incompliment (18%)</t>
  </si>
  <si>
    <t>Indicadores</t>
  </si>
  <si>
    <t>Nombre d'estudiants sol·licitants</t>
  </si>
  <si>
    <t>Pla</t>
  </si>
  <si>
    <t>2015/16</t>
  </si>
  <si>
    <t>2016/17</t>
  </si>
  <si>
    <t>2017/18</t>
  </si>
  <si>
    <t>2018/19</t>
  </si>
  <si>
    <t>Graduat en Antropologia Social i Cultural</t>
  </si>
  <si>
    <t>Graduat en Arqueologia</t>
  </si>
  <si>
    <t>Graduat en Estudis Anglesos</t>
  </si>
  <si>
    <t>Graduat en Estudis Clàssics</t>
  </si>
  <si>
    <t>Graduat en Estudis d'Anglès i Català</t>
  </si>
  <si>
    <t>Graduat en Estudis d'Anglès i Espanyol</t>
  </si>
  <si>
    <t>Graduat en Estudis d'Anglès i Francès</t>
  </si>
  <si>
    <t>Graduat en Estudis d'Anglès i de Clàssiques</t>
  </si>
  <si>
    <t>Graduat en Estudis d'Espanyol i de Clàssiques</t>
  </si>
  <si>
    <t>Graduat en Estudis de Català i Espanyol</t>
  </si>
  <si>
    <t> 3</t>
  </si>
  <si>
    <t>Graduat en Estudis de Francès i Català</t>
  </si>
  <si>
    <t>Graduat en Estudis de Francès i d'Espanyol</t>
  </si>
  <si>
    <t>Graduat en Estudis de Francès i de Clàssiques</t>
  </si>
  <si>
    <t>Graduat en Estudis Francesos</t>
  </si>
  <si>
    <t>Graduat en Filosofia</t>
  </si>
  <si>
    <t>Graduat en Geografia, Medi Ambient i Planificació Territorial</t>
  </si>
  <si>
    <t>Graduat en Història</t>
  </si>
  <si>
    <t>Graduat en Història de l'Art</t>
  </si>
  <si>
    <t>Graduat en Humanitats</t>
  </si>
  <si>
    <t>Graduat en Llengua i Literatura Catalanes</t>
  </si>
  <si>
    <t>Graduat en Llengua i Literatura Espanyoles</t>
  </si>
  <si>
    <t>Graduat en Estudis Socioculturals i de Gènere</t>
  </si>
  <si>
    <t> 1</t>
  </si>
  <si>
    <t>Graduat en Filologia Catalana: Estudis de Literatura i Lingüística</t>
  </si>
  <si>
    <t>Graduat en Ciències de l'Antiguitat</t>
  </si>
  <si>
    <t>Grau en Història, Política i Economia Cont.</t>
  </si>
  <si>
    <t>Graduat en Musicologia</t>
  </si>
  <si>
    <t>TOTAL ESTUDIANTS SOL·LICITANTS D'APTE PER COMPENSACIÓ</t>
  </si>
  <si>
    <t xml:space="preserve">TOTAL ESTUDIANTS GRADUATS </t>
  </si>
  <si>
    <t>Relació entre sol.licitus de compensació i matriculats totals</t>
  </si>
  <si>
    <t>Nota: El flux d'estudiants graduats es calcula a partir de les persones graduades en el curs n+2 (de cohorts ingressades 5 cursos abans)</t>
  </si>
  <si>
    <t>Font: Gestió Acadèmica, febrer 2026</t>
  </si>
  <si>
    <t>L’indicador relatiu PC05_Ind07r evidencia que el percentatge de graduats que obtenen l’apte per compensació ha experimentat un augment significatiu, passant del rang històric 10–15% a valors de fins al 20–28% el 2022/23 i 2024/25. Aquest increment es concentra principalment en titulacions de gran volum (Estudis Anglesos, Història, combinacions d’Anglès), mentre que altres estudis mostren un ús pràcticament nul del mecanisme. El comportament dels darrers cursos indica que la compensació ha deixat de ser excepcional i és ara una via habitual d’acabament en alguns programes. La nova fita proposada (≤12% dels graduats) permet recuperar l’ús adequat del mecanisme i està plenament alineada amb els estàndards ESG i les pràctiques d’universitats europees. L’indicador requereix actuació prioritària en 2022/23 i 2024/25, i seguiment actiu en la major part de la sèrie.</t>
  </si>
  <si>
    <t>Resultats de l’enquesta de satisfacció d’assignatures respecte a l'avaluació</t>
  </si>
  <si>
    <t>Mantenir valors iguals o superiors a 3.25</t>
  </si>
  <si>
    <t>Mitjanes enquestes avaluació docent</t>
  </si>
  <si>
    <t>Avaluació de les assignatures - Universitat Autònoma de Barcelona - UAB Barcelona</t>
  </si>
  <si>
    <t>SEGUIMENT FITA: Mantenir valors iguals o superiors a 3.25</t>
  </si>
  <si>
    <r>
      <t xml:space="preserve">Pregunta 01 = El sistema d’avaluació s’explica </t>
    </r>
    <r>
      <rPr>
        <b/>
        <u/>
        <sz val="12"/>
        <color theme="1"/>
        <rFont val="Arial"/>
        <family val="2"/>
        <scheme val="major"/>
      </rPr>
      <t>clarament a la Guia Docent</t>
    </r>
    <r>
      <rPr>
        <b/>
        <sz val="12"/>
        <color theme="1"/>
        <rFont val="Arial"/>
        <family val="2"/>
        <scheme val="major"/>
      </rPr>
      <t xml:space="preserve"> de l’assignatura.
Pregunta 02 = Els continguts de les proves i d’altres treballs avaluats es </t>
    </r>
    <r>
      <rPr>
        <b/>
        <u/>
        <sz val="12"/>
        <color theme="1"/>
        <rFont val="Arial"/>
        <family val="2"/>
        <scheme val="major"/>
      </rPr>
      <t>corresponen amb els continguts</t>
    </r>
    <r>
      <rPr>
        <b/>
        <sz val="12"/>
        <color theme="1"/>
        <rFont val="Arial"/>
        <family val="2"/>
        <scheme val="major"/>
      </rPr>
      <t xml:space="preserve"> del curs i es corresponen també amb el temps que els professors van dedicar a cada tema. </t>
    </r>
  </si>
  <si>
    <t>Escala valoració 0-4</t>
  </si>
  <si>
    <t>Curs 2018/19</t>
  </si>
  <si>
    <t>Curs 2019/20</t>
  </si>
  <si>
    <t>Curs 2020/21</t>
  </si>
  <si>
    <t>Curs 2021/22</t>
  </si>
  <si>
    <t>Curs 2022/23</t>
  </si>
  <si>
    <t>Curs 2023/24</t>
  </si>
  <si>
    <t>Curs 2024/25</t>
  </si>
  <si>
    <t>Curs 2025/26</t>
  </si>
  <si>
    <t>(1r semestre)</t>
  </si>
  <si>
    <t>(2on semestre)</t>
  </si>
  <si>
    <t>(2n semestre)</t>
  </si>
  <si>
    <t>Pregunta</t>
  </si>
  <si>
    <t>P1. Claredat</t>
  </si>
  <si>
    <t>P2.Coherència</t>
  </si>
  <si>
    <t>Valoració Mitjana Centre</t>
  </si>
  <si>
    <t>Valoració Mitjana UAB (Graus)</t>
  </si>
  <si>
    <t>Valoració Mitjana UAB (Màsters)</t>
  </si>
  <si>
    <t>Darrera revisió. Gestió de Qualitat FFiL. Març 2026</t>
  </si>
  <si>
    <t>Nombre i percentatge d’estudiants de grau de la FFiL que participen en un programa de mobilitat OUT. desglossat per titulació i programa.</t>
  </si>
  <si>
    <t>Assolir i mantenir una taxa de mobilitat OUT ≥ 20% de manera sostinguda. amb objectiu d'avançar cap al 22–23%</t>
  </si>
  <si>
    <t>Alumnat OUT / Alumnat TFG</t>
  </si>
  <si>
    <t>Vicedegà/ana responsable de mobilitat</t>
  </si>
  <si>
    <t>Responsable de mobilitat de la Gestió Acadèmica</t>
  </si>
  <si>
    <t xml:space="preserve">PC06. Gestió de la mobilitat de l'alumnat. PTGAS i PDI </t>
  </si>
  <si>
    <t>SEGUIMENT FITA: Consolidar 20% i superar mitjana del 22%</t>
  </si>
  <si>
    <t>2025/26 prov</t>
  </si>
  <si>
    <t>Nombre d'estudiants de grau de la FFiL que participen en un programa de mobilitat OUT</t>
  </si>
  <si>
    <t>(Matriculats a TFG)</t>
  </si>
  <si>
    <t>% d'estudiants de la promoció de grau de la FFiL que participen en un programa de mobilitat OUT</t>
  </si>
  <si>
    <t>Nota metodològica:  Es relacionen les persones que fan mobilitat OUT amb les persones candidates (matriculats TFG)</t>
  </si>
  <si>
    <t>Les persones matriculdaes en TFG s'han corregit per la taxa de rendiment per tenir una aproximació de la primera matrícula</t>
  </si>
  <si>
    <t>DETALL MOBILITAT</t>
  </si>
  <si>
    <t>TOTAL  PERSONES AMB MOBILITAT OUT</t>
  </si>
  <si>
    <t xml:space="preserve">ESTIMACIÓ CANDIDATS (MATRI. 1a vegada en TFG) </t>
  </si>
  <si>
    <t>ESTIMACIÓ INTENSITAT MOBILITAT OUT</t>
  </si>
  <si>
    <t>Erasmus+</t>
  </si>
  <si>
    <t>SICUE</t>
  </si>
  <si>
    <t>UAB Exchange Programme</t>
  </si>
  <si>
    <t>Altres programes</t>
  </si>
  <si>
    <t>Mitjana darrers 3 cursos</t>
  </si>
  <si>
    <t xml:space="preserve">Total graus Facultat </t>
  </si>
  <si>
    <t>12. Observacions</t>
  </si>
  <si>
    <t xml:space="preserve">La taxa de mobilitat OUT de la Facultat presenta valors estables i competitius (17–25%), superiors al patró SUC i en línia amb la UAB. L’any 2024/25 arriba al 26,4%, superior a l’objectiu del 25%, però globalment la mitjana estructural de la Facultat se situa al voltant del 18–20%. Es recomana revisar (nota: revisada) la fita i establir un objectiu realista de ≥20% amb progressió cap al 22–23%. La semaforització proposada permet monitorar adequadament la internacionalització i detectar punts de millora en titulacions específiques. El % d'estudiants de grau de la FFiL que participen en un programa de mobiliat OUT, es calcula tenint en compte el nombre d'estudiants matriculats al TFG, corregits per la taxa de rendiment. </t>
  </si>
  <si>
    <t>PC06_Ind04</t>
  </si>
  <si>
    <t>Nombre d’estudiants IN d’altres universitats que venen a la FFiL a través d’un programa de mobilitat. desglossat per programa</t>
  </si>
  <si>
    <t>Mantenir un volum global anual d’estudiants IN ≥ 200. amb un increment progressiu fins als 230</t>
  </si>
  <si>
    <t>Recompte estudiants IN</t>
  </si>
  <si>
    <t>SEGUIMENT FITA: Nivell 200 o més</t>
  </si>
  <si>
    <t xml:space="preserve">Visitants Facultat </t>
  </si>
  <si>
    <t>Erasmus+ Third Countries</t>
  </si>
  <si>
    <t>Study Abroad</t>
  </si>
  <si>
    <t>International Tracks</t>
  </si>
  <si>
    <t xml:space="preserve">TOTAL </t>
  </si>
  <si>
    <t>L’indicador PC06_Ind04 presenta una estabilitat excel·lent en el volum anual d’estudiants IN (220 ±10), amb pics d’excel·lència (260) i només una excepció deguda a la COVID. La Facultat es posiciona per sobre del patró SUC i dins la banda alta de la UAB. Es recomana establir una fita de ≥220 IN anuals i un semàfor: verd ≥220, ambre 180–219, vermell &lt;180. L’indicador mostra que la FFiL és un centre atractiu i competitiu internacionalment.
El curs 2020/21 la devallada d'estudiants Incoming és fruit de les restriccions de mobilitat degut al COVID. Els International Tracks van ser introduïts al 2025/26.</t>
  </si>
  <si>
    <t>PC06_Ind05</t>
  </si>
  <si>
    <t>Nombre de crèdits matriculats i superats pels estudiants IN durant l’estada a la UAB</t>
  </si>
  <si>
    <t>Mantenir un percentatge de crèdits superats per estudiants IN ≥ 80%. amb objectiu de consolidar valors pròxims al 82–83%</t>
  </si>
  <si>
    <r>
      <rPr>
        <b/>
        <sz val="12"/>
        <color rgb="FF009639"/>
        <rFont val="Arial"/>
        <family val="2"/>
        <scheme val="major"/>
      </rPr>
      <t>Indicador estratègic</t>
    </r>
    <r>
      <rPr>
        <sz val="10"/>
        <color rgb="FF009639"/>
        <rFont val="Arial"/>
        <family val="2"/>
        <scheme val="major"/>
      </rPr>
      <t xml:space="preserve">
</t>
    </r>
    <r>
      <rPr>
        <b/>
        <sz val="10"/>
        <color rgb="FF009639"/>
        <rFont val="Arial"/>
        <family val="2"/>
        <scheme val="major"/>
      </rPr>
      <t>Indicador de seguiment dels resultats</t>
    </r>
  </si>
  <si>
    <t>Crèdits aprovats alumn IN / crèdits matriculats</t>
  </si>
  <si>
    <t>Oficina Govern de les dades</t>
  </si>
  <si>
    <t>SEGUIMENT FITA: Nivell 80% o més</t>
  </si>
  <si>
    <t>Estudiants matriculats</t>
  </si>
  <si>
    <t>Crèdits matriculats</t>
  </si>
  <si>
    <t>Crèdits superats</t>
  </si>
  <si>
    <t xml:space="preserve">% crèdits aprovats (totals) </t>
  </si>
  <si>
    <t>El rendiment dels estudiants IN (82%) és extraordinàriament alt i estable, i se situa per sobre del patró UAB, del SUC i dels estàndards Erasmus+ i OCDE. Es recomana establir una fita ≥80% i una semaforització alineada amb els valors internacionals. L’indicador confirma que la Facultat ofereix un entorn docent de Qualitat i altament fiable per a l’estudiantat internacional.</t>
  </si>
  <si>
    <t>Nombre de convenis de col·laboració interuniversitària de mobilitat del Centre signats per països</t>
  </si>
  <si>
    <t xml:space="preserve">Incrementar progressivament el nombre de convenis actius i països involucrats </t>
  </si>
  <si>
    <t>Convenis utilitzats / Convenis signats</t>
  </si>
  <si>
    <t>SEGUIMENT FITA: Nivell 30% o més</t>
  </si>
  <si>
    <t>Convenis signats</t>
  </si>
  <si>
    <t>Convenis utilitzats</t>
  </si>
  <si>
    <t>% convenis utilitzats</t>
  </si>
  <si>
    <t>CURS 2025-26 (Estudiants i PDI)</t>
  </si>
  <si>
    <t xml:space="preserve">PAÍS </t>
  </si>
  <si>
    <t>Convenis Erasmus+</t>
  </si>
  <si>
    <t>Convenis UAB ExP</t>
  </si>
  <si>
    <t>Erasmus-BIP</t>
  </si>
  <si>
    <t>Convenis SICUE</t>
  </si>
  <si>
    <t>International Track</t>
  </si>
  <si>
    <t>Erasmus+ KA171</t>
  </si>
  <si>
    <t xml:space="preserve">Nombre de convenis Utilitzats </t>
  </si>
  <si>
    <t>Alemanya</t>
  </si>
  <si>
    <t>Argentina</t>
  </si>
  <si>
    <t>Austràlia</t>
  </si>
  <si>
    <t>Àustria</t>
  </si>
  <si>
    <t>Bèlgica</t>
  </si>
  <si>
    <t>Botswana</t>
  </si>
  <si>
    <t>Brasil</t>
  </si>
  <si>
    <t>Canadà</t>
  </si>
  <si>
    <t>Colòmbia</t>
  </si>
  <si>
    <t>Corea, República de</t>
  </si>
  <si>
    <t>Croàcia</t>
  </si>
  <si>
    <t>Dinamarca</t>
  </si>
  <si>
    <t>Egipte</t>
  </si>
  <si>
    <t>Emirats Àrabs Units</t>
  </si>
  <si>
    <t>Equador</t>
  </si>
  <si>
    <t>Eslovènia</t>
  </si>
  <si>
    <t>Espanya</t>
  </si>
  <si>
    <t>Estats Units d'Amèrica</t>
  </si>
  <si>
    <t>Etiopia</t>
  </si>
  <si>
    <t>Finlàndia</t>
  </si>
  <si>
    <t>França</t>
  </si>
  <si>
    <t>Grècia</t>
  </si>
  <si>
    <t>Hongria</t>
  </si>
  <si>
    <t>India</t>
  </si>
  <si>
    <t>Indonesia</t>
  </si>
  <si>
    <t>Iran</t>
  </si>
  <si>
    <t>Irlanda</t>
  </si>
  <si>
    <t>Islàndia</t>
  </si>
  <si>
    <t>Itàlia</t>
  </si>
  <si>
    <t>Japó</t>
  </si>
  <si>
    <t>Kenia</t>
  </si>
  <si>
    <t>Kosovo</t>
  </si>
  <si>
    <t>Líban</t>
  </si>
  <si>
    <t>Lituània</t>
  </si>
  <si>
    <t>Macedònia</t>
  </si>
  <si>
    <t>Malasia</t>
  </si>
  <si>
    <t>Marroc</t>
  </si>
  <si>
    <t>Mèxic</t>
  </si>
  <si>
    <t>Namibia</t>
  </si>
  <si>
    <t>Noruega</t>
  </si>
  <si>
    <t>Països Baixos</t>
  </si>
  <si>
    <t>Palestina</t>
  </si>
  <si>
    <t>Polònia</t>
  </si>
  <si>
    <t>Portugal</t>
  </si>
  <si>
    <t>Regne Unit</t>
  </si>
  <si>
    <t>Romania</t>
  </si>
  <si>
    <t>Rússia</t>
  </si>
  <si>
    <t>Senegal</t>
  </si>
  <si>
    <t>Singapur</t>
  </si>
  <si>
    <t>Suècia</t>
  </si>
  <si>
    <t>Suïssa</t>
  </si>
  <si>
    <t>Turquia</t>
  </si>
  <si>
    <t>Txeca, República</t>
  </si>
  <si>
    <t>Vietnam</t>
  </si>
  <si>
    <t>Xile</t>
  </si>
  <si>
    <t>Xina</t>
  </si>
  <si>
    <t>Totals</t>
  </si>
  <si>
    <t>L’indicador PC06_Ind06 mostra una xarxa de convenis àmplia i estable (413–621 convenis), amb un percentatge d’ús alineat amb els estàndards europeus (29–35%). La Facultat es troba dins dels patrons UAB i SUC i dins del rang típic reportat per Erasmus+ (25–40% d’ús efectiu). El creixement recollit el 2025/26 indica recuperació postpandèmia i consolidació internacional. Es proposa una fita de Qualitat basada en volum (450–520), ús (≥30%) i diversificació (≥25 països), així com la semaforització associada.</t>
  </si>
  <si>
    <t>Nombre de professorat i PTGAS  de la FFiL que ha realitzat una estada de mobilitat OUT</t>
  </si>
  <si>
    <t>Mantenir una ràtio anual de mobilitat OUT del PDI ≥ 6% i avançar progressivament cap al 8%. Manteniment de la mobilitat OUT de PTGAS</t>
  </si>
  <si>
    <t>Prof mobilitat OUT / Prof permanent</t>
  </si>
  <si>
    <t>Àrea de Relacions Internacionals</t>
  </si>
  <si>
    <t>SEGUIMENT FITA: Nivell 6% o més</t>
  </si>
  <si>
    <t>Destinació PDI</t>
  </si>
  <si>
    <t>Unió Europea</t>
  </si>
  <si>
    <t>Resta del món</t>
  </si>
  <si>
    <t>DRAC (Xarxa vives)</t>
  </si>
  <si>
    <t xml:space="preserve">Coordinació </t>
  </si>
  <si>
    <t>TOTAL MOBILITAT PDI</t>
  </si>
  <si>
    <t>Professorat permanent (1 gener)</t>
  </si>
  <si>
    <t>Ràtio Mobilitat OUT PDI</t>
  </si>
  <si>
    <t>Destinació PTGAS</t>
  </si>
  <si>
    <t>TOTAL MOBILITAT PTGAS</t>
  </si>
  <si>
    <t>La ràtio anual de mobilitat OUT del PDI de la Facultat se situa actualment entre el 6% i el 8%, assolint valors propis d’universitats europees altament internacionalitzades i superior al patró del Sistema Universitari Català. Es proposa establir una fita de ≥6% i avançar cap al 8% anual, amb una semaforització basada en estàndards UAB–SUC–internacionals (Verd ≥6%; Ambre 3–5%; Vermell &lt;3%). L’indicador mostra una clara recuperació post-pandèmia i una internacionalització PDI consolidada.</t>
  </si>
  <si>
    <t xml:space="preserve">Alumnat de grau de nou ingrés respecte del nombre de places ofertes </t>
  </si>
  <si>
    <t>Mantenir una ocupació global de places ≥ 85% i avançar cap al 90% de manera sostinguda</t>
  </si>
  <si>
    <t>Alumnat nou / Places</t>
  </si>
  <si>
    <t>Vicedegà/ana de Qualitat i Pla Estratègic i Coordinador del SGIQ</t>
  </si>
  <si>
    <t>PC07, Seguiment, avaluació i millora de les titulacions</t>
  </si>
  <si>
    <t>DataDash &gt; Dossiers Seguiment Graus</t>
  </si>
  <si>
    <t>SEGUIMENT FITA: Ocupació places &gt;85%</t>
  </si>
  <si>
    <t>Grau de compliment: Evolució positiva (hi ha tendència descendent i graus amb discrepàncies places-entrades altes)</t>
  </si>
  <si>
    <t>Taula resum. Agregat estudiants de nou ingrés</t>
  </si>
  <si>
    <t>Total Graus FFiL</t>
  </si>
  <si>
    <t>Nou ingrés</t>
  </si>
  <si>
    <t>Ratio nou ingrés / places ofertades</t>
  </si>
  <si>
    <t xml:space="preserve">Grau en Geografia i Ordenació del Territori </t>
  </si>
  <si>
    <t>Grau en Planificació Territorial, Geografia i Medi Ambient</t>
  </si>
  <si>
    <t>Darrera actualització: Gestió de Qualitat FFiL, març 2026</t>
  </si>
  <si>
    <t>La ràtio nou ingrés / places ofertades de la FFiL es manté entre el 85% i el 94% en el període 2022–2026, valors que s’alineen amb el patró europeu de facultats d’Humanitats i amb el sistema universitari català. Malgrat estar per sota de la UAB (100%), la Facultat presenta estabilitat i recuperació en el darrer curs. Tanmateix cal vigilar la discrepància places-entrades en algunes titulacions.</t>
  </si>
  <si>
    <t>Alumnat matriculat als mínors de la FFiL</t>
  </si>
  <si>
    <t>Mantenir la intensitat interna ≥ 7% i augmentar el volum total a un mínim de 60 estudiants anuals</t>
  </si>
  <si>
    <t>Intensitat: Estudiants de la FFiL / Candidats (matric TFG)</t>
  </si>
  <si>
    <t xml:space="preserve">Procés PC07. Seguiment. avaluació i millora de les titulacions </t>
  </si>
  <si>
    <t>Gestió Acadèmica FFiL</t>
  </si>
  <si>
    <t>SEGUIMENT FITA: 7% estudiants i 60 alumnes</t>
  </si>
  <si>
    <t>Grau de compliment: No es valora. Problemes en l'organització actual de l'oferta. Pendent revisió oferta</t>
  </si>
  <si>
    <t>Matrículats minors des de FFiL</t>
  </si>
  <si>
    <t>Matriculats minors des de resta UAB</t>
  </si>
  <si>
    <t>* Les dades 2023–26 de la resta UAB no són fiables a causa d’un error en la recollida; l’indicador no reflecteix la realitat i està pendent de regularització</t>
  </si>
  <si>
    <t>Total matriculats als Mínors FFiL</t>
  </si>
  <si>
    <t>Candidats FFiL (matric TFG)</t>
  </si>
  <si>
    <t>Intensitat mínor des de FFiL</t>
  </si>
  <si>
    <t>Distribució dels matriculats segons Centre d’origen del seu grau</t>
  </si>
  <si>
    <t>MÍNORS</t>
  </si>
  <si>
    <t>Resta UAB</t>
  </si>
  <si>
    <t>Ciències del Llenguatge</t>
  </si>
  <si>
    <t>Cultura Clàssica</t>
  </si>
  <si>
    <t>Cultures i literatures romàniques medievals</t>
  </si>
  <si>
    <t>Estudis Alemanys</t>
  </si>
  <si>
    <t>Estudis Bascos</t>
  </si>
  <si>
    <t>Estudis en Filosofia</t>
  </si>
  <si>
    <t>Estudis Gallecs</t>
  </si>
  <si>
    <t>Estudis Hispanoamericans</t>
  </si>
  <si>
    <t>Estudis literaris i culturals</t>
  </si>
  <si>
    <t>Italià</t>
  </si>
  <si>
    <t xml:space="preserve">Portuguès </t>
  </si>
  <si>
    <t>TOTALS</t>
  </si>
  <si>
    <t>*Dades actualitzades a 11/03/2026</t>
  </si>
  <si>
    <t>Darrera revisió: Gestió de Qualitat FFiL, març 2026</t>
  </si>
  <si>
    <t>L’indicador PC07_Ind05 evidencia una tendència decreixent de matriculació en mínors fins al 2023, seguida d’una recuperació interna el 2024–26. Les dades de la resta de la UAB no són fiables en els darrers tres cursos per una incidència en la recollida d’informació, fet que impedeix diagnosi transversal. En conseqüència, es proposa com a fita recuperar la completitud del sistema de dades, assolir almenys 60 matriculats anuals i mantenir una intensitat interna ≥7%. La semaforització incorpora un semàfor específic sobre qualitat de dades. L’indicador mostra potencial de creixement, però demana actuacions en dades, promoció i reorganització de l’oferta.</t>
  </si>
  <si>
    <t xml:space="preserve">Alumnat de Màster de nou ingrés respecte del nombre de places ofertes </t>
  </si>
  <si>
    <t>Mantenir una eficiència global de les places ofertes igual o superior al 75% i avançar progressivament cap al 80% de manera sostinguda</t>
  </si>
  <si>
    <t>Alumnes nou ingrés / Places ofertes</t>
  </si>
  <si>
    <t>SEGUIMENT FITA: Eficiència &gt;75%</t>
  </si>
  <si>
    <t>Grau de compliment: Fita assolida (85% ocupació)</t>
  </si>
  <si>
    <t> MÀSTERS</t>
  </si>
  <si>
    <t>Places</t>
  </si>
  <si>
    <t>Estudis Anglesos Avançats/English Studies</t>
  </si>
  <si>
    <t xml:space="preserve">Estudis Territorials i de la Població /Estudis Territorials i Planejament </t>
  </si>
  <si>
    <t>Filosofia Aplicada /Filosofies de la cura</t>
  </si>
  <si>
    <t>Humanitats i Patrimoni Digital</t>
  </si>
  <si>
    <t>Total MU FFiL</t>
  </si>
  <si>
    <t>Eficiència agregada* programació MU FFiL</t>
  </si>
  <si>
    <t>MU FFiL &gt;20 nou ingrés</t>
  </si>
  <si>
    <t>Percentatge de MU eficients FFiL</t>
  </si>
  <si>
    <t>Total MU UAB</t>
  </si>
  <si>
    <t>Eficiència agregada* programació MU UAB</t>
  </si>
  <si>
    <t>Percentatge de MU eficients UAB</t>
  </si>
  <si>
    <t>* Eficiència agregada = Persones matriculades totals a MU de la Facultat / Total de places que s'ofereixen</t>
  </si>
  <si>
    <t xml:space="preserve">S’incrementa l’eficiència de l’oferta de places en màster  i de la programació general </t>
  </si>
  <si>
    <t xml:space="preserve">Taxa de graduació de les titulacions de grau </t>
  </si>
  <si>
    <t>Mantenir una taxa de graduació N+1 igual o superior al 55%</t>
  </si>
  <si>
    <t>Definició AQU</t>
  </si>
  <si>
    <t xml:space="preserve">PC07. Seguiment. avaluació i millora de les titulacions </t>
  </si>
  <si>
    <t>SEGUIMENT FITA: Graduació &gt;55%</t>
  </si>
  <si>
    <t>Grau de compliment: Evolució positiva (52% agregat alumnat)</t>
  </si>
  <si>
    <t>Taxa de graduació fins N+1 anys</t>
  </si>
  <si>
    <t>Cohort 2016-17</t>
  </si>
  <si>
    <t>Cohort 2017-18</t>
  </si>
  <si>
    <t>Cohort 2018-19</t>
  </si>
  <si>
    <t>Cohort 2019-20</t>
  </si>
  <si>
    <t>Cohort 2020-21</t>
  </si>
  <si>
    <t>Agregat alumnat grau FFiL</t>
  </si>
  <si>
    <t>Mitjana de graus FFiL</t>
  </si>
  <si>
    <t>Agregat alumnat grau UAB</t>
  </si>
  <si>
    <t>Mitjana de graus UAB</t>
  </si>
  <si>
    <t>Font: DataDash &gt; Dossier per al Seguiment dels Graus &gt; Taxes VSMA Graduació &gt; Taxa de Graduació VSMA segons dedicació de l'estudiant</t>
  </si>
  <si>
    <t>Actualització Taula DataDash 22/2/2026</t>
  </si>
  <si>
    <t>Darrera revisió indicador: 3/3/2026, Gestió de Qualitat FFiL</t>
  </si>
  <si>
    <r>
      <t xml:space="preserve">La FFiL presenta una taxa de graduació N+1 d’entre </t>
    </r>
    <r>
      <rPr>
        <b/>
        <sz val="11"/>
        <color rgb="FF000000"/>
        <rFont val="Arial"/>
        <family val="2"/>
        <scheme val="major"/>
      </rPr>
      <t>48% i 53%</t>
    </r>
    <r>
      <rPr>
        <sz val="11"/>
        <color rgb="FF000000"/>
        <rFont val="Arial"/>
        <family val="2"/>
        <scheme val="major"/>
      </rPr>
      <t>, estable i coherent amb Humanitats del SUC.</t>
    </r>
  </si>
  <si>
    <r>
      <t xml:space="preserve">La Facultat es manté </t>
    </r>
    <r>
      <rPr>
        <b/>
        <sz val="11"/>
        <color rgb="FF000000"/>
        <rFont val="Arial"/>
        <family val="2"/>
        <scheme val="major"/>
      </rPr>
      <t>per sota de la UAB</t>
    </r>
    <r>
      <rPr>
        <sz val="11"/>
        <color rgb="FF000000"/>
        <rFont val="Arial"/>
        <family val="2"/>
        <scheme val="major"/>
      </rPr>
      <t>, però dins del rang esperable per branques humanístiques.</t>
    </r>
  </si>
  <si>
    <t>Hi ha titulacions fortes (&gt;60%) i titulacions que requereixen seguiment (&lt;40%).</t>
  </si>
  <si>
    <r>
      <t xml:space="preserve">S’observa un </t>
    </r>
    <r>
      <rPr>
        <b/>
        <sz val="11"/>
        <color rgb="FF000000"/>
        <rFont val="Arial"/>
        <family val="2"/>
        <scheme val="major"/>
      </rPr>
      <t>lleu progrés</t>
    </r>
    <r>
      <rPr>
        <sz val="11"/>
        <color rgb="FF000000"/>
        <rFont val="Arial"/>
        <family val="2"/>
        <scheme val="major"/>
      </rPr>
      <t xml:space="preserve"> en els darrers dos cursos.</t>
    </r>
  </si>
  <si>
    <r>
      <t xml:space="preserve">Es recomana una fita de </t>
    </r>
    <r>
      <rPr>
        <b/>
        <sz val="11"/>
        <color rgb="FF000000"/>
        <rFont val="Arial"/>
        <family val="2"/>
        <scheme val="major"/>
      </rPr>
      <t>≥50% amb avanç cap al 55%</t>
    </r>
    <r>
      <rPr>
        <sz val="11"/>
        <color rgb="FF000000"/>
        <rFont val="Arial"/>
        <family val="2"/>
        <scheme val="major"/>
      </rPr>
      <t>.</t>
    </r>
  </si>
  <si>
    <t>Semàfor: Verd ≥55%, Ambre 45–54%, Vermell &lt;45%.</t>
  </si>
  <si>
    <t>Taxa de graduació de les titulacions de màster</t>
  </si>
  <si>
    <t xml:space="preserve">Arribar a 85% i mantenir per sobre del 80% el valor agregat de graduació dels graus de la Facultat </t>
  </si>
  <si>
    <t>SEGUIMENT FITA: Graduació &gt;80%</t>
  </si>
  <si>
    <t>Grau de compliment: Evolució positiva (80% agregat alumnat)</t>
  </si>
  <si>
    <t>TITULACIÓ DE MÀSTER</t>
  </si>
  <si>
    <t>Cohort 2021-22</t>
  </si>
  <si>
    <t>Cohort 2022-23</t>
  </si>
  <si>
    <t>Cohort 2023-24</t>
  </si>
  <si>
    <t xml:space="preserve">Estudis Territorials i de la Població </t>
  </si>
  <si>
    <t>Filosofia Aplicada (1372 i 1429)</t>
  </si>
  <si>
    <r>
      <t>Musicologia, Educació Musical i Interpretació de la Música Antiga (1381 i 1382)</t>
    </r>
    <r>
      <rPr>
        <vertAlign val="superscript"/>
        <sz val="8"/>
        <color rgb="FF444649"/>
        <rFont val="Arial"/>
        <family val="2"/>
        <scheme val="major"/>
      </rPr>
      <t>*</t>
    </r>
  </si>
  <si>
    <t>Agregat alumnat MU FFiL</t>
  </si>
  <si>
    <t xml:space="preserve">Mitjana de MU FFiL </t>
  </si>
  <si>
    <t>Agregat alumnat MU UAB</t>
  </si>
  <si>
    <t>Mitjana de MU UAB</t>
  </si>
  <si>
    <t>Font: DataDash &gt; Dossier per al Seguiment dels Màsters &gt; Taxes VSMA Graduació &gt; Taxa de Graduació VSMA segons dedicació de l'estudiant</t>
  </si>
  <si>
    <t>Actualització Taula DataDash  1/3/2026</t>
  </si>
  <si>
    <t>Darrera revisió indicador: 12/3/2026, Gestió de Qualitat FFiL</t>
  </si>
  <si>
    <t>La FFiL sosté taxes de graduació de màster altes i estables (≈80–85%), per sota de l’agregat UAB (≈88–91%) però dins el rang esperat per a Humanitats al SUC i coherents amb els patrons internacionals de postgrau. Es valida l’umbral ≥80% com a base de Qualitat i es proposa una fita escalonada (≥82% immediat; 85% en 2–3 cohortes), junt amb una semaforització (Verd ≥85%; Ambre 80–84,9%; Vermell &lt;80%) que és defensable pel marc VSMA i la literatura comparada de completion. La priorització d’accions als màsters amb ≤75% sostindrà la convergència cap al nivell UAB sense perdre l’especificitat de branques i mides de cohort.</t>
  </si>
  <si>
    <t>Taxes d’abandonament verifica per titulacions de grau (criteri a 1 any)</t>
  </si>
  <si>
    <t xml:space="preserve">Reduir progressivament la mitjana de la taxa d'abandonament dels títols per ajustar-la a l'àmbit de les Humanitats i CCSS del SUC (o mitjana UAB = 35% 2019-22) </t>
  </si>
  <si>
    <t>Criteri 1 any (l'alumne no es matricula ni es gradua l'any següent) / cohort inicial</t>
  </si>
  <si>
    <t xml:space="preserve">Gestor/a de Qualitat </t>
  </si>
  <si>
    <t>SEGUIMENT FITA: Reduir taxa a 35% o menys</t>
  </si>
  <si>
    <t>Grau de compliment: Evolució positiva (36% agregat alumnat)</t>
  </si>
  <si>
    <t>Abandonament total Criteri AQU Verifica 1 any (l'alumne no es matricula ni es gradua l'any següent)</t>
  </si>
  <si>
    <t>Cohort 2015/16</t>
  </si>
  <si>
    <t>cohort 2016/17</t>
  </si>
  <si>
    <t>cohort 2017/18</t>
  </si>
  <si>
    <t>cohort 2018/19</t>
  </si>
  <si>
    <t>cohort 2019/20</t>
  </si>
  <si>
    <t>cohort 2020/21</t>
  </si>
  <si>
    <t>cohort 2021/22</t>
  </si>
  <si>
    <t>HPEC</t>
  </si>
  <si>
    <t>Filologia Catalana: Estudis de Lit. i Lingüística</t>
  </si>
  <si>
    <t>Abandonament Alumnat Graus FFiL</t>
  </si>
  <si>
    <t>Mitjana Taxa Abandonament Graus FFiL</t>
  </si>
  <si>
    <t>Abandonament Alumnat Graus UAB</t>
  </si>
  <si>
    <t>Mitjana Taxa Abandonament Graus UAB</t>
  </si>
  <si>
    <t>Font: DataDash &gt; Dossier per al Seguiment dels Graus</t>
  </si>
  <si>
    <t>La Facultat mostra una reducció sostinguda de la taxa d’abandonament verificat a 1 any, fins al 36,02%, valor molt proper a la fita de 35% i coherent amb els patrons del SUC en Humanitats i amb les taxes de completion descrites per Eurostat/OCDE. La fita es valida com a adequada. La semaforització única estableix el verd en ≤35%, amb ambre entre 35,01% i 40% i vermell &gt;40%. Les dades indiquen que la FFiL avança fermament cap a l’assoliment de la fita i identifica els àmbits on cal intensificar les accions de 1r any.</t>
  </si>
  <si>
    <t>Taxes d'abandonament de primer curs per titulacions de grau,</t>
  </si>
  <si>
    <t xml:space="preserve">Reduir progressivament la mitjana de la taxa d'abandonament dels títols per ajustar-la a l'àmbit de les Humanitats i CCSS del SUC (o mitjana UAB aprx 20% 2019-22) </t>
  </si>
  <si>
    <t>Definició AQU. Criteri 1 any (l'alumne no es matricula l'any següent)</t>
  </si>
  <si>
    <t>SEGUIMENT FITA: Reduir taxa a 20% o menys</t>
  </si>
  <si>
    <t>Grau de compliment: Cal seguiment (diversos graus)</t>
  </si>
  <si>
    <t>Criteri 1 any (l'alumne no es matricula l'any següent)</t>
  </si>
  <si>
    <t>Taxa Abandonament 1r curs</t>
  </si>
  <si>
    <t>cohort 2022/23</t>
  </si>
  <si>
    <t>cohort 2023/24</t>
  </si>
  <si>
    <t>------</t>
  </si>
  <si>
    <t>Història, Política y Economia Contemporànies</t>
  </si>
  <si>
    <t>Abandonament Alumnat 1r Graus FFiL</t>
  </si>
  <si>
    <t>Mitjana Taxa Abandonament 1r Graus FFiL</t>
  </si>
  <si>
    <t>Abandonament Alumnat 1r Graus UAB</t>
  </si>
  <si>
    <t>Mitjana Taxa Abandonament 1r Graus UAB</t>
  </si>
  <si>
    <t>L’indicador PC07_Ind10 mostra taxes d’abandonament del primer curs significativament superiors al patró UAB (14–18%) i per damunt del rang esperat per a Humanitats al SUC (18–22%). La Facultat presenta una variabilitat sostinguda entre el 22% i el 31%, amb un únic curs proper al llindar desitjat (22,1% el 2021/22). Les diferències entre titulacions són molt acusades, amb valors especialment elevats en combinacions d’Anglès i en alguns graus de Filologia i Humanitats, mentre que altres programes se situen en rangs adequats. Es proposa establir una fita realista de reducció progressiva fins al 23% i, a mitjà termini, apropar-se al 20%. La semaforització recomanada és: Verd ≤ 20%; Ambre 20–25%; Vermell &gt; 25%. Les mesures proposades inclouen reforç de la tutoria de primer any, revisió de disseny d’assignatures de primer curs, seguiment predictiu de risc, accions específiques en dobles graus i implementació del Mapa d’Abandonament com a instrument de governança acadèmica.</t>
  </si>
  <si>
    <t>Nombre de reunions de Comissions de Docència de les titulacions de grau i màster</t>
  </si>
  <si>
    <t>Assolir un mínim de 2 reunions anuals de totes les titulacions</t>
  </si>
  <si>
    <t>Proporció de graus que han enviat 2 o més actes de reunions de les comissions de docència</t>
  </si>
  <si>
    <t xml:space="preserve">Vicedegà/ana de Qualitat i Pla Estratègic i coordinador del SGIQ </t>
  </si>
  <si>
    <t>Secretaria del Deganat</t>
  </si>
  <si>
    <t>Arxiu digital FFiL</t>
  </si>
  <si>
    <t>SEGUIMENT FITA: Totes les titulacions 2 o més reunions</t>
  </si>
  <si>
    <t>Grau de compliment: Fita incomplerta</t>
  </si>
  <si>
    <t>Nombre de titulacions amb &gt;=2 actes de reunions de les comissions de docència</t>
  </si>
  <si>
    <t>Curs 2024/2025</t>
  </si>
  <si>
    <t xml:space="preserve">Recull d'actes COA de grau </t>
  </si>
  <si>
    <t>Actualitzat 17/10/25</t>
  </si>
  <si>
    <t>Data aprovació reglament</t>
  </si>
  <si>
    <t>Nombre actes</t>
  </si>
  <si>
    <t>INFORMACIÓ DEGANAT</t>
  </si>
  <si>
    <t>21/2024</t>
  </si>
  <si>
    <t>13/2024</t>
  </si>
  <si>
    <t>26/2015</t>
  </si>
  <si>
    <t xml:space="preserve">Història, Política i Economia Contemporànies </t>
  </si>
  <si>
    <t>23/2025</t>
  </si>
  <si>
    <t>26/2025</t>
  </si>
  <si>
    <t>presència alumnat</t>
  </si>
  <si>
    <t>alumne excusat</t>
  </si>
  <si>
    <t>Recull d'actes COA de màster</t>
  </si>
  <si>
    <t>Estudis Anglesos Avançats  Advanced English Studies/ English Studies: Linguistic, Literary and Sociocultural Perspectives</t>
  </si>
  <si>
    <t>19/02/205</t>
  </si>
  <si>
    <t>Filosofia Aplicada/Filosofies de la Cura</t>
  </si>
  <si>
    <t>17/2023</t>
  </si>
  <si>
    <t>Francès Llengua Estrangera i Diversitat Lingüística*</t>
  </si>
  <si>
    <t>Història Contempmorània</t>
  </si>
  <si>
    <t>21/2025</t>
  </si>
  <si>
    <t xml:space="preserve">* 2022 darrer cus que es van oferir aquests estudis. </t>
  </si>
  <si>
    <t>dubtos</t>
  </si>
  <si>
    <t>Darrera revisió, Gestió de Qualitat, març 2026</t>
  </si>
  <si>
    <t>L'indicador recull el nombre d'actes recollides per la secretaria de deganat i dipositades en l'Arxiu Digital de la Facultat. És possible que sí s'hagin fet reunions i/o sí s'hagin fet les actes corresponents, però no s'hagin comunicat. Un factor d'inestabilitat és el canvi de coordinacions i l'eventual falta de transmissió d'aquestes tasques.</t>
  </si>
  <si>
    <t>Proporció de reunions de Comissions de Docència amb participació d'alumnat</t>
  </si>
  <si>
    <t>Arribar al 100% de Comissions de Docència de les titulacions amb participació d'alumnat. Assoliment en 95%</t>
  </si>
  <si>
    <t>Actes amb constatació assistència alumnat</t>
  </si>
  <si>
    <t>SEGUIMENT FITA: Superar 95% reunions amb alumnat</t>
  </si>
  <si>
    <t>Nombre de reunions de la comissió de docència amb assistència d'alumnat</t>
  </si>
  <si>
    <t>Reunions amb estudiants</t>
  </si>
  <si>
    <t>Reunions de comissions de docència</t>
  </si>
  <si>
    <t>REFERÈNCIA: Mínim teòric de comissions</t>
  </si>
  <si>
    <t>Proporció reunions amb estudiants s/recollit</t>
  </si>
  <si>
    <t>% REUNIONS AMB ESTUDIANTS s/TEÒRIC</t>
  </si>
  <si>
    <t>Curs 2020/2021</t>
  </si>
  <si>
    <t>Total reunions</t>
  </si>
  <si>
    <t>Nombre de reunions de Comissió de Docència amb alumnes</t>
  </si>
  <si>
    <t>Presència alumnes marcat en verd</t>
  </si>
  <si>
    <t>Filosofia Aplicada/ Filosofies de la Cura</t>
  </si>
  <si>
    <t>Pels detalls de l'assistència alumnat, cal mirar taules dindicador PC07_Ind11</t>
  </si>
  <si>
    <t>Actualització: Gestió Qualitat</t>
  </si>
  <si>
    <t>Recull d'actes Comissions de Docència, titulacions FFiL</t>
  </si>
  <si>
    <t>Mesura el % de reunions amb acta arxivada en què s'hi ha registrat la presència d'alumnes membres de la comissió. Teòricament, podria haver un percentatge alt en casos en què hi hagués poques reunions.
S'estableix una fita de més del 95%: s'estableix un nivell de tolerància per absències sobrevingudes o excusacions.
El PC07_Ind12 evidencia un progrés qualitatiu molt notable (95% de participació estudiantil en les reunions registrades) però una davallada del volum de reunions el 2024/25 que redueix la cobertura teòrica a 63,3%. En clau VSMA/ESG i QAA, s’assoleix la fita operativa en participació per reunió però cal recuperar la periodicitat mínima anual per títol. Es fixa una semaforització única amb Verd quan (A) ≥95% i (B) ≥90%; ambre si (A) 90–94,9% o (B) 70–89,9%; i vermell per sota.</t>
  </si>
  <si>
    <t xml:space="preserve">Evidències de participació de professionals i persones ocupadores en el seguiment de les titulacions de grau </t>
  </si>
  <si>
    <t>Implantar reunions amb regularitat de seguiment</t>
  </si>
  <si>
    <t>Recompte en actes de reunions</t>
  </si>
  <si>
    <t>Actes i notes reunions de comissions de plans d'estudi</t>
  </si>
  <si>
    <t>SEGUIMENT FITA: Implantar reunions regulars</t>
  </si>
  <si>
    <t>Grau de compliment: En progrés desenvolupament, de moment només reunions amb comissions plans d'estudi</t>
  </si>
  <si>
    <t xml:space="preserve">Disposem de llista d'ocupadors i persones de contacte </t>
  </si>
  <si>
    <t xml:space="preserve">Reunions amb ocupadors </t>
  </si>
  <si>
    <t>27/11/20 per estudis nous</t>
  </si>
  <si>
    <t>08/10/18 per estudis nous</t>
  </si>
  <si>
    <t>09/03/17 per estudis nous</t>
  </si>
  <si>
    <t>27/02/17 per estudis nous</t>
  </si>
  <si>
    <t>Reunió per revisió d'estudis</t>
  </si>
  <si>
    <t xml:space="preserve">11-02 i 24-02 de 2025 per adaptació memòria </t>
  </si>
  <si>
    <t>2017 per plantejament nous estudis i  setembre 2018 per possibilitat nous estudis</t>
  </si>
  <si>
    <t>març 2023 per nous estudis</t>
  </si>
  <si>
    <t>3/02/25 per adaptació memòria</t>
  </si>
  <si>
    <t>principis 2025 per nous estudis</t>
  </si>
  <si>
    <t>octubre 2019 per revisió estudis</t>
  </si>
  <si>
    <t>Indicador de nova implantació. Les dades registren les titulacions que han convocat comissions de plans d'estudi per a reverificacions o modificacions substancial de les titulacions. L'objectiu final és estendre l'assistència a reunions específiques o ordinàries de seguiment de les titulacions.</t>
  </si>
  <si>
    <t>PC07_Ind13</t>
  </si>
  <si>
    <t>Estat de les millores de les titulacions per any d'inici</t>
  </si>
  <si>
    <t>100% millores finalitzades en 3 anys des de l'inici</t>
  </si>
  <si>
    <t>Proporció de millores finalitzades al tercer any de l'inici</t>
  </si>
  <si>
    <t>Pla de Millores de la Facultat de Filosofia i Lletres</t>
  </si>
  <si>
    <t>SEGUIMENT FITA: 100% millores finalitzades</t>
  </si>
  <si>
    <t>Grau de compliment: Evolució positva, es requereix encara poc més de 3 anys de mitjana</t>
  </si>
  <si>
    <t xml:space="preserve">Proporció de millores de les titulacions tancades (finalitzades i desestimades). </t>
  </si>
  <si>
    <t>Referent 2022, darrer any amb periode de tres anys per ser finalitzades</t>
  </si>
  <si>
    <t>Any inici de la millora</t>
  </si>
  <si>
    <t>Titulació</t>
  </si>
  <si>
    <t/>
  </si>
  <si>
    <t>Grau en Ciències de l’Antiguitat</t>
  </si>
  <si>
    <t>Grau en Estudis d'Anglès i de Català</t>
  </si>
  <si>
    <t>Grau en Estudis d'Anglès i de Francès</t>
  </si>
  <si>
    <t>Grau en Estudis d'Anglès i en Espanyol</t>
  </si>
  <si>
    <t>Grau en Estudis de Català i en Espanyol</t>
  </si>
  <si>
    <t>100,0%</t>
  </si>
  <si>
    <t>MU Anàlisi i Gestió del Patrimoni Artístic</t>
  </si>
  <si>
    <t>MU Antropologia: Recerca Avançada i Intervenció Social</t>
  </si>
  <si>
    <t xml:space="preserve">MU Arqueologia Prehistòrica </t>
  </si>
  <si>
    <t>MU Egiptologia</t>
  </si>
  <si>
    <t>MU English Studies: Linguistic, Literary and Sociocultural Perspectives</t>
  </si>
  <si>
    <t>MU Estudis Avançats de Llengua i Literatura Catalanes</t>
  </si>
  <si>
    <t>MU Estudis Teatrals</t>
  </si>
  <si>
    <t>MU Estudis Territorials i del Planejament</t>
  </si>
  <si>
    <t>MU Filosofies de la Cura</t>
  </si>
  <si>
    <t>MU Geoinformació</t>
  </si>
  <si>
    <t xml:space="preserve">MU Humanitats i Patrimoni Digitals </t>
  </si>
  <si>
    <t>MU Literatura Comparada: Estudis Literaris i Culturals</t>
  </si>
  <si>
    <t>MU Llengua Espanyola, Literatura Hispànica i Espanyol com a Llengua Estrangera</t>
  </si>
  <si>
    <t>MU Musicologia, educació musical i interpretació de la música antiga</t>
  </si>
  <si>
    <t>Total general</t>
  </si>
  <si>
    <t>Darrera revisió: Gestió de Qualitat, març de 2026</t>
  </si>
  <si>
    <t>Indicador de nova implantació</t>
  </si>
  <si>
    <t>Nombre de propostes de modificacions presentades i aprovades per AQU, desglossades per curs acadèmic per grau, màster universitari</t>
  </si>
  <si>
    <t>Aconseguir l'aprovació d'AQU en el 100 % de les modificacions proposades</t>
  </si>
  <si>
    <t>Recompte de modificacions</t>
  </si>
  <si>
    <t>Nombre de propostes de modificacions presentades i aprovades per AQU. desglossades per curs acadèmic per grau. màster universitari</t>
  </si>
  <si>
    <t>PC08 Modificació de titulacions</t>
  </si>
  <si>
    <t>Gestor/a de Qualitat Docent</t>
  </si>
  <si>
    <t>SEGUIMENT FITA: 100% aprovacions</t>
  </si>
  <si>
    <t>CURSOS</t>
  </si>
  <si>
    <t>Nº total</t>
  </si>
  <si>
    <t>modificacions</t>
  </si>
  <si>
    <t>Informes AQU</t>
  </si>
  <si>
    <t>Informes</t>
  </si>
  <si>
    <t>substancials</t>
  </si>
  <si>
    <t>no substancials</t>
  </si>
  <si>
    <t>favorables</t>
  </si>
  <si>
    <t xml:space="preserve">El 100% de les modificacions substancials presentades ha aconseguit l'aprovació d'AQU. </t>
  </si>
  <si>
    <t>Nombre i pressupost de les actuacions en manteniment i millora dels espais i l’equipament docent</t>
  </si>
  <si>
    <t xml:space="preserve">Mantenir o incrementar el pressupost destinat a manteniment i millora dels espais i equipament </t>
  </si>
  <si>
    <t>Recompte accions despesa que despleguen el pressupost</t>
  </si>
  <si>
    <t>Secretari de Facultat. Vicedegà/ana d'Inclusió i Economia</t>
  </si>
  <si>
    <t>Administrador de Centre</t>
  </si>
  <si>
    <t>PS01a. Gestió de recursos materials</t>
  </si>
  <si>
    <t>Administració de Centre</t>
  </si>
  <si>
    <t>SEGUIMENT FITA: Manteniment o increment pressupost</t>
  </si>
  <si>
    <t>Nombre d'actuacions en manteniment i millora dels espais i l'equipament docent</t>
  </si>
  <si>
    <t>93 accions</t>
  </si>
  <si>
    <t>100 accions</t>
  </si>
  <si>
    <t>80 accions</t>
  </si>
  <si>
    <t>104 accions </t>
  </si>
  <si>
    <t>37 accions </t>
  </si>
  <si>
    <t>103 accions</t>
  </si>
  <si>
    <t>144 accions</t>
  </si>
  <si>
    <t>75 accions</t>
  </si>
  <si>
    <t>Pressupost</t>
  </si>
  <si>
    <t>66.816,78 €*</t>
  </si>
  <si>
    <t>53.315,69 € </t>
  </si>
  <si>
    <t>* 2020-2021: Més de 41.700,37€ adicionals extraordinaris per instal·lacions audiovisuals (càmeres i microfonia a totes les aules) lligades a la situació pandèmica i a la docència a distància i/o mixta. Aportació especial UAB. S'aconsegueix la fita amb un increment substancial del pressupost</t>
  </si>
  <si>
    <t>PS01a_Ind03</t>
  </si>
  <si>
    <t>Satisfacció de les persones titulades de grau amb l'adequació de les instal·lacions i els recursos per a l'aprenentatge</t>
  </si>
  <si>
    <t>Valors mitjans centre Enquesta persones titulades</t>
  </si>
  <si>
    <t>7. Propietari</t>
  </si>
  <si>
    <t xml:space="preserve">Enquesta de satisfacció de les persones titulades: https://www.uab.cat/web/estudiar/qualitat-docent/titulats-1345665543247.html </t>
  </si>
  <si>
    <t>2024/2025*</t>
  </si>
  <si>
    <t>Satisfacció estudiants FFiL</t>
  </si>
  <si>
    <t>sd</t>
  </si>
  <si>
    <t>Satisfacció estudiants UAB</t>
  </si>
  <si>
    <t>* En data desembre 2025 no tenim dades del grau de satisfacció de les persones titulades del curs 2024/2025. Les dades són sobre 5. 
La satisfacció amb instal·lacions i recursos és positiva i creixent</t>
  </si>
  <si>
    <r>
      <t xml:space="preserve">Resposta a la pregunta </t>
    </r>
    <r>
      <rPr>
        <i/>
        <sz val="14"/>
        <color rgb="FF009639"/>
        <rFont val="Arial"/>
        <family val="2"/>
        <scheme val="major"/>
      </rPr>
      <t>Les plataformes d'aprenentatge digital han facilitat el meu aprenentatge</t>
    </r>
  </si>
  <si>
    <t>Valor mitjà de centre.</t>
  </si>
  <si>
    <t>PS01b. Gestió dels serveis</t>
  </si>
  <si>
    <t>Enquesta de satisfacció de les persones titulades (Web UAB)</t>
  </si>
  <si>
    <t>Grau de compliment: Cal seguiment (3,54)</t>
  </si>
  <si>
    <r>
      <t xml:space="preserve">A partir del curs 2023/24 es modifica la pregunta </t>
    </r>
    <r>
      <rPr>
        <i/>
        <sz val="11"/>
        <rFont val="Arial"/>
        <family val="2"/>
        <scheme val="major"/>
      </rPr>
      <t>'L’ús del campus virtual ha facilitat el meu aprenentatge</t>
    </r>
    <r>
      <rPr>
        <sz val="11"/>
        <rFont val="Arial"/>
        <family val="2"/>
        <scheme val="major"/>
      </rPr>
      <t>'</t>
    </r>
    <r>
      <rPr>
        <i/>
        <sz val="11"/>
        <rFont val="Arial"/>
        <family val="2"/>
        <scheme val="major"/>
      </rPr>
      <t xml:space="preserve"> </t>
    </r>
    <r>
      <rPr>
        <sz val="11"/>
        <rFont val="Arial"/>
        <family val="2"/>
        <scheme val="major"/>
      </rPr>
      <t>per la pregunta</t>
    </r>
    <r>
      <rPr>
        <i/>
        <sz val="11"/>
        <rFont val="Arial"/>
        <family val="2"/>
        <scheme val="major"/>
      </rPr>
      <t xml:space="preserve"> Les plataformes d'aprenentatge digital han facilitat el meu aprenentatge</t>
    </r>
    <r>
      <rPr>
        <sz val="11"/>
        <rFont val="Arial"/>
        <family val="2"/>
        <scheme val="major"/>
      </rPr>
      <t>. En data 13/02/26 no tenim dades del curs 2024/25.
El grau de satisfacció de l’alumnat de grau recent titulat en relació a aquesta qüestió es situava a prop del 4 sobre 5, tanmateix el curs 2023-34 s'ha obtingut una puntuació lleugerament inferior a la dels darrers cursos.</t>
    </r>
  </si>
  <si>
    <t>Nombre d'estudiants de la FFiL participants en accions formatives de la Biblioteca d'Humanitats</t>
  </si>
  <si>
    <t>Mantenir intensitat del 25% dels matriculats amb objectiu 30%</t>
  </si>
  <si>
    <t>Assistents activitats / Matriculats Facultat</t>
  </si>
  <si>
    <t>PS01b. Gestió de serveis</t>
  </si>
  <si>
    <t>Biblioteca d'Humanitats</t>
  </si>
  <si>
    <t>SEGUIMENT FITA: Participació 25% o més</t>
  </si>
  <si>
    <t>Taula resum: Intensitat de la participació en accions formatives de la Biblioteca d'Humanitats</t>
  </si>
  <si>
    <t>Assistents a accions formatives</t>
  </si>
  <si>
    <t>Total matrícula de grau</t>
  </si>
  <si>
    <t>Ratio impacte</t>
  </si>
  <si>
    <t>Taula detall per nom de l'activitat, nombre de sessions i d'assistents.</t>
  </si>
  <si>
    <t>Activitats formatives</t>
  </si>
  <si>
    <t>Sessions</t>
  </si>
  <si>
    <t>Assistents</t>
  </si>
  <si>
    <t>Catalèg i MLA</t>
  </si>
  <si>
    <t>no ofert</t>
  </si>
  <si>
    <t>Mendeley</t>
  </si>
  <si>
    <t>Mendeley (virtual)</t>
  </si>
  <si>
    <t>Coneix la Biblioteca d'Humanitats</t>
  </si>
  <si>
    <t>Information Resources for PhD</t>
  </si>
  <si>
    <t>Fonts d'informació en Musicologia</t>
  </si>
  <si>
    <t>Propietat intel·lectual en l'elaboració de la tesi</t>
  </si>
  <si>
    <t>Eines per realitzar una exposició virtual</t>
  </si>
  <si>
    <t>Publicar en accés obert</t>
  </si>
  <si>
    <t>Fonts d'informació en Geografia</t>
  </si>
  <si>
    <t>Eines i recursos documentals per al Treball de Fi de Grau</t>
  </si>
  <si>
    <t>Fonts d'informació en Humanitats</t>
  </si>
  <si>
    <t>Zotero. Gestor bibliogràfic</t>
  </si>
  <si>
    <t>Acreditació i avaluació de la recerca</t>
  </si>
  <si>
    <t>La FFiL ha passat d’un 6,4% a un 27,4% d’impacte global en 4 anys, un salt alineat amb les bones pràctiques de formació en competències informacionals.</t>
  </si>
  <si>
    <t>Nombre d’ajuts aprovats per a l’organització d’activitats culturals. seminaris o congressos amb incorporació d’alumnat o PTGAS</t>
  </si>
  <si>
    <t>Augment progressiu dels ajuts i de les titulacions implicades</t>
  </si>
  <si>
    <t>Arxiu Digital</t>
  </si>
  <si>
    <t>SEGUIMENT FITA: Augment progressiu</t>
  </si>
  <si>
    <t>2 ajuts</t>
  </si>
  <si>
    <t>4 ajuts</t>
  </si>
  <si>
    <t>G. Humanitats</t>
  </si>
  <si>
    <t>MU Analisi i Gestió del Patrimoni</t>
  </si>
  <si>
    <t>G. Arqueeologia</t>
  </si>
  <si>
    <t>G. Llengua i Literatura Espanyoles</t>
  </si>
  <si>
    <t>G. Antropologia Social i Cultural</t>
  </si>
  <si>
    <t>Informe de seguiment de l'indicador</t>
  </si>
  <si>
    <t>Nombre de resolucions d’admissió de nous estudiants per tipologia d’accés</t>
  </si>
  <si>
    <t>Mantenir i incrementar resolucions i la proporció de matriculacions derivades</t>
  </si>
  <si>
    <t>Recompte resolucions</t>
  </si>
  <si>
    <t>Vicedegà/ana d'Estudis de Postgrau i Responsable de Política Lingüística</t>
  </si>
  <si>
    <t xml:space="preserve">Gestor acadèmic de la Facultat </t>
  </si>
  <si>
    <t>PS02. Organització i gestió acadèmica</t>
  </si>
  <si>
    <t>SEGUIMENT FITA: Augment progressiu resolucions i matriculacions</t>
  </si>
  <si>
    <t>Nombre de resolucions per canvi d'estudis</t>
  </si>
  <si>
    <t>Nombre de resolucions per la via de +45 o experiència professional</t>
  </si>
  <si>
    <t>TOTAL resolucions</t>
  </si>
  <si>
    <t>Matriculats canvis d'estudis</t>
  </si>
  <si>
    <t>Matriculats +45/experiència professional</t>
  </si>
  <si>
    <t>TOTAL matriculats</t>
  </si>
  <si>
    <t>Proporció matriculats / resolucions</t>
  </si>
  <si>
    <t xml:space="preserve"> En els últims cursos s'han tingut en compte també el nombre d'alumnes matriculats per aquestes vies.
Tot i que el volum és molt baix en relació a la mida de la Facultat, s'ha calculat el rendiment de les resolucions en forma de matriculacions. S'observa una evolució favorable</t>
  </si>
  <si>
    <t>Nombre d'estudiants d'Universitat a l'Abast matriculats a la Facultat de Filosofia i Lletres i % d'aquests respecte el total d'alumnes d'Universitat a l'Abast</t>
  </si>
  <si>
    <t>Mantenir i incrementar progressivament el nombre d'estudiants d'Universitat a l'Abast</t>
  </si>
  <si>
    <t>Indicador de seguiment de titulacions</t>
  </si>
  <si>
    <t>Alumnes Abast FFiL / Alumnes Abast UAB</t>
  </si>
  <si>
    <t>Universitat a l'Abast</t>
  </si>
  <si>
    <t>SEGUIMENT FITA: Mantenir i incrementar estudiants Universitat a l'Abast</t>
  </si>
  <si>
    <t>Nombre d'estudiants d'Universitat a l'Abast matriculats a la Facultat de Filosofia i Lletres</t>
  </si>
  <si>
    <t>% alumnes Universitat a l'Abast matriculats a la FFiL respecte el total d'alumnes d'Universitat a l'Abast</t>
  </si>
  <si>
    <t>A partir del curs 2019/20 s'inclou el % que representen els alumnes d'Universitat a l'Abast matriculats a la FFiL respecte el total d'alumne matriculats a Universitat a l'Abast.</t>
  </si>
  <si>
    <t>Nombre de reintegraments de preus públics</t>
  </si>
  <si>
    <t>Disminuir els reintegraments per problemes acadèmics o de gestió</t>
  </si>
  <si>
    <t>SEGUIMENT FITA: Disminució reintegraments per problemes</t>
  </si>
  <si>
    <t>Grau de compliment: Sense valoració. Cal esperar desenvolupament sèrie temporal</t>
  </si>
  <si>
    <t>Desglossament reintegraments de preus públics curs 2024-25</t>
  </si>
  <si>
    <t>Premis extraordinaris</t>
  </si>
  <si>
    <t>Per drets de gratuïtat</t>
  </si>
  <si>
    <t xml:space="preserve">Anul·lació matrícula curs sencer </t>
  </si>
  <si>
    <t>26 (motius mèdics i reassignació per preinscripció)</t>
  </si>
  <si>
    <t>Anul·lació matrícula assignatures concretes</t>
  </si>
  <si>
    <t>76 (motius, mèdics, reconeixements i intercanvis)</t>
  </si>
  <si>
    <t>Diversos</t>
  </si>
  <si>
    <t>18 (avançament import matrícula màster, taxes de trasllat, modificació de matrícula, certificat, etc.)</t>
  </si>
  <si>
    <t>Cal estudiar l’evolució temporal de la segmentació per motius per tenir una diagnosi més acurada de les causes</t>
  </si>
  <si>
    <t>Percentatge de modificacions de matrícula en relació al total de matriculats</t>
  </si>
  <si>
    <t>Reducció de les modificacions per causes evitables</t>
  </si>
  <si>
    <t>Modificacions matr / Total matriculats</t>
  </si>
  <si>
    <t>SEGUIMENT FITA: Reducció de les modificacions per causes evitables</t>
  </si>
  <si>
    <t>Grau de compliment: Cal seguiment (16,7%)</t>
  </si>
  <si>
    <t>Darrera revisió, març 2026. Gestió de Qualitat FFiL</t>
  </si>
  <si>
    <t>Millora de l'indicador: Detallar per titulació per identificar possibles problemes més enllà de l'eficiència administrativa. Evolució creixent en els darrers anys.</t>
  </si>
  <si>
    <t>Nombre de cites prèvies organitzades per temes i temporalitat</t>
  </si>
  <si>
    <t>Reduir cites evitables: millora gestió online i millora altres procediments de gestió i suport a la docència</t>
  </si>
  <si>
    <t>SEGUIMENT FITA: Reducció cites per causes evitables</t>
  </si>
  <si>
    <t xml:space="preserve">Grau de compliment: Sense valoració. </t>
  </si>
  <si>
    <t>Nombre de cites prèvies</t>
  </si>
  <si>
    <t>Total matrícula de màster</t>
  </si>
  <si>
    <t>Cites per estudiant</t>
  </si>
  <si>
    <t>Modificacions de matrícula</t>
  </si>
  <si>
    <t>Recollida títols i SET</t>
  </si>
  <si>
    <t>Sol·licitud de títols</t>
  </si>
  <si>
    <t>Entrega documentació</t>
  </si>
  <si>
    <t>Incidències de matrícula</t>
  </si>
  <si>
    <t>Intercanvis</t>
  </si>
  <si>
    <t>Compulsa de documents</t>
  </si>
  <si>
    <t>Beques i Ajuts</t>
  </si>
  <si>
    <t>Impagaments i Reintegraments</t>
  </si>
  <si>
    <t>Reconeixements</t>
  </si>
  <si>
    <t>Pràctiques</t>
  </si>
  <si>
    <t>Accés per canvi d'estudis/Convalidació estudis estrangers</t>
  </si>
  <si>
    <t xml:space="preserve">Avaluació: revisions i avaluació per compensació </t>
  </si>
  <si>
    <t>Reincorporacions i canvi de pla</t>
  </si>
  <si>
    <t>Sol·licitud de prermanència</t>
  </si>
  <si>
    <t>Vies de possible Millora de l'indicador:
Diferenciar citas evitables per gestió online o millora procediments de cites de procediments normals (assessorament, etc.)</t>
  </si>
  <si>
    <t>Nombre d’alumnes que no han superat el règim de permanència</t>
  </si>
  <si>
    <t>Menys de 80 (mínim 2022/23) i no superar el valor del curs 2019/20</t>
  </si>
  <si>
    <t>SEGUIMENT FITA: No superar 2019/20 (134)</t>
  </si>
  <si>
    <t>Grau de compliment: Fita assolida (40)</t>
  </si>
  <si>
    <t>El nombre d'alumnes que no han superat el règim de permanència baixa considerablement al curs 2024/25 degut a la modificació de la normativa de permanència.
Semaforització:
Compleix la fita: menys de 80 (mínim anterior)
Evolució positiva: 80-100
Cal seguiment: 100-120
Incompliment: més de 120 (no són admissibles xifres anteriors a 2020)</t>
  </si>
  <si>
    <t>Satisfacció de les persones titulades recents de Grau amb els serveis de suport a l'estudiantat</t>
  </si>
  <si>
    <t>Valor objectiu &gt;3.5</t>
  </si>
  <si>
    <t>Valors mitjans publicació</t>
  </si>
  <si>
    <t>SEGUIMENT FITA: Valor 3,5</t>
  </si>
  <si>
    <t>Satisfacció persones graduades FFiL</t>
  </si>
  <si>
    <t>Satisfacció persones graduades UAB</t>
  </si>
  <si>
    <t>Fruit de la recomanació de l'informe de certificació del SGIQ sobre la implantació d'indicadors d'avaluació de la satisfacció a tots els processos, inclòs el de gestió acadèmica, es crea a partir del curs 2022/23 l'indicador PS02_Ind07 (proposta de millora 263 amb el codi PS02-08)
Escala 1-5
Semaforització en funció de la comparació amb UAB</t>
  </si>
  <si>
    <t>Taxa d'eficàcia: percentatge de suggeriments i queixes resposts dins del termini establert (15 dies hàbils)</t>
  </si>
  <si>
    <t>Mantenir més de 95% de respostes en termini</t>
  </si>
  <si>
    <r>
      <rPr>
        <b/>
        <sz val="12"/>
        <color rgb="FF009639"/>
        <rFont val="Arial"/>
        <family val="2"/>
        <scheme val="major"/>
      </rPr>
      <t>Indicador estratègic</t>
    </r>
    <r>
      <rPr>
        <b/>
        <sz val="10"/>
        <color rgb="FF009639"/>
        <rFont val="Arial"/>
        <family val="2"/>
        <scheme val="major"/>
      </rPr>
      <t xml:space="preserve">
Indicaro d'avaluació dels procediments</t>
    </r>
  </si>
  <si>
    <t>Respostes abans 15 dies / Total respostes</t>
  </si>
  <si>
    <t>Vicedegà/ana o Vicedegà/ana responsable d'alumnat</t>
  </si>
  <si>
    <t>PS03. Gestió de suggeriments. queixes i felicitacions</t>
  </si>
  <si>
    <t>Aplicatiu OPINA</t>
  </si>
  <si>
    <t>SEGUIMENT FITA: 95% o més</t>
  </si>
  <si>
    <t>Grau de compliment: Fita assolida (97%)</t>
  </si>
  <si>
    <t>Nombre de suggeriments i queixes rebuts</t>
  </si>
  <si>
    <t>Nombre de suggeriments i querixes resolts en termini</t>
  </si>
  <si>
    <t>Percentatge de suggeriments i queixes respostes dins del termini establert</t>
  </si>
  <si>
    <t xml:space="preserve"> La inclusió del nombre de suggeriments i queixes rebuts i el nombre de suggeriments i queixes resolts en termini s'inicia el curs 2022-23.
Els suggeriments i queixes que es reben a l’aplicatiu OPINA han rebut resposta dins del termini establert de 15 dies hàbils en un percentatge superior al 90% en els darrers tres cursos.
</t>
  </si>
  <si>
    <t>Nombre de suggeriments. queixes i felicitacions. per tipus d’usuari i temes a través de l’aplicatiu OPINA (en relació amb el nombre rebut  a la UAB</t>
  </si>
  <si>
    <t xml:space="preserve">Increment progressiu del nombre de comunicacions gestionades a través d’OPINA </t>
  </si>
  <si>
    <t>Entrades OPINA FFiL / Entrades OPINA UAB</t>
  </si>
  <si>
    <t>8. Responsable de la Gestió</t>
  </si>
  <si>
    <t>SEGUIMENT FITA: Increment progressiu</t>
  </si>
  <si>
    <t>Nombre de suggeriments, queixes i felicitacions, per tipus d'usuaris i temes, a través de l'aplicatiu OPINA</t>
  </si>
  <si>
    <t>Felicitació</t>
  </si>
  <si>
    <t xml:space="preserve">Queixa </t>
  </si>
  <si>
    <t>Suggeriment</t>
  </si>
  <si>
    <t>Alumnat</t>
  </si>
  <si>
    <t>PDI</t>
  </si>
  <si>
    <t>PTGAS</t>
  </si>
  <si>
    <t>Total per temes (a partir curs 22/23)</t>
  </si>
  <si>
    <t>Total per curs</t>
  </si>
  <si>
    <t>% Facultat respecte UAB</t>
  </si>
  <si>
    <t xml:space="preserve"> El desglossament per tipus d'usuaris i temes s'inicia el curs 2022-23.</t>
  </si>
  <si>
    <t>Percentatge de participació a les enquestes d'avaluació de l'actuació docent</t>
  </si>
  <si>
    <t xml:space="preserve">Incrementar fins al 35% la participació en les enquestes d’activitat docent. Total Facultat i titulacions </t>
  </si>
  <si>
    <t>Respostes / Estudiants potencials</t>
  </si>
  <si>
    <t xml:space="preserve">8. Responsable dela gestió </t>
  </si>
  <si>
    <t>PS04. Satisfacció dels grups d'interès</t>
  </si>
  <si>
    <t>Enquesta d'avaluació de l'actuació docent-WEB UAB</t>
  </si>
  <si>
    <t>SEGUIMENT FITA: Arribar 35%</t>
  </si>
  <si>
    <t>Facultat FiL</t>
  </si>
  <si>
    <t>1r sem</t>
  </si>
  <si>
    <t>2n sem</t>
  </si>
  <si>
    <t>L'enquesta sobre l'actuació docent del professorat la responen els alumnes cada semestre. Els estudiants valoren qüestions relacionades amb l'activitat desenvolupada pel professorat a l'aula. No tenim dades del segon semestre del curs 2019/20 a causa del covid.  Per consultar les dades per titulacions podeu consultar les enquestes publicades al web UAB: https://www.uab.cat/web/estudiar/qualitat-docent/estudiants/avaluacio-de-l-actuacio-docent-1345665543124.html
La participació a les enquestes d’avaluació de l’actuació docent mostra una evolució clarament positiva. La Facultat supera la mitjana de la UAB de manera sostinguda i assoleix la fita establerta (35%) en el 1r semestre 2024/25, quedant molt a prop al 2n semestre (32%). El creixement és estable (+2–3 punts anuals).</t>
  </si>
  <si>
    <t>Valoració de satisfacció global</t>
  </si>
  <si>
    <t>Valors mitjans document enquesta</t>
  </si>
  <si>
    <t xml:space="preserve">Enquesta: Grau de satisfacció de les persones titulades </t>
  </si>
  <si>
    <t>S'analitzen les respostes a la pregunta "Estic satisfet/a amb la titulació".
Amb data gener del 2026 no està publicada l'enquesta del 2024/25. 
La valoració global de satisfacció de les persones titulades de la Facultat presenta una tendència positiva, especialment als estudis de Màster, que passen de 3,25 (2020/21) a 3,83 (2023/24). Als estudis de Grau, els resultats es mantenen en un rang elevat i estable (3,89–4,12).
La Facultat supera la mitjana UAB en diversos cursos tant a Grau com a Màster, consolidant-se com un centre amb alta satisfacció en l’experiència formativa.
Aquesta evolució indica millora continuada de processos docents i serveis associats, i permet plantejar fites  ambicioses.
L’indicador es considera positiu, amb una tendència ascendent i un resultat 2023/24 especialment destacat als estudis de Màster.</t>
  </si>
  <si>
    <t>Percentatge d’intenció de repetició de titulació i d’universitat en l’enquesta de satisfacció dels titulats de grau i de màster</t>
  </si>
  <si>
    <t>Repetirien titulació &gt;72% i repetirien Universitat &gt;80%</t>
  </si>
  <si>
    <t xml:space="preserve">Indicador </t>
  </si>
  <si>
    <t>SEGUIMENT FITA: 72% titulació i 80% universitat</t>
  </si>
  <si>
    <t>Grau de compliment: Cal seguiment (màster)</t>
  </si>
  <si>
    <t>Repetirira Titulació</t>
  </si>
  <si>
    <t>Repetiria Universitat</t>
  </si>
  <si>
    <t>Repetició titulació</t>
  </si>
  <si>
    <t>Amb data gener del 2026 no està publicada l'enquesta del 2024/25. 
L'indicador PS04_Ind03 mostra una tendència positiva en la major part de valors, especialment a Grau, on la Facultat manté intencions de repetició d’universitat molt altes (85%) i equiparables o superiors a la UAB. El màster presenta més volatilitat i requereix seguiment específic. Els valors obtinguts s’alineen amb els rangs habituals del Sistema Universitari Català i amb tendències internacionals (70–80%). S’estableixen dues fites diferenciades i un doble sistema de semàfor per tal de controlar separadament la fidelitat a la titulació i la fidelitat a la universitat.</t>
  </si>
  <si>
    <t>Repetició universitat</t>
  </si>
  <si>
    <t>Percentatge de participació en l'enquesta de satisfacció del professorat</t>
  </si>
  <si>
    <t>Increment de la participació</t>
  </si>
  <si>
    <t>Recomptes</t>
  </si>
  <si>
    <t>Enquesta de satisfacció de col·lectius-Satisfacció amb l'activitat docent-WEB UAB</t>
  </si>
  <si>
    <t>SEGUIMENT FITA: Increment participació</t>
  </si>
  <si>
    <t>Grau de compliment: Incompliment fita</t>
  </si>
  <si>
    <t>Professorat participant FFiL Graus</t>
  </si>
  <si>
    <t>Professorat participant  FFiL Màsters</t>
  </si>
  <si>
    <t>Participació UAB Graus</t>
  </si>
  <si>
    <t>Participació UAB Màsters</t>
  </si>
  <si>
    <t>* Percentatges de participació del conjunt professorat UAB</t>
  </si>
  <si>
    <t xml:space="preserve">La participació de professorat en l’enquesta de satisfacció presenta una tendència decreixent, especialment a Màster, en coherència amb la davallada general del conjunt de la UAB. Aquest indicador és crític per a la qualitat del SGIQ, ja que una participació insuficient compromet la representativitat i la utilitat de les dades. En el context del SUC i de tendències internacionals, participacions superiors al 25% són considerades de Qualitat.
No s'ha pogut calcular indicador de participació per professorat i docència a la Facultat. Els informes no ofereixen aquesta info.
</t>
  </si>
  <si>
    <t>Nivell de satisfacció general amb la titulació del professorat.</t>
  </si>
  <si>
    <t>Superar en grau i màster el 80% de satisfacció general per part del professorat</t>
  </si>
  <si>
    <t>Mitjanes informe enquesta. Totalment o bastant satisfet</t>
  </si>
  <si>
    <t>9. Responsable del procés</t>
  </si>
  <si>
    <t xml:space="preserve">10. Responsable de la gestió </t>
  </si>
  <si>
    <t>11. Processos als que afecta</t>
  </si>
  <si>
    <t>12. Font obtenció de dades</t>
  </si>
  <si>
    <t>SEGUIMENT FITA: &gt;80% nivell de satisfacció general</t>
  </si>
  <si>
    <t>Grau de compliment: Cal seguiment (graus). Depèn de millora participació PS04_Ind04</t>
  </si>
  <si>
    <t>Satisfacció general (Totalment o bastant)</t>
  </si>
  <si>
    <t>Amb la formació prèvia de l'alumnat*
(Totalment o bastant)</t>
  </si>
  <si>
    <t>*Sense fita. Dades complementàries de l'indicador general</t>
  </si>
  <si>
    <t>El nivell de satisfacció general amb la titulació mostra una evolució diferenciada entre Graus i Màsters. Mentre que els Màsters mantenen valors molt elevats (88–100%), per sobre de la UAB i alineats amb estàndards internacionals de Qualitat docent (COACHE/HERI), els Graus presenten una tendència descendent significativa (de 79,56% a 61,96%), situant-se per sota de la UAB i dels valors de referència del Sistema Universitari Català (≈7,2/10; 72%). Aquests resultats evidencien la necessitat d’impulsar accions de millora en coordinació docent, comunicació i experiència del professorat als Graus.</t>
  </si>
  <si>
    <t>L’indicador prové de l’Enquesta de satisfacció del professorat que la UAB realitza anualment per docents de Grau i Màster, amb participació 2023/24 del 15,30% a Graus i 11,01% a Màsters segons dades oficials. [uab.edu]</t>
  </si>
  <si>
    <t>Assistents a sessions formatives d’orientació grupal demanades per la FFiL</t>
  </si>
  <si>
    <t>Mantenir més de 300 participacions</t>
  </si>
  <si>
    <t>Recomptes a memòries</t>
  </si>
  <si>
    <t>Vicedegà/ana d’Ocupabilitat. Mobilitat Internacional i Cultura</t>
  </si>
  <si>
    <t>PS05. Inserció laboral de les persones titulades</t>
  </si>
  <si>
    <t xml:space="preserve">Servei d'Ocupabilitat. Memòries. </t>
  </si>
  <si>
    <t>SEGUIMENT FITA: Mantenir 300 o més</t>
  </si>
  <si>
    <t>Assistències a sessions formatives d’orientació grupal demanades per la FFiL</t>
  </si>
  <si>
    <t>La FFiL no va demanar cap activitat d'orientació grupal</t>
  </si>
  <si>
    <t xml:space="preserve"> Per temes relacionats amb la protecció de dades personals, tampoc no disposem del nombre d'assistents al curs 2020/21, curs en què la Facultat de Filosofia i Lletres va sol·licitar 3 activitats. 
En els darrers cursos han augmentant considerablement el nombre d’assistents a les sessions formatives d’orientació grupal organitzades per la Facultat de Filosofia i Lletres, passant dels 49 assistents al 2021/22 als més de 300 dels 3 últims cursos.  Val a dir que el nombre d’activitats també ha augmentat passant de 3 activitats organitzades per la FFiL al curs 2021/22 a  més d’una desena en cursos posteriors</t>
  </si>
  <si>
    <t>Activitats programades pel Servei d'Ocupabilitat de la UAB en col·laboració amb Barcelona Activa i demanades per la Facultat de Filosofia i Lletres (2021-22)</t>
  </si>
  <si>
    <t>Títol de l'activitat</t>
  </si>
  <si>
    <t>B4: Gestió emocional. Gestió emocional. Motivació. Com buscar feina en mode ON</t>
  </si>
  <si>
    <t>B5: Recerca de feina. Canals i portals de recerca de feina. Els camins de la recerca de feina</t>
  </si>
  <si>
    <t>B6: Mercat Laboral: El futur mercat laboral. Habilitats requerides. Quines habilitats personals requereix el futur mercat de treball? (*)</t>
  </si>
  <si>
    <t>Activitats programades pel Servei d'Ocupabilitat de la UAB i demanades per la Facultat de Filosofia i Lletres (2022-23)</t>
  </si>
  <si>
    <t>Inserció laboral amb perspectiva de gènere</t>
  </si>
  <si>
    <t>Assegura la teva presentació més convincent: CV i elevator pitch</t>
  </si>
  <si>
    <t>Planfiica’t la cerca de feina: guanyaràs efectivitat!</t>
  </si>
  <si>
    <t>Coneix les Polítiques Actives d’Ocupació per a joves!</t>
  </si>
  <si>
    <t>Antropologia-Quins són els meus súperpoders per a la cerca de feina? Competències clau i marca personal</t>
  </si>
  <si>
    <t>Filosofia i Lletres- L’entrevista de treball per competències, t’animes a practicar?</t>
  </si>
  <si>
    <t>Antropologia-Coneixem el CIDO, el Cercador d’Informació i Documentació Oficials</t>
  </si>
  <si>
    <t>Antropologia-Explorem canals de recerca de feina i autocandidatura!</t>
  </si>
  <si>
    <t>Objectiu professional: On puc oferir la meva millor versió?</t>
  </si>
  <si>
    <t>Antropologia-Tastet de processos de selecció!</t>
  </si>
  <si>
    <t>Taula Rodona sobre perfils professionals a Antropologia</t>
  </si>
  <si>
    <t>Antropologia-Speednetworking: vine a entrevistar-te amb entitats del teu sector!</t>
  </si>
  <si>
    <t>Activitats programades pel Servei d'Ocupabilitat de la UAB i demanades per la Facultat de Filosofia i Lletres (2023-24)</t>
  </si>
  <si>
    <t>Jornada d'Ocupabilitat. Mercat laboral i sortides professionals en l'àmbit de les Humanitats</t>
  </si>
  <si>
    <t>Busquem feina? Fem-ho bé!</t>
  </si>
  <si>
    <t>Kit de gestió emocional per a la recerca de feina</t>
  </si>
  <si>
    <t>Com fer un CV que destaqui el millor de tu</t>
  </si>
  <si>
    <t>Les competències clau i la marca personal en la cerca de feina! (Antropologia)</t>
  </si>
  <si>
    <t>L'entrevista de treball per competències, t'animes a practicar?</t>
  </si>
  <si>
    <t>Assegura la teva presentació més convincent: CV i Elevator Pitch! (Antropologia)</t>
  </si>
  <si>
    <t>Coneix les Polítiques Actives d’Ocupació per a joves! (Antropologia)</t>
  </si>
  <si>
    <t>Explorem canals de recerca de feina i l'autocandidatura! (Antropologia)</t>
  </si>
  <si>
    <t>Coneixem el CIDO, el Cercador d'Informació i Documentació Oficials (Antropologia)</t>
  </si>
  <si>
    <t>Tastet de processos de selecció! (Antropologia)</t>
  </si>
  <si>
    <t>Projecta't</t>
  </si>
  <si>
    <t>Sessions orientaió individual</t>
  </si>
  <si>
    <t>Satisfacció dels titulats/des de la FFiL amb les activitats d’orientació professional del Servei d’Ocupabilitat</t>
  </si>
  <si>
    <t>Puntuació superior a 8.5</t>
  </si>
  <si>
    <t>Mitjanes memòries</t>
  </si>
  <si>
    <t>Servei d'Ocupabilitat. Memòries.</t>
  </si>
  <si>
    <t>SEGUIMENT FITA: Més de 8,5</t>
  </si>
  <si>
    <t xml:space="preserve">Valoració general mitjana de l'activitat </t>
  </si>
  <si>
    <t>El grau de satisfacció de les persones titulades de la Facultat amb les activitats d’orientació professional del Servei d’Ocupabilitat ha passat de notable a excel·lent en el darrer curs.</t>
  </si>
  <si>
    <t xml:space="preserve">Nombre d'estudiants de la FFiL que han realitzat pràctiques extracurriculars </t>
  </si>
  <si>
    <t>Incrementar progressivament el nombre</t>
  </si>
  <si>
    <t>Recompte memòries</t>
  </si>
  <si>
    <t>PS05. Inserció laboral del les persones titulades</t>
  </si>
  <si>
    <t>Servei d'Ocupabilitat. Memòries</t>
  </si>
  <si>
    <t xml:space="preserve">Nombre d'estudiants que han realitzat pràctiques extracurriculars </t>
  </si>
  <si>
    <t>En el període analitzat en aquest informe (22-23-24-25) el nombre de persones titulades de la Facultat que han realitzat pràctiques extracurriculars ha augmentat en els últims cursos, passant de poc més de 50 alumnes el curs 21/22 a 75 el curs 24/25</t>
  </si>
  <si>
    <t xml:space="preserve">Nombre de participants de la FFiL en el programa de mobilitat Erasmus pràctiques </t>
  </si>
  <si>
    <t xml:space="preserve">Nombre de participants de la FFiL en el programa de mobilitat Erasmus+ pràctiques </t>
  </si>
  <si>
    <t>El nombre de participants en el programa Erasmus Pràctiques són molt escasses i preocupants, en el curs 22/23 cap estudiant de la Facultat va participar en aquest programa, en el curs 23/24 en van participar 3 i en el 24/25 tant sols ho va fer un estudiant, el fet que siguin els estudiants els quals han de buscar-se un centre on fer les pràctiques no ajuda a potenciar aquest programa. Des de la Facultat incidirem en la difusió conjuntament amb els companys del Servei d’Ocupabilitat i/o en la cerca de centres on poder realitzar les pràctiques.</t>
  </si>
  <si>
    <t>Nombre de participants de la FFiL en les activitats del programa UAB Emprèn</t>
  </si>
  <si>
    <t>Incrementar progressivament volum de participacions</t>
  </si>
  <si>
    <t>Recomptes memòries</t>
  </si>
  <si>
    <t>Grau de compliment: Sense valoració. Dades inconsistents del darrer trienni</t>
  </si>
  <si>
    <t>Membres del programa UAB-Emprèn</t>
  </si>
  <si>
    <t>Membres co-workers UAB-Emprèn</t>
  </si>
  <si>
    <t>Inscrits a Píndoles (inici setembre 2017)</t>
  </si>
  <si>
    <t>Han participat a UAB-Reptes (inici novembre 2017)</t>
  </si>
  <si>
    <t>Ha participat a Emprèn Pitch</t>
  </si>
  <si>
    <t>Han participat a Desaf·IA (1ra edició 2024)</t>
  </si>
  <si>
    <t>Han participat a Tallers i UAB-Sessions</t>
  </si>
  <si>
    <t xml:space="preserve">Han participat a UAB-Emprèn-Imagine Express </t>
  </si>
  <si>
    <t>Han participat a activitats Facultats</t>
  </si>
  <si>
    <t>Han participat en cursos amb reconeixement de crèdits</t>
  </si>
  <si>
    <t>*Amb data 17/02/2026 no disposem de les dades del curs 2024-25. 
Dades del últim trienni són inconsistents amb la sèrie.
Pel que fa al programa UAB Emprèn, el nombre de participants de la Facultat ha disminuït un 80% aproximadament en els darrers dos cursos analitzats. Ens falta encara disposar de les dades del 24/25.</t>
  </si>
  <si>
    <t>Índex d’ocupació dels titulats i titulades de grau dels àmbits de la FFiL (enquesta AQU d'inserció laboral)</t>
  </si>
  <si>
    <t>Incrementar progressivament l'index d'ocupació</t>
  </si>
  <si>
    <t>Mitjanes informe enquesta</t>
  </si>
  <si>
    <t>Enquesta insercio laboral AQU</t>
  </si>
  <si>
    <t>Grau de compliment: Sense valoració. Últimes dades desactualitzades</t>
  </si>
  <si>
    <t>Edició 2017</t>
  </si>
  <si>
    <t>Edició 2020</t>
  </si>
  <si>
    <t>Edició 2023</t>
  </si>
  <si>
    <t xml:space="preserve">Índex d’ocupació dels titulats i titulades de grau </t>
  </si>
  <si>
    <t xml:space="preserve">Aqu publica l'Informe de resultats del conjunt del sistema universitari de Catalunya (SUC) cada tres anys. </t>
  </si>
  <si>
    <t>Adequació del treball dels graduats i graduades dels àmbits de la FFiL (enquesta AQU d'inserció laboral)</t>
  </si>
  <si>
    <t>Mantenir nivells superiors a 65% i tendir a 70%</t>
  </si>
  <si>
    <t>Valor mitjà de la suma de % funcions específiques+%funcions universitàries</t>
  </si>
  <si>
    <t>SEGUIMENT FITA: Superar 65%</t>
  </si>
  <si>
    <t>Adequació del treball dels graduats i graduades (funcions universitàries)</t>
  </si>
  <si>
    <t>Aqu publica l'Informe de resultats del conjunt del sistema universitari de Catalunya (SUC) cada tres anys.
Els valors de l’indicador PS05_Ind09 a la FFiL (63–69%) s’alineen plenament amb els patrons del Sistema Universitari Català, del sector UAB i de la literatura internacional. En Humanitats, les taxes d’adequació entre feina i titulació són sistemàticament més baixes que en STEM o Salut, situant-se a Europa i als EUA entre el 55 i el 70%. Els resultats FFiL no només són comparables sinó que se situen dins de la franja alta europea. L’adequació no determina per si sola la qualitat professional: els informes internacionals mostren que els graduats en Humanitats tenen satisfacció laboral alta, fins i tot quan la feina no és estrictament del seu camp. L’adequació laboral del 60–70% és el patró estàndard global en Humanitats.</t>
  </si>
  <si>
    <t>PS05_Ind010</t>
  </si>
  <si>
    <t>Percentatge de graduats/des dels àmbits de la FFiL que continuen estudis de màster (enquesta AQU d'inserció laboral)</t>
  </si>
  <si>
    <t>Mantenir 65% i arribar a 70%</t>
  </si>
  <si>
    <t>Mitjana de les titulacions o agrupacions de la FFiL incloses a cada edició</t>
  </si>
  <si>
    <t>Enquesta AQU d'Inserció Laboral</t>
  </si>
  <si>
    <t>Percentatge de graduats/des que continuen estudis de màster</t>
  </si>
  <si>
    <t xml:space="preserve">Aqu publica l'Informe de resultats del conjunt del sistema universitari de Catalunya (SUC) cada tres anys.
El percentatge de graduats/des de la FFiL que continuen estudis de màster (63–69%) es troba alineat amb els patrons internacionals de les Humanitats. Les enquestes europees (Eurograduate), britàniques (HESA) i nord-americanes (Humanities Indicators) situen la continuació al màster al voltant del 55–75%, especialment en àmbits d’Humanitats i Ciències Socials. La FFiL se situa en la franja mitjana-alta internacional. Es proposa una fita única de ≥65%, amb un llindar d’excel·lència ≥70%. </t>
  </si>
  <si>
    <t>Nombre de visites a la pàgina web del Centre (Page Views)</t>
  </si>
  <si>
    <t>Incrementar visites (implantació nova web)</t>
  </si>
  <si>
    <t>Vicedegà/ana de Comunicació. Territori i Reptes</t>
  </si>
  <si>
    <t>PS06. Informació pública i transparència</t>
  </si>
  <si>
    <t xml:space="preserve">Àrea de Comunicació i Promoció </t>
  </si>
  <si>
    <t>SEGUIMENT FITA: Incrementar visites</t>
  </si>
  <si>
    <t>Grau de compliment: Sense valoració. S'implanta nova web el 2026</t>
  </si>
  <si>
    <t>Nombre de visites a la pàgina web del Centre*</t>
  </si>
  <si>
    <t>190.232 visites</t>
  </si>
  <si>
    <t>187.334 visites</t>
  </si>
  <si>
    <t>206.947 visites</t>
  </si>
  <si>
    <t>128.436 visites</t>
  </si>
  <si>
    <t>210.087 visites</t>
  </si>
  <si>
    <t>194.461 visites</t>
  </si>
  <si>
    <t>157.637 visites</t>
  </si>
  <si>
    <t xml:space="preserve"> (*) Les dates de referència són des del 15 de setembre al 15 de setembre del curs següent.</t>
  </si>
  <si>
    <t xml:space="preserve">Nombre de consultes rebudes, per titulació, a través del formulari de les fitxes web </t>
  </si>
  <si>
    <t>Mantenir o incrementar el nombre de consultes</t>
  </si>
  <si>
    <t>SEGUIMENT FITA: Incrementar consultes</t>
  </si>
  <si>
    <t>Grau de compliment: Cal seguiment (en graus)</t>
  </si>
  <si>
    <t>Nombre de consultes rebudes, per titulació, a través de les fitxes web</t>
  </si>
  <si>
    <t>n/a</t>
  </si>
  <si>
    <t>Filologia Catalana: Estudis de Llengua i Lingüística</t>
  </si>
  <si>
    <t>Llengua i Literatura Catalana</t>
  </si>
  <si>
    <t>Total Graus</t>
  </si>
  <si>
    <t>Antropologia Social i Cultural CREOLE</t>
  </si>
  <si>
    <t>Ànalisi i Gestió del Patrimoni Artístic</t>
  </si>
  <si>
    <t>Ciència, Cognitiva i Llenguatge</t>
  </si>
  <si>
    <t>Double Master's Degree in English and American Studies</t>
  </si>
  <si>
    <t>Estudis Anglesos Avançats</t>
  </si>
  <si>
    <t>English Studies: Linguistic, Literary and Sociocultural Perspectives</t>
  </si>
  <si>
    <t>Estudis Avançats en Llengua i Literatura Catalanes</t>
  </si>
  <si>
    <t>Gestió d'Àrees de Muntanya</t>
  </si>
  <si>
    <t>Total Màsters</t>
  </si>
  <si>
    <r>
      <t xml:space="preserve"> (*) Les caselles marcades en gris clar i amb </t>
    </r>
    <r>
      <rPr>
        <i/>
        <sz val="11"/>
        <color rgb="FF000000"/>
        <rFont val="Arial"/>
        <family val="2"/>
        <scheme val="major"/>
      </rPr>
      <t>n/a</t>
    </r>
    <r>
      <rPr>
        <sz val="11"/>
        <color rgb="FF000000"/>
        <rFont val="Arial"/>
        <family val="2"/>
        <scheme val="major"/>
      </rPr>
      <t xml:space="preserve"> corresponen als cursos en què aquests estudis no s'ofereixen. 
: El nombre de consultes rebudes, per titulació, a través de les fitxes web són similars entre els diferents cursos analitzats. Les visites de grau han disminuït, en canvi, les de màster han augmentant en els darrers tres cursos. Si les comparem amb cursos anteriors en tots dos casos han disminuït. Cal tenir en compte que les xarxes socials estan agafant cada cop més pes en la consulta d’informacions per part dels i les estudiants. </t>
    </r>
  </si>
  <si>
    <t>Nombre de seguidors i anàlisi de Facebook. Instagram i YouTube</t>
  </si>
  <si>
    <t>Incrementar l'impacte de les xarxes socials de la Facultat</t>
  </si>
  <si>
    <t>Vicedegà/ana responsable de Comunicació/Xarxes socials</t>
  </si>
  <si>
    <t>SEGUIMENT FITA: Incrementar impacte</t>
  </si>
  <si>
    <t>Nombre de seguidors</t>
  </si>
  <si>
    <t>Twitter</t>
  </si>
  <si>
    <t>Facebook</t>
  </si>
  <si>
    <t>Instagram</t>
  </si>
  <si>
    <t>Youtube</t>
  </si>
  <si>
    <t>sd (4700 visualitzacions/376,3 hores de visualització)</t>
  </si>
  <si>
    <t>237 (2500 visualitzacions/126,7 hores de visualització)</t>
  </si>
  <si>
    <t>466 (42300 visualitacions, 3900 hores de visualització)</t>
  </si>
  <si>
    <t xml:space="preserve"> (*) La Facultat de Filosofia i Lletres ja no disposa de compte a Twitter. A partir del curs 2022/23 s'afegeix el nombre de visualitzacions i hores de visualitzacions de YouTube. </t>
  </si>
  <si>
    <t>Grau de satisfacció de les persones titulades amb la informació pública de la titulació</t>
  </si>
  <si>
    <t>Vicedegà/ana de Comunicació, Territori i Reptes</t>
  </si>
  <si>
    <t>L'indicador mostra una valoració alta de les persones titulades de grau i de màster amb la informació pública disponible sobre els seus estudis. Està en la línia de la UAB.</t>
  </si>
  <si>
    <t>PS07_Ind01</t>
  </si>
  <si>
    <t>Nombre i percentatge sobre el total UAB de projectes de millora i d'innovació docent concedits amb finançament en la convocatòria UAB</t>
  </si>
  <si>
    <t xml:space="preserve">Mantenir la proporció sobre el total d’ajudes de la UAB en el nivell o per damunt del pes del professorat de la Facultat sobre el total (11.3 al 24/25) </t>
  </si>
  <si>
    <t>Projectes concedits prof FFiL / projectes concedits prof UAB</t>
  </si>
  <si>
    <t>Vicedegà/ana d'Estudis de Grau i d'Innovació Docent</t>
  </si>
  <si>
    <t>PS07. Innovació Docent</t>
  </si>
  <si>
    <t>Unitat de Formació/WEB UAB</t>
  </si>
  <si>
    <t>SEGUIMENT FITA: Pes s/UAB superior al del professorat</t>
  </si>
  <si>
    <r>
      <rPr>
        <b/>
        <sz val="10"/>
        <color theme="0"/>
        <rFont val="Arial"/>
        <family val="2"/>
        <scheme val="major"/>
      </rPr>
      <t>Nombre</t>
    </r>
    <r>
      <rPr>
        <sz val="10"/>
        <color theme="0"/>
        <rFont val="Arial"/>
        <family val="2"/>
        <scheme val="major"/>
      </rPr>
      <t xml:space="preserve"> sobre el total UAB de projectes de millora i d'innovació docent concedits amb finançament en la convocatòria UAB</t>
    </r>
  </si>
  <si>
    <r>
      <rPr>
        <b/>
        <sz val="10"/>
        <color theme="0"/>
        <rFont val="Arial"/>
        <family val="2"/>
        <scheme val="major"/>
      </rPr>
      <t>Percentatge</t>
    </r>
    <r>
      <rPr>
        <sz val="10"/>
        <color theme="0"/>
        <rFont val="Arial"/>
        <family val="2"/>
        <scheme val="major"/>
      </rPr>
      <t xml:space="preserve"> sobre el total UAB de projectes de millora i d'innovació docent concedits amb finançament en la convocatòria UAB</t>
    </r>
  </si>
  <si>
    <t>Aquest indicador era l'antic PE04-Ind04. En la revisió del SGIQ 2025-2026 i amb la creació d'aquest nou procés passa a ser el PS07-Ind01
S’ha normalitzat la presentació de projectes a les convocatòries de millora i d’innovació docent de la UAB, la qual cosa ha suposat que en les darreres 5 edicions (exceptuant el 2024) s’han finançat 4 projectes. S’assoleix la fita establerta. Aquest nivell és superior al pes del professorat de la Facultat sobre el total de la UAB (al 2425 el pes del professorat de la FFiL respecte el professorat de la UAB va ser del 11,3%).</t>
  </si>
  <si>
    <t>PS07_Ind02</t>
  </si>
  <si>
    <t xml:space="preserve">Nombre de sol·licituds i ajuts concedits al professorat de la Facultat que ha participat en la convocatòria de la FFiL d’ajuts per la innovació docent </t>
  </si>
  <si>
    <t>Incrementar progressivament sol·licituds i concessions</t>
  </si>
  <si>
    <t>Recomptes ajuts</t>
  </si>
  <si>
    <t>Arxiu digital Facultat de Filosofia i Lletres</t>
  </si>
  <si>
    <t>6 sol·licituds/ 6 ajuts concedits</t>
  </si>
  <si>
    <t xml:space="preserve">10 sol·licituds / 8 ajuts concedits </t>
  </si>
  <si>
    <t>17 sol·licituds / 9  ajuts concedits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</si>
</sst>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8" formatCode="#,##0.00\ &quot;€&quot;;[Red]\-#,##0.00\ &quot;€&quot;"/>
    <numFmt numFmtId="164" formatCode="0.0%"/>
    <numFmt numFmtId="165" formatCode="0.0"/>
    <numFmt numFmtId="166" formatCode="#,##0_);\(#,##0\)"/>
    <numFmt numFmtId="167" formatCode="#,##0.00\ &quot;€&quot;"/>
  </numFmts>
  <fonts count="137" x14ac:knownFonts="1">
    <font>
      <sz val="10"/>
      <color rgb="FF000000"/>
      <name val="Arial"/>
      <scheme val="minor"/>
    </font>
    <font>
      <sz val="10"/>
      <color rgb="FF000000"/>
      <name val="Arial"/>
      <family val="2"/>
      <scheme val="minor"/>
    </font>
    <font>
      <u/>
      <sz val="10"/>
      <color theme="10"/>
      <name val="Arial"/>
      <family val="2"/>
      <scheme val="minor"/>
    </font>
    <font>
      <sz val="8"/>
      <name val="Arial"/>
      <family val="2"/>
      <scheme val="minor"/>
    </font>
    <font>
      <sz val="10"/>
      <color rgb="FF000000"/>
      <name val="Arial"/>
      <family val="2"/>
    </font>
    <font>
      <sz val="8"/>
      <name val="Arial"/>
      <family val="2"/>
      <scheme val="minor"/>
    </font>
    <font>
      <sz val="8"/>
      <name val="Arial"/>
      <family val="2"/>
      <scheme val="minor"/>
    </font>
    <font>
      <u/>
      <sz val="10"/>
      <color theme="10"/>
      <name val="Arial"/>
      <family val="2"/>
      <scheme val="minor"/>
    </font>
    <font>
      <sz val="11"/>
      <color rgb="FF000000"/>
      <name val="Arial"/>
      <family val="2"/>
      <scheme val="major"/>
    </font>
    <font>
      <sz val="10"/>
      <color rgb="FF000000"/>
      <name val="Arial"/>
      <family val="2"/>
      <scheme val="major"/>
    </font>
    <font>
      <sz val="11"/>
      <name val="Arial"/>
      <family val="2"/>
      <scheme val="major"/>
    </font>
    <font>
      <sz val="10"/>
      <color theme="1"/>
      <name val="Arial"/>
      <family val="2"/>
      <scheme val="major"/>
    </font>
    <font>
      <b/>
      <sz val="11"/>
      <color rgb="FF000000"/>
      <name val="Arial"/>
      <family val="2"/>
      <scheme val="major"/>
    </font>
    <font>
      <b/>
      <sz val="11"/>
      <color theme="1"/>
      <name val="Arial"/>
      <family val="2"/>
      <scheme val="major"/>
    </font>
    <font>
      <b/>
      <sz val="9"/>
      <color rgb="FF000000"/>
      <name val="Arial"/>
      <family val="2"/>
      <scheme val="major"/>
    </font>
    <font>
      <sz val="9"/>
      <color rgb="FF000000"/>
      <name val="Arial"/>
      <family val="2"/>
      <scheme val="major"/>
    </font>
    <font>
      <sz val="9"/>
      <name val="Arial"/>
      <family val="2"/>
      <scheme val="major"/>
    </font>
    <font>
      <b/>
      <sz val="9"/>
      <color theme="1"/>
      <name val="Arial"/>
      <family val="2"/>
      <scheme val="major"/>
    </font>
    <font>
      <b/>
      <sz val="10"/>
      <name val="Arial"/>
      <family val="2"/>
      <scheme val="major"/>
    </font>
    <font>
      <sz val="14"/>
      <name val="Arial"/>
      <family val="2"/>
      <scheme val="major"/>
    </font>
    <font>
      <sz val="11"/>
      <color theme="1"/>
      <name val="Arial"/>
      <family val="2"/>
      <scheme val="major"/>
    </font>
    <font>
      <sz val="10"/>
      <name val="Arial"/>
      <family val="2"/>
      <scheme val="major"/>
    </font>
    <font>
      <sz val="14"/>
      <color rgb="FF000000"/>
      <name val="Arial"/>
      <family val="2"/>
      <scheme val="major"/>
    </font>
    <font>
      <b/>
      <sz val="10"/>
      <color rgb="FF000000"/>
      <name val="Arial"/>
      <family val="2"/>
      <scheme val="major"/>
    </font>
    <font>
      <b/>
      <sz val="12"/>
      <color rgb="FF000000"/>
      <name val="Arial"/>
      <family val="2"/>
      <scheme val="major"/>
    </font>
    <font>
      <b/>
      <sz val="12"/>
      <color theme="7" tint="-0.499984740745262"/>
      <name val="Arial"/>
      <family val="2"/>
      <scheme val="major"/>
    </font>
    <font>
      <b/>
      <sz val="12"/>
      <color rgb="FF9C0006"/>
      <name val="Arial"/>
      <family val="2"/>
      <scheme val="major"/>
    </font>
    <font>
      <sz val="9"/>
      <color theme="1"/>
      <name val="Arial"/>
      <family val="2"/>
      <scheme val="major"/>
    </font>
    <font>
      <b/>
      <sz val="11"/>
      <color theme="5" tint="-0.249977111117893"/>
      <name val="Arial"/>
      <family val="2"/>
      <scheme val="major"/>
    </font>
    <font>
      <b/>
      <sz val="12"/>
      <color theme="5" tint="-0.249977111117893"/>
      <name val="Arial"/>
      <family val="2"/>
      <scheme val="major"/>
    </font>
    <font>
      <sz val="9"/>
      <color rgb="FFFF0000"/>
      <name val="Arial"/>
      <family val="2"/>
      <scheme val="major"/>
    </font>
    <font>
      <i/>
      <sz val="9"/>
      <color theme="1"/>
      <name val="Arial"/>
      <family val="2"/>
      <scheme val="major"/>
    </font>
    <font>
      <b/>
      <sz val="12"/>
      <color rgb="FFFFFFFF"/>
      <name val="Arial"/>
      <family val="2"/>
      <scheme val="major"/>
    </font>
    <font>
      <sz val="10"/>
      <color rgb="FFFF0000"/>
      <name val="Arial"/>
      <family val="2"/>
      <scheme val="major"/>
    </font>
    <font>
      <sz val="16"/>
      <name val="Arial"/>
      <family val="2"/>
      <scheme val="major"/>
    </font>
    <font>
      <b/>
      <sz val="12"/>
      <name val="Arial"/>
      <family val="2"/>
      <scheme val="major"/>
    </font>
    <font>
      <b/>
      <sz val="9"/>
      <name val="Arial"/>
      <family val="2"/>
      <scheme val="major"/>
    </font>
    <font>
      <b/>
      <sz val="12"/>
      <color theme="6" tint="-0.499984740745262"/>
      <name val="Arial"/>
      <family val="2"/>
      <scheme val="major"/>
    </font>
    <font>
      <b/>
      <sz val="10"/>
      <color theme="1"/>
      <name val="Arial"/>
      <family val="2"/>
      <scheme val="major"/>
    </font>
    <font>
      <b/>
      <sz val="12"/>
      <color theme="1"/>
      <name val="Arial"/>
      <family val="2"/>
      <scheme val="major"/>
    </font>
    <font>
      <sz val="12"/>
      <color rgb="FF000000"/>
      <name val="Arial"/>
      <family val="2"/>
      <scheme val="major"/>
    </font>
    <font>
      <u/>
      <sz val="10"/>
      <color theme="10"/>
      <name val="Arial"/>
      <family val="2"/>
      <scheme val="major"/>
    </font>
    <font>
      <sz val="10"/>
      <color theme="9" tint="-0.249977111117893"/>
      <name val="Arial"/>
      <family val="2"/>
      <scheme val="major"/>
    </font>
    <font>
      <sz val="10"/>
      <color theme="9" tint="0.39997558519241921"/>
      <name val="Arial"/>
      <family val="2"/>
      <scheme val="major"/>
    </font>
    <font>
      <sz val="10"/>
      <color theme="5"/>
      <name val="Arial"/>
      <family val="2"/>
      <scheme val="major"/>
    </font>
    <font>
      <sz val="10"/>
      <color rgb="FF00B050"/>
      <name val="Arial"/>
      <family val="2"/>
      <scheme val="major"/>
    </font>
    <font>
      <i/>
      <sz val="9"/>
      <color rgb="FF000000"/>
      <name val="Arial"/>
      <family val="2"/>
      <scheme val="major"/>
    </font>
    <font>
      <i/>
      <sz val="10"/>
      <color rgb="FF000000"/>
      <name val="Arial"/>
      <family val="2"/>
      <scheme val="major"/>
    </font>
    <font>
      <b/>
      <i/>
      <sz val="9"/>
      <color rgb="FF000000"/>
      <name val="Arial"/>
      <family val="2"/>
      <scheme val="major"/>
    </font>
    <font>
      <sz val="8"/>
      <color rgb="FF000000"/>
      <name val="Arial"/>
      <family val="2"/>
      <scheme val="major"/>
    </font>
    <font>
      <b/>
      <sz val="8"/>
      <color rgb="FF000000"/>
      <name val="Arial"/>
      <family val="2"/>
      <scheme val="major"/>
    </font>
    <font>
      <sz val="14"/>
      <color theme="1"/>
      <name val="Arial"/>
      <family val="2"/>
      <scheme val="major"/>
    </font>
    <font>
      <sz val="9"/>
      <color rgb="FF605E5C"/>
      <name val="Arial"/>
      <family val="2"/>
      <scheme val="major"/>
    </font>
    <font>
      <b/>
      <sz val="10"/>
      <color rgb="FFFF0000"/>
      <name val="Arial"/>
      <family val="2"/>
      <scheme val="major"/>
    </font>
    <font>
      <i/>
      <sz val="11"/>
      <color theme="1"/>
      <name val="Arial"/>
      <family val="2"/>
      <scheme val="major"/>
    </font>
    <font>
      <i/>
      <sz val="11"/>
      <color rgb="FF000000"/>
      <name val="Arial"/>
      <family val="2"/>
      <scheme val="major"/>
    </font>
    <font>
      <sz val="11"/>
      <color rgb="FFFF0000"/>
      <name val="Arial"/>
      <family val="2"/>
      <scheme val="major"/>
    </font>
    <font>
      <b/>
      <sz val="10"/>
      <color rgb="FFFFFFFF"/>
      <name val="Arial"/>
      <family val="2"/>
      <scheme val="major"/>
    </font>
    <font>
      <b/>
      <sz val="18"/>
      <color rgb="FF000000"/>
      <name val="Arial"/>
      <family val="2"/>
      <scheme val="major"/>
    </font>
    <font>
      <b/>
      <sz val="24"/>
      <color rgb="FF000000"/>
      <name val="Arial"/>
      <family val="2"/>
      <scheme val="major"/>
    </font>
    <font>
      <i/>
      <sz val="11"/>
      <name val="Arial"/>
      <family val="2"/>
      <scheme val="major"/>
    </font>
    <font>
      <b/>
      <sz val="16"/>
      <color theme="1"/>
      <name val="Arial"/>
      <family val="2"/>
      <scheme val="major"/>
    </font>
    <font>
      <u/>
      <sz val="11"/>
      <color rgb="FF000000"/>
      <name val="Arial"/>
      <family val="2"/>
      <scheme val="major"/>
    </font>
    <font>
      <b/>
      <sz val="10"/>
      <color theme="5"/>
      <name val="Arial"/>
      <family val="2"/>
      <scheme val="major"/>
    </font>
    <font>
      <b/>
      <sz val="12"/>
      <color rgb="FF444649"/>
      <name val="Arial"/>
      <family val="2"/>
      <scheme val="major"/>
    </font>
    <font>
      <b/>
      <sz val="10"/>
      <color rgb="FF444649"/>
      <name val="Arial"/>
      <family val="2"/>
      <scheme val="major"/>
    </font>
    <font>
      <sz val="10"/>
      <color rgb="FF444649"/>
      <name val="Arial"/>
      <family val="2"/>
      <scheme val="major"/>
    </font>
    <font>
      <sz val="11"/>
      <color rgb="FF444649"/>
      <name val="Arial"/>
      <family val="2"/>
      <scheme val="major"/>
    </font>
    <font>
      <b/>
      <sz val="9"/>
      <color rgb="FF444649"/>
      <name val="Arial"/>
      <family val="2"/>
      <scheme val="major"/>
    </font>
    <font>
      <sz val="8"/>
      <color rgb="FF444649"/>
      <name val="Arial"/>
      <family val="2"/>
      <scheme val="major"/>
    </font>
    <font>
      <sz val="9"/>
      <color rgb="FF444649"/>
      <name val="Arial"/>
      <family val="2"/>
      <scheme val="major"/>
    </font>
    <font>
      <vertAlign val="superscript"/>
      <sz val="8"/>
      <color rgb="FF444649"/>
      <name val="Arial"/>
      <family val="2"/>
      <scheme val="major"/>
    </font>
    <font>
      <sz val="10"/>
      <color theme="0"/>
      <name val="Arial"/>
      <family val="2"/>
      <scheme val="major"/>
    </font>
    <font>
      <b/>
      <i/>
      <sz val="12"/>
      <color rgb="FF000000"/>
      <name val="Arial"/>
      <family val="2"/>
      <scheme val="major"/>
    </font>
    <font>
      <sz val="8"/>
      <name val="Arial"/>
      <family val="2"/>
      <scheme val="major"/>
    </font>
    <font>
      <i/>
      <sz val="8"/>
      <name val="Arial"/>
      <family val="2"/>
      <scheme val="major"/>
    </font>
    <font>
      <b/>
      <sz val="11"/>
      <name val="Arial"/>
      <family val="2"/>
      <scheme val="major"/>
    </font>
    <font>
      <b/>
      <i/>
      <sz val="11"/>
      <name val="Arial"/>
      <family val="2"/>
      <scheme val="major"/>
    </font>
    <font>
      <sz val="8"/>
      <color rgb="FF222222"/>
      <name val="Arial"/>
      <family val="2"/>
      <scheme val="major"/>
    </font>
    <font>
      <sz val="12"/>
      <color theme="1"/>
      <name val="Arial"/>
      <family val="2"/>
      <scheme val="major"/>
    </font>
    <font>
      <b/>
      <sz val="14"/>
      <color rgb="FFFFFFFF"/>
      <name val="Arial"/>
      <family val="2"/>
      <scheme val="major"/>
    </font>
    <font>
      <sz val="11"/>
      <color rgb="FF002060"/>
      <name val="Arial"/>
      <family val="2"/>
      <scheme val="major"/>
    </font>
    <font>
      <u/>
      <sz val="11"/>
      <color rgb="FF0563C1"/>
      <name val="Arial"/>
      <family val="2"/>
      <scheme val="major"/>
    </font>
    <font>
      <u/>
      <sz val="11"/>
      <color rgb="FF002060"/>
      <name val="Arial"/>
      <family val="2"/>
      <scheme val="major"/>
    </font>
    <font>
      <b/>
      <sz val="13"/>
      <color rgb="FF000000"/>
      <name val="Arial"/>
      <family val="2"/>
      <scheme val="major"/>
    </font>
    <font>
      <sz val="7"/>
      <name val="Arial"/>
      <family val="2"/>
      <scheme val="major"/>
    </font>
    <font>
      <sz val="10"/>
      <color rgb="FF7030A0"/>
      <name val="Arial"/>
      <family val="2"/>
      <scheme val="major"/>
    </font>
    <font>
      <sz val="10"/>
      <color rgb="FF006100"/>
      <name val="Arial"/>
      <family val="2"/>
      <scheme val="major"/>
    </font>
    <font>
      <i/>
      <sz val="10"/>
      <color rgb="FF767171"/>
      <name val="Arial"/>
      <family val="2"/>
      <scheme val="major"/>
    </font>
    <font>
      <sz val="10"/>
      <color rgb="FF767171"/>
      <name val="Arial"/>
      <family val="2"/>
      <scheme val="major"/>
    </font>
    <font>
      <i/>
      <sz val="10"/>
      <color rgb="FF808080"/>
      <name val="Arial"/>
      <family val="2"/>
      <scheme val="major"/>
    </font>
    <font>
      <sz val="10"/>
      <color rgb="FF808080"/>
      <name val="Arial"/>
      <family val="2"/>
      <scheme val="major"/>
    </font>
    <font>
      <sz val="10"/>
      <color rgb="FF444444"/>
      <name val="Arial"/>
      <family val="2"/>
      <scheme val="major"/>
    </font>
    <font>
      <b/>
      <sz val="14"/>
      <color rgb="FFC00000"/>
      <name val="Arial"/>
      <family val="2"/>
      <scheme val="major"/>
    </font>
    <font>
      <sz val="14"/>
      <color rgb="FFFF0000"/>
      <name val="Arial"/>
      <family val="2"/>
      <scheme val="major"/>
    </font>
    <font>
      <sz val="10"/>
      <color rgb="FF242424"/>
      <name val="Arial"/>
      <family val="2"/>
      <scheme val="major"/>
    </font>
    <font>
      <b/>
      <u/>
      <sz val="12"/>
      <color theme="1"/>
      <name val="Arial"/>
      <family val="2"/>
      <scheme val="major"/>
    </font>
    <font>
      <b/>
      <sz val="11"/>
      <color rgb="FF444649"/>
      <name val="Arial"/>
      <family val="2"/>
      <scheme val="major"/>
    </font>
    <font>
      <b/>
      <u/>
      <sz val="10"/>
      <color theme="10"/>
      <name val="Arial"/>
      <family val="2"/>
      <scheme val="major"/>
    </font>
    <font>
      <b/>
      <u/>
      <sz val="10"/>
      <color theme="10"/>
      <name val="Arial"/>
      <family val="2"/>
      <scheme val="minor"/>
    </font>
    <font>
      <b/>
      <sz val="10"/>
      <color theme="0"/>
      <name val="Arial"/>
      <family val="2"/>
      <scheme val="major"/>
    </font>
    <font>
      <b/>
      <sz val="10"/>
      <color theme="2"/>
      <name val="Arial"/>
      <family val="2"/>
      <scheme val="major"/>
    </font>
    <font>
      <sz val="10"/>
      <color theme="2"/>
      <name val="Arial"/>
      <family val="2"/>
      <scheme val="major"/>
    </font>
    <font>
      <sz val="14"/>
      <color rgb="FF009639"/>
      <name val="Arial"/>
      <family val="2"/>
      <scheme val="major"/>
    </font>
    <font>
      <b/>
      <sz val="14"/>
      <color theme="0"/>
      <name val="Arial"/>
      <family val="2"/>
      <scheme val="major"/>
    </font>
    <font>
      <b/>
      <sz val="14"/>
      <color rgb="FF009639"/>
      <name val="Arial"/>
      <family val="2"/>
      <scheme val="major"/>
    </font>
    <font>
      <b/>
      <sz val="10"/>
      <color rgb="FF009639"/>
      <name val="Arial"/>
      <family val="2"/>
      <scheme val="major"/>
    </font>
    <font>
      <b/>
      <sz val="9"/>
      <color theme="0"/>
      <name val="Arial"/>
      <family val="2"/>
      <scheme val="major"/>
    </font>
    <font>
      <sz val="10"/>
      <color rgb="FF009639"/>
      <name val="Arial"/>
      <family val="2"/>
      <scheme val="major"/>
    </font>
    <font>
      <b/>
      <sz val="12"/>
      <color rgb="FF009639"/>
      <name val="Arial"/>
      <family val="2"/>
      <scheme val="major"/>
    </font>
    <font>
      <sz val="11"/>
      <color theme="0"/>
      <name val="Arial"/>
      <family val="2"/>
      <scheme val="major"/>
    </font>
    <font>
      <sz val="9"/>
      <color theme="0"/>
      <name val="Arial"/>
      <family val="2"/>
      <scheme val="major"/>
    </font>
    <font>
      <b/>
      <i/>
      <sz val="9"/>
      <color theme="0"/>
      <name val="Arial"/>
      <family val="2"/>
      <scheme val="major"/>
    </font>
    <font>
      <b/>
      <sz val="8"/>
      <color theme="0"/>
      <name val="Arial"/>
      <family val="2"/>
      <scheme val="major"/>
    </font>
    <font>
      <b/>
      <sz val="11"/>
      <color theme="0"/>
      <name val="Arial"/>
      <family val="2"/>
      <scheme val="major"/>
    </font>
    <font>
      <b/>
      <sz val="9"/>
      <color rgb="FF009639"/>
      <name val="Arial"/>
      <family val="2"/>
      <scheme val="major"/>
    </font>
    <font>
      <b/>
      <sz val="6"/>
      <color theme="0"/>
      <name val="Arial"/>
      <family val="2"/>
      <scheme val="major"/>
    </font>
    <font>
      <sz val="6"/>
      <color theme="0"/>
      <name val="Arial"/>
      <family val="2"/>
      <scheme val="major"/>
    </font>
    <font>
      <b/>
      <sz val="16"/>
      <color rgb="FF009639"/>
      <name val="Arial"/>
      <family val="2"/>
      <scheme val="major"/>
    </font>
    <font>
      <u/>
      <sz val="10"/>
      <color theme="0"/>
      <name val="Arial"/>
      <family val="2"/>
      <scheme val="major"/>
    </font>
    <font>
      <b/>
      <sz val="12"/>
      <color theme="0"/>
      <name val="Arial"/>
      <family val="2"/>
      <scheme val="major"/>
    </font>
    <font>
      <sz val="10"/>
      <color theme="0"/>
      <name val="Arial"/>
      <family val="2"/>
      <scheme val="minor"/>
    </font>
    <font>
      <b/>
      <sz val="10"/>
      <color rgb="FF009639"/>
      <name val="Arial"/>
      <family val="2"/>
      <scheme val="minor"/>
    </font>
    <font>
      <sz val="12"/>
      <color theme="0"/>
      <name val="Arial"/>
      <family val="2"/>
      <scheme val="major"/>
    </font>
    <font>
      <i/>
      <sz val="10"/>
      <name val="Arial"/>
      <family val="2"/>
      <scheme val="major"/>
    </font>
    <font>
      <b/>
      <i/>
      <sz val="10"/>
      <name val="Arial"/>
      <family val="2"/>
      <scheme val="major"/>
    </font>
    <font>
      <sz val="14"/>
      <color theme="0"/>
      <name val="Arial"/>
      <family val="2"/>
      <scheme val="major"/>
    </font>
    <font>
      <i/>
      <sz val="14"/>
      <color rgb="FF009639"/>
      <name val="Arial"/>
      <family val="2"/>
      <scheme val="major"/>
    </font>
    <font>
      <sz val="14"/>
      <color rgb="FF000000"/>
      <name val="Arial"/>
      <family val="2"/>
      <scheme val="minor"/>
    </font>
    <font>
      <b/>
      <sz val="14"/>
      <color rgb="FFFFFFFF"/>
      <name val="Arial"/>
      <family val="2"/>
      <scheme val="minor"/>
    </font>
    <font>
      <b/>
      <sz val="14"/>
      <color rgb="FF009639"/>
      <name val="Arial"/>
      <family val="2"/>
      <scheme val="minor"/>
    </font>
    <font>
      <b/>
      <sz val="10"/>
      <color rgb="FFFFFFFF"/>
      <name val="Arial"/>
      <family val="2"/>
      <scheme val="minor"/>
    </font>
    <font>
      <b/>
      <sz val="10"/>
      <color rgb="FF000000"/>
      <name val="Arial"/>
      <family val="2"/>
      <scheme val="minor"/>
    </font>
    <font>
      <b/>
      <sz val="10"/>
      <name val="Arial"/>
      <family val="2"/>
      <scheme val="minor"/>
    </font>
    <font>
      <b/>
      <sz val="11"/>
      <color rgb="FFFFFFFF"/>
      <name val="Arial"/>
      <family val="2"/>
      <scheme val="minor"/>
    </font>
    <font>
      <sz val="11"/>
      <color rgb="FF000000"/>
      <name val="Arial"/>
      <family val="2"/>
      <scheme val="minor"/>
    </font>
    <font>
      <sz val="11"/>
      <name val="Arial"/>
      <family val="2"/>
      <scheme val="minor"/>
    </font>
  </fonts>
  <fills count="66">
    <fill>
      <patternFill patternType="none"/>
    </fill>
    <fill>
      <patternFill patternType="gray125"/>
    </fill>
    <fill>
      <patternFill patternType="solid">
        <fgColor rgb="FFFFFFFF"/>
        <bgColor rgb="FFFFFFFF"/>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5" tint="0.79998168889431442"/>
        <bgColor indexed="64"/>
      </patternFill>
    </fill>
    <fill>
      <patternFill patternType="solid">
        <fgColor theme="0" tint="-0.249977111117893"/>
        <bgColor rgb="FF990000"/>
      </patternFill>
    </fill>
    <fill>
      <patternFill patternType="solid">
        <fgColor theme="4" tint="0.79998168889431442"/>
        <bgColor indexed="64"/>
      </patternFill>
    </fill>
    <fill>
      <patternFill patternType="solid">
        <fgColor theme="7" tint="0.79998168889431442"/>
        <bgColor indexed="64"/>
      </patternFill>
    </fill>
    <fill>
      <patternFill patternType="solid">
        <fgColor theme="0" tint="-0.34998626667073579"/>
        <bgColor indexed="64"/>
      </patternFill>
    </fill>
    <fill>
      <patternFill patternType="solid">
        <fgColor rgb="FFFFFF00"/>
        <bgColor indexed="64"/>
      </patternFill>
    </fill>
    <fill>
      <patternFill patternType="solid">
        <fgColor rgb="FFD9D9D9"/>
        <bgColor indexed="64"/>
      </patternFill>
    </fill>
    <fill>
      <patternFill patternType="solid">
        <fgColor theme="0" tint="-0.14999847407452621"/>
        <bgColor indexed="64"/>
      </patternFill>
    </fill>
    <fill>
      <patternFill patternType="solid">
        <fgColor rgb="FFFFC000"/>
        <bgColor indexed="64"/>
      </patternFill>
    </fill>
    <fill>
      <patternFill patternType="solid">
        <fgColor theme="0"/>
        <bgColor rgb="FF990000"/>
      </patternFill>
    </fill>
    <fill>
      <patternFill patternType="solid">
        <fgColor rgb="FFF7CAAC"/>
        <bgColor indexed="64"/>
      </patternFill>
    </fill>
    <fill>
      <patternFill patternType="solid">
        <fgColor theme="0"/>
        <bgColor rgb="FFFFFFFF"/>
      </patternFill>
    </fill>
    <fill>
      <patternFill patternType="solid">
        <fgColor rgb="FFFFFF00"/>
        <bgColor rgb="FFFFFFFF"/>
      </patternFill>
    </fill>
    <fill>
      <patternFill patternType="solid">
        <fgColor rgb="FFFFFFFF"/>
        <bgColor rgb="FF000000"/>
      </patternFill>
    </fill>
    <fill>
      <patternFill patternType="solid">
        <fgColor theme="0" tint="-4.9989318521683403E-2"/>
        <bgColor indexed="64"/>
      </patternFill>
    </fill>
    <fill>
      <patternFill patternType="solid">
        <fgColor rgb="FFE7E6E6"/>
        <bgColor rgb="FF000000"/>
      </patternFill>
    </fill>
    <fill>
      <patternFill patternType="solid">
        <fgColor theme="0" tint="-0.14999847407452621"/>
        <bgColor rgb="FF000000"/>
      </patternFill>
    </fill>
    <fill>
      <patternFill patternType="solid">
        <fgColor rgb="FFD9D9D9"/>
        <bgColor rgb="FF000000"/>
      </patternFill>
    </fill>
    <fill>
      <patternFill patternType="solid">
        <fgColor rgb="FFA6A6A6"/>
        <bgColor rgb="FF000000"/>
      </patternFill>
    </fill>
    <fill>
      <patternFill patternType="solid">
        <fgColor rgb="FFBFBFBF"/>
        <bgColor rgb="FF000000"/>
      </patternFill>
    </fill>
    <fill>
      <patternFill patternType="solid">
        <fgColor rgb="FFE7E6E6"/>
        <bgColor indexed="64"/>
      </patternFill>
    </fill>
    <fill>
      <patternFill patternType="solid">
        <fgColor rgb="FFD0CECE"/>
        <bgColor rgb="FF000000"/>
      </patternFill>
    </fill>
    <fill>
      <patternFill patternType="solid">
        <fgColor rgb="FFAEAAAA"/>
        <bgColor indexed="64"/>
      </patternFill>
    </fill>
    <fill>
      <patternFill patternType="solid">
        <fgColor rgb="FFF7ABAB"/>
        <bgColor indexed="64"/>
      </patternFill>
    </fill>
    <fill>
      <patternFill patternType="solid">
        <fgColor theme="2"/>
        <bgColor indexed="64"/>
      </patternFill>
    </fill>
    <fill>
      <patternFill patternType="solid">
        <fgColor rgb="FFFFFF00"/>
        <bgColor rgb="FF000000"/>
      </patternFill>
    </fill>
    <fill>
      <patternFill patternType="solid">
        <fgColor theme="1" tint="0.499984740745262"/>
        <bgColor indexed="64"/>
      </patternFill>
    </fill>
    <fill>
      <patternFill patternType="solid">
        <fgColor rgb="FFA9D08E"/>
        <bgColor rgb="FF000000"/>
      </patternFill>
    </fill>
    <fill>
      <patternFill patternType="solid">
        <fgColor rgb="FFFF0000"/>
        <bgColor rgb="FF000000"/>
      </patternFill>
    </fill>
    <fill>
      <patternFill patternType="solid">
        <fgColor rgb="FF92D050"/>
        <bgColor rgb="FF000000"/>
      </patternFill>
    </fill>
    <fill>
      <patternFill patternType="solid">
        <fgColor theme="2" tint="-0.14999847407452621"/>
        <bgColor indexed="64"/>
      </patternFill>
    </fill>
    <fill>
      <patternFill patternType="solid">
        <fgColor rgb="FFC6E0B4"/>
        <bgColor rgb="FF000000"/>
      </patternFill>
    </fill>
    <fill>
      <patternFill patternType="solid">
        <fgColor rgb="FFB5E6A2"/>
        <bgColor rgb="FF000000"/>
      </patternFill>
    </fill>
    <fill>
      <patternFill patternType="solid">
        <fgColor rgb="FFFFE699"/>
        <bgColor rgb="FF000000"/>
      </patternFill>
    </fill>
    <fill>
      <patternFill patternType="solid">
        <fgColor rgb="FFB4C6E7"/>
        <bgColor rgb="FF000000"/>
      </patternFill>
    </fill>
    <fill>
      <patternFill patternType="solid">
        <fgColor rgb="FFFFFFCC"/>
        <bgColor indexed="64"/>
      </patternFill>
    </fill>
    <fill>
      <patternFill patternType="solid">
        <fgColor rgb="FF70AD47"/>
        <bgColor indexed="64"/>
      </patternFill>
    </fill>
    <fill>
      <patternFill patternType="solid">
        <fgColor rgb="FFFFCCCC"/>
        <bgColor indexed="64"/>
      </patternFill>
    </fill>
    <fill>
      <patternFill patternType="solid">
        <fgColor rgb="FFFFD966"/>
        <bgColor indexed="64"/>
      </patternFill>
    </fill>
    <fill>
      <patternFill patternType="solid">
        <fgColor theme="7" tint="0.59999389629810485"/>
        <bgColor indexed="64"/>
      </patternFill>
    </fill>
    <fill>
      <patternFill patternType="solid">
        <fgColor rgb="FF92D050"/>
        <bgColor indexed="64"/>
      </patternFill>
    </fill>
    <fill>
      <patternFill patternType="solid">
        <fgColor theme="5" tint="0.39997558519241921"/>
        <bgColor indexed="64"/>
      </patternFill>
    </fill>
    <fill>
      <patternFill patternType="solid">
        <fgColor theme="6" tint="0.39997558519241921"/>
        <bgColor indexed="64"/>
      </patternFill>
    </fill>
    <fill>
      <patternFill patternType="solid">
        <fgColor theme="5" tint="0.59999389629810485"/>
        <bgColor indexed="64"/>
      </patternFill>
    </fill>
    <fill>
      <patternFill patternType="solid">
        <fgColor rgb="FFF5F5F5"/>
        <bgColor indexed="64"/>
      </patternFill>
    </fill>
    <fill>
      <patternFill patternType="solid">
        <fgColor theme="2"/>
        <bgColor rgb="FF000000"/>
      </patternFill>
    </fill>
    <fill>
      <patternFill patternType="solid">
        <fgColor theme="6"/>
        <bgColor indexed="64"/>
      </patternFill>
    </fill>
    <fill>
      <patternFill patternType="solid">
        <fgColor theme="7" tint="0.39997558519241921"/>
        <bgColor indexed="64"/>
      </patternFill>
    </fill>
    <fill>
      <patternFill patternType="solid">
        <fgColor theme="7" tint="-0.249977111117893"/>
        <bgColor indexed="64"/>
      </patternFill>
    </fill>
    <fill>
      <patternFill patternType="solid">
        <fgColor theme="6" tint="0.59999389629810485"/>
        <bgColor indexed="64"/>
      </patternFill>
    </fill>
    <fill>
      <patternFill patternType="solid">
        <fgColor theme="4" tint="0.79998168889431442"/>
        <bgColor rgb="FFFFFFFF"/>
      </patternFill>
    </fill>
    <fill>
      <patternFill patternType="solid">
        <fgColor theme="0" tint="-0.14999847407452621"/>
        <bgColor rgb="FFFFFFFF"/>
      </patternFill>
    </fill>
    <fill>
      <patternFill patternType="solid">
        <fgColor theme="2"/>
        <bgColor rgb="FFFFFFFF"/>
      </patternFill>
    </fill>
    <fill>
      <patternFill patternType="solid">
        <fgColor rgb="FF009639"/>
        <bgColor rgb="FF990000"/>
      </patternFill>
    </fill>
    <fill>
      <patternFill patternType="solid">
        <fgColor rgb="FF009639"/>
        <bgColor indexed="64"/>
      </patternFill>
    </fill>
    <fill>
      <patternFill patternType="solid">
        <fgColor rgb="FF009639"/>
        <bgColor rgb="FF000000"/>
      </patternFill>
    </fill>
    <fill>
      <patternFill patternType="solid">
        <fgColor rgb="FF009639"/>
        <bgColor rgb="FFD9E1F2"/>
      </patternFill>
    </fill>
    <fill>
      <patternFill patternType="gray0625">
        <fgColor rgb="FF000000"/>
        <bgColor rgb="FF009639"/>
      </patternFill>
    </fill>
    <fill>
      <patternFill patternType="solid">
        <fgColor rgb="FF009639"/>
        <bgColor rgb="FFC0E6F5"/>
      </patternFill>
    </fill>
    <fill>
      <patternFill patternType="solid">
        <fgColor rgb="FF009639"/>
        <bgColor theme="9"/>
      </patternFill>
    </fill>
  </fills>
  <borders count="291">
    <border>
      <left/>
      <right/>
      <top/>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rgb="FF000000"/>
      </top>
      <bottom style="thin">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bottom/>
      <diagonal/>
    </border>
    <border>
      <left/>
      <right/>
      <top/>
      <bottom style="medium">
        <color indexed="64"/>
      </bottom>
      <diagonal/>
    </border>
    <border>
      <left/>
      <right/>
      <top/>
      <bottom style="thin">
        <color indexed="64"/>
      </bottom>
      <diagonal/>
    </border>
    <border>
      <left/>
      <right style="thin">
        <color indexed="64"/>
      </right>
      <top/>
      <bottom style="thin">
        <color indexed="64"/>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
      <left/>
      <right/>
      <top/>
      <bottom style="medium">
        <color rgb="FF000000"/>
      </bottom>
      <diagonal/>
    </border>
    <border>
      <left style="medium">
        <color indexed="64"/>
      </left>
      <right/>
      <top style="medium">
        <color indexed="64"/>
      </top>
      <bottom style="medium">
        <color indexed="64"/>
      </bottom>
      <diagonal/>
    </border>
    <border>
      <left style="medium">
        <color indexed="64"/>
      </left>
      <right style="medium">
        <color indexed="64"/>
      </right>
      <top/>
      <bottom/>
      <diagonal/>
    </border>
    <border>
      <left/>
      <right style="thin">
        <color indexed="64"/>
      </right>
      <top style="medium">
        <color indexed="64"/>
      </top>
      <bottom style="thin">
        <color indexed="64"/>
      </bottom>
      <diagonal/>
    </border>
    <border>
      <left/>
      <right/>
      <top style="thin">
        <color indexed="64"/>
      </top>
      <bottom/>
      <diagonal/>
    </border>
    <border>
      <left style="medium">
        <color indexed="64"/>
      </left>
      <right style="medium">
        <color indexed="64"/>
      </right>
      <top style="medium">
        <color indexed="64"/>
      </top>
      <bottom/>
      <diagonal/>
    </border>
    <border>
      <left style="thin">
        <color indexed="64"/>
      </left>
      <right/>
      <top/>
      <bottom style="thin">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style="thin">
        <color indexed="64"/>
      </left>
      <right style="thin">
        <color indexed="64"/>
      </right>
      <top style="thin">
        <color indexed="64"/>
      </top>
      <bottom style="medium">
        <color rgb="FF000000"/>
      </bottom>
      <diagonal/>
    </border>
    <border>
      <left/>
      <right/>
      <top style="medium">
        <color rgb="FF000000"/>
      </top>
      <bottom/>
      <diagonal/>
    </border>
    <border>
      <left style="thin">
        <color indexed="64"/>
      </left>
      <right style="thin">
        <color indexed="64"/>
      </right>
      <top/>
      <bottom/>
      <diagonal/>
    </border>
    <border>
      <left style="thin">
        <color rgb="FF000000"/>
      </left>
      <right style="thin">
        <color rgb="FF000000"/>
      </right>
      <top style="medium">
        <color rgb="FF000000"/>
      </top>
      <bottom style="thin">
        <color rgb="FF000000"/>
      </bottom>
      <diagonal/>
    </border>
    <border>
      <left style="thin">
        <color rgb="FF000000"/>
      </left>
      <right style="thin">
        <color rgb="FF000000"/>
      </right>
      <top style="thin">
        <color rgb="FF000000"/>
      </top>
      <bottom style="medium">
        <color rgb="FF000000"/>
      </bottom>
      <diagonal/>
    </border>
    <border>
      <left style="thin">
        <color indexed="64"/>
      </left>
      <right/>
      <top style="thin">
        <color indexed="64"/>
      </top>
      <bottom style="thin">
        <color rgb="FF000000"/>
      </bottom>
      <diagonal/>
    </border>
    <border>
      <left style="thin">
        <color indexed="64"/>
      </left>
      <right style="thin">
        <color rgb="FF000000"/>
      </right>
      <top style="thin">
        <color rgb="FF000000"/>
      </top>
      <bottom style="thin">
        <color indexed="64"/>
      </bottom>
      <diagonal/>
    </border>
    <border>
      <left/>
      <right style="thin">
        <color indexed="64"/>
      </right>
      <top style="thin">
        <color indexed="64"/>
      </top>
      <bottom style="thin">
        <color rgb="FF000000"/>
      </bottom>
      <diagonal/>
    </border>
    <border>
      <left style="medium">
        <color indexed="64"/>
      </left>
      <right style="thin">
        <color indexed="64"/>
      </right>
      <top style="thin">
        <color indexed="64"/>
      </top>
      <bottom style="thin">
        <color indexed="64"/>
      </bottom>
      <diagonal/>
    </border>
    <border>
      <left/>
      <right style="thin">
        <color indexed="64"/>
      </right>
      <top style="thin">
        <color rgb="FF000000"/>
      </top>
      <bottom/>
      <diagonal/>
    </border>
    <border>
      <left style="thin">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medium">
        <color rgb="FF000000"/>
      </left>
      <right style="thin">
        <color rgb="FF000000"/>
      </right>
      <top style="thin">
        <color rgb="FF000000"/>
      </top>
      <bottom style="medium">
        <color indexed="64"/>
      </bottom>
      <diagonal/>
    </border>
    <border>
      <left style="thin">
        <color rgb="FF000000"/>
      </left>
      <right style="medium">
        <color rgb="FF000000"/>
      </right>
      <top style="thin">
        <color rgb="FF000000"/>
      </top>
      <bottom style="medium">
        <color indexed="64"/>
      </bottom>
      <diagonal/>
    </border>
    <border>
      <left/>
      <right style="thin">
        <color rgb="FF000000"/>
      </right>
      <top style="thin">
        <color rgb="FF000000"/>
      </top>
      <bottom style="medium">
        <color indexed="64"/>
      </bottom>
      <diagonal/>
    </border>
    <border>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style="thin">
        <color rgb="FF000000"/>
      </right>
      <top style="medium">
        <color indexed="64"/>
      </top>
      <bottom style="medium">
        <color indexed="64"/>
      </bottom>
      <diagonal/>
    </border>
    <border>
      <left style="thin">
        <color rgb="FF000000"/>
      </left>
      <right style="medium">
        <color rgb="FF000000"/>
      </right>
      <top style="medium">
        <color indexed="64"/>
      </top>
      <bottom style="medium">
        <color indexed="64"/>
      </bottom>
      <diagonal/>
    </border>
    <border>
      <left/>
      <right style="thin">
        <color rgb="FF000000"/>
      </right>
      <top style="medium">
        <color indexed="64"/>
      </top>
      <bottom style="medium">
        <color indexed="64"/>
      </bottom>
      <diagonal/>
    </border>
    <border>
      <left/>
      <right/>
      <top style="medium">
        <color indexed="64"/>
      </top>
      <bottom style="thin">
        <color rgb="FF000000"/>
      </bottom>
      <diagonal/>
    </border>
    <border>
      <left/>
      <right/>
      <top style="medium">
        <color indexed="64"/>
      </top>
      <bottom style="thin">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style="thin">
        <color rgb="FF000000"/>
      </bottom>
      <diagonal/>
    </border>
    <border>
      <left/>
      <right/>
      <top style="thin">
        <color rgb="FF8EA9DB"/>
      </top>
      <bottom/>
      <diagonal/>
    </border>
    <border>
      <left style="thin">
        <color rgb="FF000000"/>
      </left>
      <right style="thin">
        <color rgb="FF000000"/>
      </right>
      <top style="thin">
        <color rgb="FF000000"/>
      </top>
      <bottom style="medium">
        <color indexed="64"/>
      </bottom>
      <diagonal/>
    </border>
    <border>
      <left style="medium">
        <color indexed="64"/>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top style="medium">
        <color indexed="64"/>
      </top>
      <bottom/>
      <diagonal/>
    </border>
    <border>
      <left style="thin">
        <color rgb="FF000000"/>
      </left>
      <right style="thin">
        <color rgb="FF000000"/>
      </right>
      <top style="medium">
        <color rgb="FF000000"/>
      </top>
      <bottom/>
      <diagonal/>
    </border>
    <border>
      <left style="medium">
        <color rgb="FF000000"/>
      </left>
      <right/>
      <top/>
      <bottom style="thin">
        <color rgb="FF000000"/>
      </bottom>
      <diagonal/>
    </border>
    <border>
      <left style="medium">
        <color rgb="FF000000"/>
      </left>
      <right/>
      <top style="thin">
        <color rgb="FF000000"/>
      </top>
      <bottom style="thin">
        <color rgb="FF000000"/>
      </bottom>
      <diagonal/>
    </border>
    <border>
      <left style="medium">
        <color rgb="FF000000"/>
      </left>
      <right/>
      <top style="thin">
        <color rgb="FF000000"/>
      </top>
      <bottom style="medium">
        <color rgb="FF000000"/>
      </bottom>
      <diagonal/>
    </border>
    <border>
      <left style="thin">
        <color rgb="FF000000"/>
      </left>
      <right style="thin">
        <color rgb="FF000000"/>
      </right>
      <top/>
      <bottom/>
      <diagonal/>
    </border>
    <border>
      <left style="thin">
        <color indexed="64"/>
      </left>
      <right/>
      <top style="thin">
        <color rgb="FF000000"/>
      </top>
      <bottom/>
      <diagonal/>
    </border>
    <border>
      <left/>
      <right style="thin">
        <color indexed="64"/>
      </right>
      <top/>
      <bottom style="thin">
        <color rgb="FF000000"/>
      </bottom>
      <diagonal/>
    </border>
    <border>
      <left style="thin">
        <color rgb="FF000000"/>
      </left>
      <right style="thin">
        <color indexed="64"/>
      </right>
      <top style="thin">
        <color rgb="FF000000"/>
      </top>
      <bottom/>
      <diagonal/>
    </border>
    <border>
      <left style="thin">
        <color rgb="FF000000"/>
      </left>
      <right style="thin">
        <color indexed="64"/>
      </right>
      <top/>
      <bottom style="thin">
        <color indexed="64"/>
      </bottom>
      <diagonal/>
    </border>
    <border>
      <left style="thin">
        <color rgb="FF000000"/>
      </left>
      <right/>
      <top/>
      <bottom style="thin">
        <color indexed="64"/>
      </bottom>
      <diagonal/>
    </border>
    <border>
      <left style="thin">
        <color rgb="FF000000"/>
      </left>
      <right style="thin">
        <color indexed="64"/>
      </right>
      <top style="thin">
        <color rgb="FF000000"/>
      </top>
      <bottom style="thin">
        <color rgb="FF000000"/>
      </bottom>
      <diagonal/>
    </border>
    <border>
      <left style="medium">
        <color rgb="FF000000"/>
      </left>
      <right style="thin">
        <color rgb="FF000000"/>
      </right>
      <top style="medium">
        <color rgb="FF000000"/>
      </top>
      <bottom/>
      <diagonal/>
    </border>
    <border>
      <left style="medium">
        <color indexed="64"/>
      </left>
      <right style="medium">
        <color indexed="64"/>
      </right>
      <top/>
      <bottom style="thin">
        <color auto="1"/>
      </bottom>
      <diagonal/>
    </border>
    <border>
      <left style="medium">
        <color indexed="64"/>
      </left>
      <right style="medium">
        <color indexed="64"/>
      </right>
      <top style="thin">
        <color indexed="64"/>
      </top>
      <bottom style="thin">
        <color indexed="64"/>
      </bottom>
      <diagonal/>
    </border>
    <border>
      <left style="thin">
        <color rgb="FF000000"/>
      </left>
      <right style="thin">
        <color auto="1"/>
      </right>
      <top/>
      <bottom/>
      <diagonal/>
    </border>
    <border>
      <left style="thin">
        <color rgb="FF000000"/>
      </left>
      <right style="thin">
        <color auto="1"/>
      </right>
      <top style="thin">
        <color auto="1"/>
      </top>
      <bottom style="thin">
        <color auto="1"/>
      </bottom>
      <diagonal/>
    </border>
    <border>
      <left style="thin">
        <color indexed="64"/>
      </left>
      <right style="thin">
        <color indexed="64"/>
      </right>
      <top/>
      <bottom style="thin">
        <color rgb="FF000000"/>
      </bottom>
      <diagonal/>
    </border>
    <border>
      <left style="medium">
        <color rgb="FF000000"/>
      </left>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indexed="64"/>
      </right>
      <top/>
      <bottom style="thin">
        <color indexed="64"/>
      </bottom>
      <diagonal/>
    </border>
    <border>
      <left style="thin">
        <color indexed="64"/>
      </left>
      <right style="medium">
        <color rgb="FF000000"/>
      </right>
      <top/>
      <bottom style="thin">
        <color indexed="64"/>
      </bottom>
      <diagonal/>
    </border>
    <border>
      <left style="medium">
        <color rgb="FF000000"/>
      </left>
      <right/>
      <top/>
      <bottom style="thin">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medium">
        <color rgb="FF000000"/>
      </right>
      <top/>
      <bottom style="thin">
        <color indexed="64"/>
      </bottom>
      <diagonal/>
    </border>
    <border>
      <left style="medium">
        <color rgb="FF000000"/>
      </left>
      <right/>
      <top style="thin">
        <color indexed="64"/>
      </top>
      <bottom style="thin">
        <color indexed="64"/>
      </bottom>
      <diagonal/>
    </border>
    <border>
      <left style="medium">
        <color rgb="FF000000"/>
      </left>
      <right/>
      <top style="thin">
        <color indexed="64"/>
      </top>
      <bottom style="medium">
        <color rgb="FF000000"/>
      </bottom>
      <diagonal/>
    </border>
    <border>
      <left style="medium">
        <color rgb="FF000000"/>
      </left>
      <right style="thin">
        <color indexed="64"/>
      </right>
      <top style="thin">
        <color indexed="64"/>
      </top>
      <bottom style="medium">
        <color rgb="FF000000"/>
      </bottom>
      <diagonal/>
    </border>
    <border>
      <left style="thin">
        <color indexed="64"/>
      </left>
      <right style="medium">
        <color rgb="FF000000"/>
      </right>
      <top style="thin">
        <color indexed="64"/>
      </top>
      <bottom style="medium">
        <color rgb="FF000000"/>
      </bottom>
      <diagonal/>
    </border>
    <border>
      <left style="thin">
        <color indexed="64"/>
      </left>
      <right/>
      <top style="thin">
        <color indexed="64"/>
      </top>
      <bottom style="medium">
        <color rgb="FF000000"/>
      </bottom>
      <diagonal/>
    </border>
    <border>
      <left/>
      <right style="thin">
        <color rgb="FF000000"/>
      </right>
      <top style="medium">
        <color rgb="FF000000"/>
      </top>
      <bottom style="thin">
        <color rgb="FF000000"/>
      </bottom>
      <diagonal/>
    </border>
    <border>
      <left style="medium">
        <color rgb="FF000000"/>
      </left>
      <right style="thin">
        <color rgb="FF000000"/>
      </right>
      <top style="thin">
        <color rgb="FF000000"/>
      </top>
      <bottom/>
      <diagonal/>
    </border>
    <border>
      <left style="medium">
        <color rgb="FF000000"/>
      </left>
      <right/>
      <top style="thin">
        <color indexed="64"/>
      </top>
      <bottom/>
      <diagonal/>
    </border>
    <border>
      <left style="medium">
        <color rgb="FF000000"/>
      </left>
      <right style="thin">
        <color indexed="64"/>
      </right>
      <top style="thin">
        <color indexed="64"/>
      </top>
      <bottom/>
      <diagonal/>
    </border>
    <border>
      <left style="thin">
        <color indexed="64"/>
      </left>
      <right style="medium">
        <color rgb="FF000000"/>
      </right>
      <top style="thin">
        <color indexed="64"/>
      </top>
      <bottom/>
      <diagonal/>
    </border>
    <border>
      <left/>
      <right style="thin">
        <color indexed="64"/>
      </right>
      <top style="thin">
        <color indexed="64"/>
      </top>
      <bottom style="medium">
        <color rgb="FF000000"/>
      </bottom>
      <diagonal/>
    </border>
    <border>
      <left/>
      <right style="thin">
        <color rgb="FF000000"/>
      </right>
      <top/>
      <bottom style="medium">
        <color rgb="FF000000"/>
      </bottom>
      <diagonal/>
    </border>
    <border>
      <left style="thin">
        <color rgb="FF000000"/>
      </left>
      <right style="medium">
        <color rgb="FF000000"/>
      </right>
      <top/>
      <bottom style="medium">
        <color rgb="FF000000"/>
      </bottom>
      <diagonal/>
    </border>
    <border>
      <left style="medium">
        <color rgb="FF000000"/>
      </left>
      <right style="thin">
        <color indexed="64"/>
      </right>
      <top/>
      <bottom style="medium">
        <color rgb="FF000000"/>
      </bottom>
      <diagonal/>
    </border>
    <border>
      <left style="medium">
        <color rgb="FF000000"/>
      </left>
      <right style="medium">
        <color rgb="FF000000"/>
      </right>
      <top style="thin">
        <color rgb="FF000000"/>
      </top>
      <bottom style="thin">
        <color rgb="FF000000"/>
      </bottom>
      <diagonal/>
    </border>
    <border>
      <left/>
      <right style="thin">
        <color rgb="FF000000"/>
      </right>
      <top style="thin">
        <color rgb="FF000000"/>
      </top>
      <bottom style="medium">
        <color rgb="FF000000"/>
      </bottom>
      <diagonal/>
    </border>
    <border>
      <left style="medium">
        <color rgb="FF000000"/>
      </left>
      <right style="medium">
        <color rgb="FF000000"/>
      </right>
      <top/>
      <bottom style="thin">
        <color rgb="FF000000"/>
      </bottom>
      <diagonal/>
    </border>
    <border>
      <left style="medium">
        <color rgb="FF000000"/>
      </left>
      <right style="medium">
        <color rgb="FF000000"/>
      </right>
      <top style="thin">
        <color rgb="FF000000"/>
      </top>
      <bottom/>
      <diagonal/>
    </border>
    <border>
      <left/>
      <right style="thin">
        <color rgb="FF000000"/>
      </right>
      <top style="medium">
        <color rgb="FF000000"/>
      </top>
      <bottom/>
      <diagonal/>
    </border>
    <border>
      <left style="thin">
        <color rgb="FF000000"/>
      </left>
      <right/>
      <top style="medium">
        <color rgb="FF000000"/>
      </top>
      <bottom/>
      <diagonal/>
    </border>
    <border>
      <left style="thin">
        <color rgb="FF000000"/>
      </left>
      <right style="thin">
        <color rgb="FF000000"/>
      </right>
      <top style="medium">
        <color rgb="FF000000"/>
      </top>
      <bottom style="medium">
        <color rgb="FF000000"/>
      </bottom>
      <diagonal/>
    </border>
    <border>
      <left/>
      <right/>
      <top style="medium">
        <color rgb="FF000000"/>
      </top>
      <bottom style="medium">
        <color rgb="FF000000"/>
      </bottom>
      <diagonal/>
    </border>
    <border>
      <left/>
      <right/>
      <top style="thin">
        <color indexed="64"/>
      </top>
      <bottom style="thin">
        <color rgb="FF000000"/>
      </bottom>
      <diagonal/>
    </border>
    <border>
      <left style="medium">
        <color indexed="64"/>
      </left>
      <right style="medium">
        <color indexed="64"/>
      </right>
      <top style="thin">
        <color rgb="FF000000"/>
      </top>
      <bottom style="thin">
        <color rgb="FF000000"/>
      </bottom>
      <diagonal/>
    </border>
    <border>
      <left style="medium">
        <color indexed="64"/>
      </left>
      <right style="medium">
        <color indexed="64"/>
      </right>
      <top style="thin">
        <color rgb="FF000000"/>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right style="medium">
        <color indexed="64"/>
      </right>
      <top style="medium">
        <color indexed="64"/>
      </top>
      <bottom/>
      <diagonal/>
    </border>
    <border>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rgb="FF000000"/>
      </left>
      <right style="thin">
        <color auto="1"/>
      </right>
      <top/>
      <bottom style="thin">
        <color rgb="FF000000"/>
      </bottom>
      <diagonal/>
    </border>
    <border>
      <left style="thin">
        <color auto="1"/>
      </left>
      <right style="thin">
        <color rgb="FF000000"/>
      </right>
      <top style="thin">
        <color rgb="FF000000"/>
      </top>
      <bottom style="thin">
        <color rgb="FF000000"/>
      </bottom>
      <diagonal/>
    </border>
    <border>
      <left style="medium">
        <color rgb="FF000000"/>
      </left>
      <right style="thin">
        <color indexed="64"/>
      </right>
      <top style="medium">
        <color rgb="FF000000"/>
      </top>
      <bottom style="medium">
        <color rgb="FF000000"/>
      </bottom>
      <diagonal/>
    </border>
    <border>
      <left style="thin">
        <color rgb="FF000000"/>
      </left>
      <right style="thin">
        <color rgb="FF000000"/>
      </right>
      <top/>
      <bottom style="medium">
        <color rgb="FF000000"/>
      </bottom>
      <diagonal/>
    </border>
    <border>
      <left/>
      <right style="medium">
        <color rgb="FF000000"/>
      </right>
      <top/>
      <bottom/>
      <diagonal/>
    </border>
    <border>
      <left style="thin">
        <color rgb="FF000000"/>
      </left>
      <right/>
      <top style="thin">
        <color indexed="64"/>
      </top>
      <bottom style="thin">
        <color indexed="64"/>
      </bottom>
      <diagonal/>
    </border>
    <border>
      <left style="medium">
        <color indexed="64"/>
      </left>
      <right/>
      <top/>
      <bottom style="medium">
        <color indexed="64"/>
      </bottom>
      <diagonal/>
    </border>
    <border>
      <left style="medium">
        <color rgb="FF000000"/>
      </left>
      <right style="thin">
        <color rgb="FF000000"/>
      </right>
      <top/>
      <bottom style="medium">
        <color rgb="FF000000"/>
      </bottom>
      <diagonal/>
    </border>
    <border>
      <left style="medium">
        <color rgb="FF000000"/>
      </left>
      <right/>
      <top/>
      <bottom style="medium">
        <color rgb="FF000000"/>
      </bottom>
      <diagonal/>
    </border>
    <border>
      <left style="medium">
        <color indexed="64"/>
      </left>
      <right style="thin">
        <color indexed="64"/>
      </right>
      <top/>
      <bottom/>
      <diagonal/>
    </border>
    <border>
      <left style="thin">
        <color rgb="FF000000"/>
      </left>
      <right style="medium">
        <color indexed="64"/>
      </right>
      <top/>
      <bottom style="thin">
        <color rgb="FF000000"/>
      </bottom>
      <diagonal/>
    </border>
    <border>
      <left style="medium">
        <color indexed="64"/>
      </left>
      <right style="thin">
        <color rgb="FF000000"/>
      </right>
      <top/>
      <bottom style="thin">
        <color rgb="FF000000"/>
      </bottom>
      <diagonal/>
    </border>
    <border>
      <left style="thin">
        <color rgb="FF000000"/>
      </left>
      <right/>
      <top style="thin">
        <color rgb="FF000000"/>
      </top>
      <bottom style="medium">
        <color indexed="64"/>
      </bottom>
      <diagonal/>
    </border>
    <border>
      <left style="medium">
        <color indexed="64"/>
      </left>
      <right style="thin">
        <color indexed="64"/>
      </right>
      <top/>
      <bottom style="thin">
        <color rgb="FF000000"/>
      </bottom>
      <diagonal/>
    </border>
    <border>
      <left style="medium">
        <color indexed="64"/>
      </left>
      <right style="thin">
        <color indexed="64"/>
      </right>
      <top style="thin">
        <color rgb="FF000000"/>
      </top>
      <bottom style="thin">
        <color rgb="FF000000"/>
      </bottom>
      <diagonal/>
    </border>
    <border>
      <left style="medium">
        <color indexed="64"/>
      </left>
      <right style="thin">
        <color indexed="64"/>
      </right>
      <top style="thin">
        <color rgb="FF000000"/>
      </top>
      <bottom style="medium">
        <color indexed="64"/>
      </bottom>
      <diagonal/>
    </border>
    <border>
      <left/>
      <right/>
      <top style="thin">
        <color rgb="FF000000"/>
      </top>
      <bottom style="medium">
        <color indexed="64"/>
      </bottom>
      <diagonal/>
    </border>
    <border>
      <left style="thin">
        <color rgb="FF000000"/>
      </left>
      <right style="medium">
        <color indexed="64"/>
      </right>
      <top style="thin">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thin">
        <color rgb="FF000000"/>
      </left>
      <right style="thin">
        <color indexed="64"/>
      </right>
      <top/>
      <bottom style="medium">
        <color indexed="64"/>
      </bottom>
      <diagonal/>
    </border>
    <border>
      <left/>
      <right style="medium">
        <color rgb="FF000000"/>
      </right>
      <top/>
      <bottom style="thin">
        <color rgb="FF000000"/>
      </bottom>
      <diagonal/>
    </border>
    <border>
      <left/>
      <right style="thin">
        <color indexed="64"/>
      </right>
      <top/>
      <bottom style="medium">
        <color rgb="FF000000"/>
      </bottom>
      <diagonal/>
    </border>
    <border>
      <left style="medium">
        <color indexed="64"/>
      </left>
      <right style="thin">
        <color rgb="FF000000"/>
      </right>
      <top/>
      <bottom style="medium">
        <color indexed="64"/>
      </bottom>
      <diagonal/>
    </border>
    <border>
      <left style="thin">
        <color indexed="64"/>
      </left>
      <right/>
      <top/>
      <bottom style="medium">
        <color indexed="64"/>
      </bottom>
      <diagonal/>
    </border>
    <border>
      <left/>
      <right style="medium">
        <color indexed="64"/>
      </right>
      <top style="thin">
        <color indexed="64"/>
      </top>
      <bottom/>
      <diagonal/>
    </border>
    <border>
      <left style="medium">
        <color indexed="64"/>
      </left>
      <right style="thin">
        <color rgb="FF000000"/>
      </right>
      <top style="medium">
        <color indexed="64"/>
      </top>
      <bottom style="thin">
        <color rgb="FF000000"/>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rgb="FF000000"/>
      </top>
      <bottom style="medium">
        <color rgb="FF000000"/>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thin">
        <color auto="1"/>
      </left>
      <right style="thin">
        <color rgb="FF000000"/>
      </right>
      <top style="thin">
        <color rgb="FF000000"/>
      </top>
      <bottom/>
      <diagonal/>
    </border>
    <border>
      <left style="thin">
        <color auto="1"/>
      </left>
      <right style="thin">
        <color rgb="FF000000"/>
      </right>
      <top/>
      <bottom style="thin">
        <color rgb="FF000000"/>
      </bottom>
      <diagonal/>
    </border>
    <border>
      <left style="medium">
        <color indexed="64"/>
      </left>
      <right style="medium">
        <color indexed="64"/>
      </right>
      <top style="thin">
        <color rgb="FF000000"/>
      </top>
      <bottom/>
      <diagonal/>
    </border>
    <border>
      <left style="medium">
        <color indexed="64"/>
      </left>
      <right style="thin">
        <color rgb="FF000000"/>
      </right>
      <top style="thin">
        <color rgb="FF000000"/>
      </top>
      <bottom/>
      <diagonal/>
    </border>
    <border>
      <left style="thin">
        <color rgb="FF000000"/>
      </left>
      <right style="medium">
        <color indexed="64"/>
      </right>
      <top style="thin">
        <color rgb="FF000000"/>
      </top>
      <bottom/>
      <diagonal/>
    </border>
    <border>
      <left style="medium">
        <color rgb="FF000000"/>
      </left>
      <right style="thin">
        <color rgb="FF000000"/>
      </right>
      <top/>
      <bottom/>
      <diagonal/>
    </border>
    <border>
      <left style="thin">
        <color rgb="FF000000"/>
      </left>
      <right style="medium">
        <color indexed="64"/>
      </right>
      <top/>
      <bottom style="medium">
        <color indexed="64"/>
      </bottom>
      <diagonal/>
    </border>
    <border>
      <left style="medium">
        <color rgb="FFE6E6E6"/>
      </left>
      <right style="medium">
        <color rgb="FFE6E6E6"/>
      </right>
      <top style="medium">
        <color rgb="FFE6E6E6"/>
      </top>
      <bottom style="medium">
        <color rgb="FFE6E6E6"/>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rgb="FF000000"/>
      </right>
      <top style="medium">
        <color indexed="64"/>
      </top>
      <bottom style="thin">
        <color rgb="FF000000"/>
      </bottom>
      <diagonal/>
    </border>
    <border>
      <left style="thin">
        <color rgb="FF000000"/>
      </left>
      <right style="thin">
        <color auto="1"/>
      </right>
      <top style="medium">
        <color indexed="64"/>
      </top>
      <bottom style="thin">
        <color rgb="FF000000"/>
      </bottom>
      <diagonal/>
    </border>
    <border>
      <left/>
      <right style="thin">
        <color rgb="FF000000"/>
      </right>
      <top/>
      <bottom style="medium">
        <color indexed="64"/>
      </bottom>
      <diagonal/>
    </border>
    <border>
      <left style="medium">
        <color rgb="FF000000"/>
      </left>
      <right style="medium">
        <color rgb="FF000000"/>
      </right>
      <top style="medium">
        <color indexed="64"/>
      </top>
      <bottom style="medium">
        <color indexed="64"/>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thin">
        <color theme="0"/>
      </left>
      <right/>
      <top style="thin">
        <color rgb="FF009639"/>
      </top>
      <bottom style="thin">
        <color rgb="FF009639"/>
      </bottom>
      <diagonal/>
    </border>
    <border>
      <left/>
      <right style="thin">
        <color theme="0"/>
      </right>
      <top style="thin">
        <color rgb="FF009639"/>
      </top>
      <bottom style="thin">
        <color rgb="FF009639"/>
      </bottom>
      <diagonal/>
    </border>
    <border>
      <left style="thin">
        <color theme="0"/>
      </left>
      <right style="thin">
        <color indexed="64"/>
      </right>
      <top style="thin">
        <color rgb="FF009639"/>
      </top>
      <bottom style="thin">
        <color rgb="FF009639"/>
      </bottom>
      <diagonal/>
    </border>
    <border>
      <left style="thin">
        <color indexed="64"/>
      </left>
      <right style="thin">
        <color indexed="64"/>
      </right>
      <top style="thin">
        <color rgb="FF009639"/>
      </top>
      <bottom style="thin">
        <color rgb="FF009639"/>
      </bottom>
      <diagonal/>
    </border>
    <border>
      <left style="thin">
        <color indexed="64"/>
      </left>
      <right style="thin">
        <color rgb="FF009639"/>
      </right>
      <top style="thin">
        <color rgb="FF009639"/>
      </top>
      <bottom style="thin">
        <color rgb="FF009639"/>
      </bottom>
      <diagonal/>
    </border>
    <border>
      <left style="thin">
        <color rgb="FF009639"/>
      </left>
      <right style="thin">
        <color rgb="FF009639"/>
      </right>
      <top style="thin">
        <color rgb="FF009639"/>
      </top>
      <bottom style="thin">
        <color rgb="FF009639"/>
      </bottom>
      <diagonal/>
    </border>
    <border>
      <left style="thin">
        <color rgb="FF009639"/>
      </left>
      <right style="thin">
        <color indexed="64"/>
      </right>
      <top style="thin">
        <color rgb="FF009639"/>
      </top>
      <bottom style="thin">
        <color rgb="FF009639"/>
      </bottom>
      <diagonal/>
    </border>
    <border>
      <left style="medium">
        <color theme="0"/>
      </left>
      <right style="medium">
        <color theme="0"/>
      </right>
      <top style="medium">
        <color theme="0"/>
      </top>
      <bottom style="medium">
        <color theme="0"/>
      </bottom>
      <diagonal/>
    </border>
    <border>
      <left style="medium">
        <color theme="0"/>
      </left>
      <right style="medium">
        <color theme="0"/>
      </right>
      <top style="medium">
        <color theme="0"/>
      </top>
      <bottom/>
      <diagonal/>
    </border>
    <border>
      <left style="medium">
        <color theme="0"/>
      </left>
      <right style="medium">
        <color theme="0"/>
      </right>
      <top/>
      <bottom style="medium">
        <color theme="0"/>
      </bottom>
      <diagonal/>
    </border>
    <border>
      <left style="thin">
        <color rgb="FF009639"/>
      </left>
      <right/>
      <top style="thin">
        <color rgb="FF009639"/>
      </top>
      <bottom style="thin">
        <color rgb="FF009639"/>
      </bottom>
      <diagonal/>
    </border>
    <border>
      <left/>
      <right/>
      <top style="thin">
        <color rgb="FF009639"/>
      </top>
      <bottom style="thin">
        <color rgb="FF009639"/>
      </bottom>
      <diagonal/>
    </border>
    <border>
      <left/>
      <right style="thin">
        <color indexed="64"/>
      </right>
      <top style="thin">
        <color rgb="FF009639"/>
      </top>
      <bottom style="thin">
        <color rgb="FF009639"/>
      </bottom>
      <diagonal/>
    </border>
    <border>
      <left style="thin">
        <color rgb="FF000000"/>
      </left>
      <right/>
      <top style="thin">
        <color rgb="FF009639"/>
      </top>
      <bottom style="thin">
        <color rgb="FF009639"/>
      </bottom>
      <diagonal/>
    </border>
    <border>
      <left/>
      <right style="thin">
        <color rgb="FF009639"/>
      </right>
      <top style="thin">
        <color rgb="FF009639"/>
      </top>
      <bottom style="thin">
        <color rgb="FF009639"/>
      </bottom>
      <diagonal/>
    </border>
    <border>
      <left/>
      <right/>
      <top style="thin">
        <color theme="0"/>
      </top>
      <bottom style="thin">
        <color theme="0"/>
      </bottom>
      <diagonal/>
    </border>
    <border>
      <left style="thin">
        <color theme="0"/>
      </left>
      <right/>
      <top style="thin">
        <color theme="0"/>
      </top>
      <bottom style="thin">
        <color indexed="64"/>
      </bottom>
      <diagonal/>
    </border>
    <border>
      <left/>
      <right/>
      <top style="thin">
        <color theme="0"/>
      </top>
      <bottom style="thin">
        <color indexed="64"/>
      </bottom>
      <diagonal/>
    </border>
    <border>
      <left/>
      <right style="thin">
        <color theme="0"/>
      </right>
      <top style="thin">
        <color theme="0"/>
      </top>
      <bottom style="thin">
        <color indexed="64"/>
      </bottom>
      <diagonal/>
    </border>
    <border>
      <left style="thin">
        <color theme="0"/>
      </left>
      <right style="thin">
        <color indexed="64"/>
      </right>
      <top style="thin">
        <color theme="0"/>
      </top>
      <bottom style="thin">
        <color theme="0"/>
      </bottom>
      <diagonal/>
    </border>
    <border>
      <left style="thin">
        <color indexed="64"/>
      </left>
      <right/>
      <top style="thin">
        <color theme="0"/>
      </top>
      <bottom style="thin">
        <color theme="0"/>
      </bottom>
      <diagonal/>
    </border>
    <border>
      <left/>
      <right style="thin">
        <color indexed="64"/>
      </right>
      <top style="thin">
        <color theme="0"/>
      </top>
      <bottom style="thin">
        <color theme="0"/>
      </bottom>
      <diagonal/>
    </border>
    <border>
      <left style="thin">
        <color theme="0"/>
      </left>
      <right style="thin">
        <color theme="0"/>
      </right>
      <top style="thin">
        <color theme="0"/>
      </top>
      <bottom/>
      <diagonal/>
    </border>
    <border>
      <left style="thin">
        <color rgb="FF009639"/>
      </left>
      <right/>
      <top style="thin">
        <color theme="0"/>
      </top>
      <bottom style="thin">
        <color theme="0"/>
      </bottom>
      <diagonal/>
    </border>
    <border>
      <left/>
      <right style="thin">
        <color rgb="FF009639"/>
      </right>
      <top style="thin">
        <color theme="0"/>
      </top>
      <bottom style="thin">
        <color theme="0"/>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right style="thin">
        <color rgb="FF009639"/>
      </right>
      <top style="thin">
        <color rgb="FF000000"/>
      </top>
      <bottom style="thin">
        <color rgb="FF000000"/>
      </bottom>
      <diagonal/>
    </border>
    <border>
      <left style="thin">
        <color theme="0"/>
      </left>
      <right/>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style="thin">
        <color rgb="FF009639"/>
      </left>
      <right style="thin">
        <color rgb="FF009639"/>
      </right>
      <top style="thin">
        <color rgb="FF009639"/>
      </top>
      <bottom/>
      <diagonal/>
    </border>
    <border>
      <left style="thin">
        <color theme="0"/>
      </left>
      <right style="thin">
        <color indexed="64"/>
      </right>
      <top style="thin">
        <color theme="0"/>
      </top>
      <bottom/>
      <diagonal/>
    </border>
    <border>
      <left/>
      <right style="thin">
        <color indexed="64"/>
      </right>
      <top style="thin">
        <color theme="0"/>
      </top>
      <bottom/>
      <diagonal/>
    </border>
    <border>
      <left/>
      <right style="thin">
        <color theme="1"/>
      </right>
      <top style="thin">
        <color theme="0"/>
      </top>
      <bottom/>
      <diagonal/>
    </border>
    <border>
      <left style="thin">
        <color theme="0"/>
      </left>
      <right style="thin">
        <color indexed="64"/>
      </right>
      <top style="thin">
        <color indexed="64"/>
      </top>
      <bottom style="thin">
        <color theme="1"/>
      </bottom>
      <diagonal/>
    </border>
    <border>
      <left/>
      <right style="thin">
        <color indexed="64"/>
      </right>
      <top style="thin">
        <color indexed="64"/>
      </top>
      <bottom style="thin">
        <color theme="1"/>
      </bottom>
      <diagonal/>
    </border>
    <border>
      <left/>
      <right style="thin">
        <color theme="1"/>
      </right>
      <top style="thin">
        <color indexed="64"/>
      </top>
      <bottom style="thin">
        <color theme="1"/>
      </bottom>
      <diagonal/>
    </border>
    <border>
      <left style="thin">
        <color theme="1"/>
      </left>
      <right style="thin">
        <color indexed="64"/>
      </right>
      <top style="thin">
        <color theme="0"/>
      </top>
      <bottom style="thin">
        <color theme="1"/>
      </bottom>
      <diagonal/>
    </border>
    <border>
      <left style="thin">
        <color indexed="64"/>
      </left>
      <right style="thin">
        <color theme="1"/>
      </right>
      <top style="thin">
        <color theme="0"/>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0"/>
      </left>
      <right/>
      <top/>
      <bottom style="thin">
        <color indexed="64"/>
      </bottom>
      <diagonal/>
    </border>
    <border>
      <left style="medium">
        <color indexed="64"/>
      </left>
      <right style="medium">
        <color indexed="64"/>
      </right>
      <top/>
      <bottom style="thin">
        <color rgb="FF000000"/>
      </bottom>
      <diagonal/>
    </border>
    <border>
      <left/>
      <right style="medium">
        <color indexed="64"/>
      </right>
      <top style="thin">
        <color indexed="64"/>
      </top>
      <bottom style="thin">
        <color indexed="64"/>
      </bottom>
      <diagonal/>
    </border>
    <border>
      <left style="thin">
        <color rgb="FF009639"/>
      </left>
      <right style="thin">
        <color rgb="FF000000"/>
      </right>
      <top style="thin">
        <color rgb="FF009639"/>
      </top>
      <bottom style="thin">
        <color rgb="FF009639"/>
      </bottom>
      <diagonal/>
    </border>
    <border>
      <left style="thin">
        <color rgb="FF000000"/>
      </left>
      <right style="thin">
        <color rgb="FF000000"/>
      </right>
      <top style="thin">
        <color rgb="FF009639"/>
      </top>
      <bottom style="thin">
        <color rgb="FF009639"/>
      </bottom>
      <diagonal/>
    </border>
    <border>
      <left style="thin">
        <color rgb="FF000000"/>
      </left>
      <right style="thin">
        <color rgb="FF009639"/>
      </right>
      <top style="thin">
        <color rgb="FF009639"/>
      </top>
      <bottom style="thin">
        <color rgb="FF009639"/>
      </bottom>
      <diagonal/>
    </border>
    <border>
      <left style="thin">
        <color theme="0"/>
      </left>
      <right style="thin">
        <color auto="1"/>
      </right>
      <top style="thin">
        <color theme="0"/>
      </top>
      <bottom style="thin">
        <color auto="1"/>
      </bottom>
      <diagonal/>
    </border>
    <border>
      <left style="thin">
        <color theme="0"/>
      </left>
      <right style="thin">
        <color theme="1"/>
      </right>
      <top style="thin">
        <color theme="0"/>
      </top>
      <bottom style="thin">
        <color theme="1"/>
      </bottom>
      <diagonal/>
    </border>
    <border>
      <left style="thin">
        <color theme="1"/>
      </left>
      <right style="thin">
        <color theme="1"/>
      </right>
      <top style="thin">
        <color theme="0"/>
      </top>
      <bottom style="thin">
        <color theme="1"/>
      </bottom>
      <diagonal/>
    </border>
    <border>
      <left style="thin">
        <color theme="0"/>
      </left>
      <right style="thin">
        <color theme="1"/>
      </right>
      <top style="thin">
        <color theme="1"/>
      </top>
      <bottom style="thin">
        <color indexed="64"/>
      </bottom>
      <diagonal/>
    </border>
    <border>
      <left style="thin">
        <color theme="1"/>
      </left>
      <right style="thin">
        <color theme="1"/>
      </right>
      <top style="thin">
        <color theme="1"/>
      </top>
      <bottom style="thin">
        <color indexed="64"/>
      </bottom>
      <diagonal/>
    </border>
    <border>
      <left style="thin">
        <color theme="1"/>
      </left>
      <right style="thin">
        <color indexed="64"/>
      </right>
      <top style="thin">
        <color theme="1"/>
      </top>
      <bottom style="thin">
        <color indexed="64"/>
      </bottom>
      <diagonal/>
    </border>
    <border>
      <left style="medium">
        <color rgb="FF000000"/>
      </left>
      <right/>
      <top style="thin">
        <color rgb="FF000000"/>
      </top>
      <bottom/>
      <diagonal/>
    </border>
    <border>
      <left style="thin">
        <color auto="1"/>
      </left>
      <right style="thin">
        <color auto="1"/>
      </right>
      <top style="thin">
        <color theme="0"/>
      </top>
      <bottom style="thin">
        <color auto="1"/>
      </bottom>
      <diagonal/>
    </border>
    <border>
      <left/>
      <right style="thin">
        <color rgb="FF009639"/>
      </right>
      <top/>
      <bottom/>
      <diagonal/>
    </border>
    <border>
      <left/>
      <right style="thin">
        <color rgb="FF000000"/>
      </right>
      <top/>
      <bottom style="thin">
        <color indexed="64"/>
      </bottom>
      <diagonal/>
    </border>
    <border>
      <left style="thin">
        <color indexed="64"/>
      </left>
      <right style="thin">
        <color rgb="FF000000"/>
      </right>
      <top/>
      <bottom style="thin">
        <color indexed="64"/>
      </bottom>
      <diagonal/>
    </border>
    <border>
      <left style="thin">
        <color rgb="FF009639"/>
      </left>
      <right style="thin">
        <color rgb="FF009639"/>
      </right>
      <top/>
      <bottom/>
      <diagonal/>
    </border>
    <border>
      <left style="thin">
        <color rgb="FF009639"/>
      </left>
      <right style="thin">
        <color rgb="FF009639"/>
      </right>
      <top/>
      <bottom style="thin">
        <color rgb="FF009639"/>
      </bottom>
      <diagonal/>
    </border>
    <border>
      <left style="thin">
        <color theme="0"/>
      </left>
      <right style="thin">
        <color auto="1"/>
      </right>
      <top style="thin">
        <color auto="1"/>
      </top>
      <bottom style="thin">
        <color auto="1"/>
      </bottom>
      <diagonal/>
    </border>
    <border>
      <left style="thin">
        <color theme="0"/>
      </left>
      <right style="thin">
        <color theme="0"/>
      </right>
      <top/>
      <bottom style="thin">
        <color theme="0"/>
      </bottom>
      <diagonal/>
    </border>
    <border>
      <left/>
      <right style="thin">
        <color indexed="64"/>
      </right>
      <top style="medium">
        <color rgb="FF000000"/>
      </top>
      <bottom style="medium">
        <color rgb="FF000000"/>
      </bottom>
      <diagonal/>
    </border>
    <border>
      <left style="thin">
        <color rgb="FF009639"/>
      </left>
      <right/>
      <top/>
      <bottom/>
      <diagonal/>
    </border>
    <border>
      <left/>
      <right style="medium">
        <color rgb="FF000000"/>
      </right>
      <top style="thin">
        <color indexed="64"/>
      </top>
      <bottom style="thin">
        <color indexed="64"/>
      </bottom>
      <diagonal/>
    </border>
    <border>
      <left/>
      <right style="medium">
        <color rgb="FF000000"/>
      </right>
      <top style="thin">
        <color indexed="64"/>
      </top>
      <bottom/>
      <diagonal/>
    </border>
    <border>
      <left style="thin">
        <color rgb="FF009639"/>
      </left>
      <right style="thin">
        <color rgb="FF009639"/>
      </right>
      <top style="thin">
        <color rgb="FF009639"/>
      </top>
      <bottom style="thin">
        <color indexed="64"/>
      </bottom>
      <diagonal/>
    </border>
    <border>
      <left style="thin">
        <color rgb="FF009639"/>
      </left>
      <right style="thin">
        <color rgb="FF009639"/>
      </right>
      <top style="thin">
        <color indexed="64"/>
      </top>
      <bottom style="thin">
        <color indexed="64"/>
      </bottom>
      <diagonal/>
    </border>
    <border>
      <left style="thin">
        <color rgb="FF009639"/>
      </left>
      <right style="thin">
        <color rgb="FF009639"/>
      </right>
      <top style="thin">
        <color indexed="64"/>
      </top>
      <bottom style="thin">
        <color rgb="FF009639"/>
      </bottom>
      <diagonal/>
    </border>
    <border>
      <left style="thin">
        <color rgb="FFFFFFFF"/>
      </left>
      <right/>
      <top/>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style="thin">
        <color rgb="FFFFFFFF"/>
      </left>
      <right/>
      <top style="thin">
        <color rgb="FFFFFFFF"/>
      </top>
      <bottom/>
      <diagonal/>
    </border>
    <border>
      <left/>
      <right/>
      <top style="thin">
        <color rgb="FFFFFFFF"/>
      </top>
      <bottom/>
      <diagonal/>
    </border>
    <border>
      <left/>
      <right style="thin">
        <color rgb="FFFFFFFF"/>
      </right>
      <top style="thin">
        <color rgb="FFFFFFFF"/>
      </top>
      <bottom/>
      <diagonal/>
    </border>
    <border>
      <left/>
      <right style="thin">
        <color rgb="FF009639"/>
      </right>
      <top style="thin">
        <color rgb="FFFFFFFF"/>
      </top>
      <bottom style="thin">
        <color rgb="FFFFFFFF"/>
      </bottom>
      <diagonal/>
    </border>
    <border>
      <left style="thin">
        <color indexed="64"/>
      </left>
      <right/>
      <top style="thin">
        <color rgb="FFFFFFFF"/>
      </top>
      <bottom style="thin">
        <color rgb="FFFFFFFF"/>
      </bottom>
      <diagonal/>
    </border>
    <border>
      <left style="thin">
        <color rgb="FFFFFFFF"/>
      </left>
      <right/>
      <top style="thin">
        <color rgb="FFFFFFFF"/>
      </top>
      <bottom style="thin">
        <color indexed="64"/>
      </bottom>
      <diagonal/>
    </border>
    <border>
      <left/>
      <right/>
      <top style="thin">
        <color rgb="FFFFFFFF"/>
      </top>
      <bottom style="thin">
        <color indexed="64"/>
      </bottom>
      <diagonal/>
    </border>
    <border>
      <left/>
      <right style="thin">
        <color rgb="FFFFFFFF"/>
      </right>
      <top style="thin">
        <color rgb="FFFFFFFF"/>
      </top>
      <bottom style="thin">
        <color indexed="64"/>
      </bottom>
      <diagonal/>
    </border>
    <border>
      <left style="thin">
        <color rgb="FF00B050"/>
      </left>
      <right style="thin">
        <color rgb="FF00B050"/>
      </right>
      <top style="thin">
        <color rgb="FF00B050"/>
      </top>
      <bottom style="thin">
        <color rgb="FF00B050"/>
      </bottom>
      <diagonal/>
    </border>
    <border>
      <left/>
      <right style="thin">
        <color indexed="64"/>
      </right>
      <top style="thin">
        <color theme="0"/>
      </top>
      <bottom style="thin">
        <color indexed="64"/>
      </bottom>
      <diagonal/>
    </border>
    <border>
      <left style="thin">
        <color theme="0"/>
      </left>
      <right/>
      <top style="thin">
        <color indexed="64"/>
      </top>
      <bottom style="thin">
        <color indexed="64"/>
      </bottom>
      <diagonal/>
    </border>
  </borders>
  <cellStyleXfs count="5">
    <xf numFmtId="0" fontId="0" fillId="0" borderId="0"/>
    <xf numFmtId="0" fontId="2" fillId="0" borderId="0" applyNumberFormat="0" applyFill="0" applyBorder="0" applyAlignment="0" applyProtection="0"/>
    <xf numFmtId="9" fontId="1" fillId="0" borderId="0" applyFont="0" applyFill="0" applyBorder="0" applyAlignment="0" applyProtection="0"/>
    <xf numFmtId="0" fontId="7" fillId="0" borderId="0" applyNumberFormat="0" applyFill="0" applyBorder="0" applyAlignment="0" applyProtection="0"/>
    <xf numFmtId="0" fontId="4" fillId="0" borderId="0"/>
  </cellStyleXfs>
  <cellXfs count="2891">
    <xf numFmtId="0" fontId="0" fillId="0" borderId="0" xfId="0"/>
    <xf numFmtId="1" fontId="8" fillId="0" borderId="14" xfId="0" applyNumberFormat="1" applyFont="1" applyBorder="1" applyAlignment="1">
      <alignment horizontal="center" vertical="center" wrapText="1"/>
    </xf>
    <xf numFmtId="1" fontId="8" fillId="0" borderId="24" xfId="0" applyNumberFormat="1" applyFont="1" applyBorder="1" applyAlignment="1">
      <alignment horizontal="center" vertical="center" wrapText="1"/>
    </xf>
    <xf numFmtId="1" fontId="8" fillId="0" borderId="15" xfId="0" applyNumberFormat="1" applyFont="1" applyBorder="1" applyAlignment="1">
      <alignment horizontal="center" vertical="center" wrapText="1"/>
    </xf>
    <xf numFmtId="1" fontId="8" fillId="0" borderId="33" xfId="0" applyNumberFormat="1" applyFont="1" applyBorder="1" applyAlignment="1">
      <alignment horizontal="center" vertical="center" wrapText="1"/>
    </xf>
    <xf numFmtId="1" fontId="10" fillId="0" borderId="14" xfId="0" applyNumberFormat="1" applyFont="1" applyBorder="1" applyAlignment="1">
      <alignment horizontal="center" vertical="center" wrapText="1"/>
    </xf>
    <xf numFmtId="1" fontId="8" fillId="0" borderId="21" xfId="0" applyNumberFormat="1" applyFont="1" applyBorder="1" applyAlignment="1">
      <alignment horizontal="center" vertical="center" wrapText="1"/>
    </xf>
    <xf numFmtId="1" fontId="10" fillId="0" borderId="21" xfId="0" applyNumberFormat="1" applyFont="1" applyBorder="1" applyAlignment="1">
      <alignment horizontal="center" vertical="center" wrapText="1"/>
    </xf>
    <xf numFmtId="1" fontId="8" fillId="0" borderId="26" xfId="0" applyNumberFormat="1" applyFont="1" applyBorder="1" applyAlignment="1">
      <alignment horizontal="center" vertical="center" wrapText="1"/>
    </xf>
    <xf numFmtId="2" fontId="11" fillId="0" borderId="9" xfId="0" applyNumberFormat="1" applyFont="1" applyBorder="1" applyAlignment="1">
      <alignment horizontal="center"/>
    </xf>
    <xf numFmtId="2" fontId="11" fillId="0" borderId="100" xfId="0" applyNumberFormat="1" applyFont="1" applyBorder="1" applyAlignment="1">
      <alignment horizontal="center"/>
    </xf>
    <xf numFmtId="0" fontId="15" fillId="19" borderId="14" xfId="0" applyFont="1" applyFill="1" applyBorder="1"/>
    <xf numFmtId="1" fontId="15" fillId="0" borderId="14" xfId="0" applyNumberFormat="1" applyFont="1" applyBorder="1" applyAlignment="1">
      <alignment horizontal="center"/>
    </xf>
    <xf numFmtId="1" fontId="16" fillId="5" borderId="14" xfId="0" applyNumberFormat="1" applyFont="1" applyFill="1" applyBorder="1" applyAlignment="1">
      <alignment horizontal="center" vertical="center" wrapText="1"/>
    </xf>
    <xf numFmtId="1" fontId="15" fillId="0" borderId="14" xfId="0" applyNumberFormat="1" applyFont="1" applyBorder="1" applyAlignment="1">
      <alignment horizontal="center" vertical="center" wrapText="1"/>
    </xf>
    <xf numFmtId="0" fontId="15" fillId="0" borderId="14" xfId="0" applyFont="1" applyBorder="1"/>
    <xf numFmtId="10" fontId="15" fillId="0" borderId="14" xfId="0" applyNumberFormat="1" applyFont="1" applyBorder="1"/>
    <xf numFmtId="0" fontId="15" fillId="0" borderId="24" xfId="0" applyFont="1" applyBorder="1"/>
    <xf numFmtId="10" fontId="15" fillId="0" borderId="24" xfId="0" applyNumberFormat="1" applyFont="1" applyBorder="1"/>
    <xf numFmtId="0" fontId="15" fillId="19" borderId="24" xfId="0" applyFont="1" applyFill="1" applyBorder="1"/>
    <xf numFmtId="10" fontId="15" fillId="0" borderId="24" xfId="0" applyNumberFormat="1" applyFont="1" applyBorder="1" applyAlignment="1">
      <alignment horizontal="right"/>
    </xf>
    <xf numFmtId="10" fontId="15" fillId="0" borderId="14" xfId="0" applyNumberFormat="1" applyFont="1" applyBorder="1" applyAlignment="1">
      <alignment horizontal="right"/>
    </xf>
    <xf numFmtId="1" fontId="15" fillId="0" borderId="14" xfId="0" applyNumberFormat="1" applyFont="1" applyBorder="1" applyAlignment="1">
      <alignment horizontal="right" vertical="center" wrapText="1"/>
    </xf>
    <xf numFmtId="1" fontId="15" fillId="0" borderId="24" xfId="0" applyNumberFormat="1" applyFont="1" applyBorder="1" applyAlignment="1">
      <alignment horizontal="right" vertical="center" wrapText="1"/>
    </xf>
    <xf numFmtId="1" fontId="16" fillId="5" borderId="14" xfId="0" applyNumberFormat="1" applyFont="1" applyFill="1" applyBorder="1" applyAlignment="1">
      <alignment horizontal="right" vertical="center" wrapText="1"/>
    </xf>
    <xf numFmtId="1" fontId="16" fillId="5" borderId="24" xfId="0" applyNumberFormat="1" applyFont="1" applyFill="1" applyBorder="1" applyAlignment="1">
      <alignment horizontal="right" vertical="center" wrapText="1"/>
    </xf>
    <xf numFmtId="0" fontId="12" fillId="0" borderId="14" xfId="0" applyFont="1" applyBorder="1" applyAlignment="1">
      <alignment horizontal="center" wrapText="1"/>
    </xf>
    <xf numFmtId="165" fontId="9" fillId="0" borderId="33" xfId="0" applyNumberFormat="1" applyFont="1" applyBorder="1" applyAlignment="1">
      <alignment horizontal="center" wrapText="1"/>
    </xf>
    <xf numFmtId="1" fontId="8" fillId="11" borderId="21" xfId="0" applyNumberFormat="1" applyFont="1" applyFill="1" applyBorder="1" applyAlignment="1">
      <alignment horizontal="center" vertical="center" wrapText="1"/>
    </xf>
    <xf numFmtId="0" fontId="8" fillId="11" borderId="21" xfId="0" applyFont="1" applyFill="1" applyBorder="1" applyAlignment="1">
      <alignment horizontal="center" vertical="center" wrapText="1"/>
    </xf>
    <xf numFmtId="1" fontId="10" fillId="11" borderId="14" xfId="0" applyNumberFormat="1" applyFont="1" applyFill="1" applyBorder="1" applyAlignment="1">
      <alignment horizontal="center" vertical="center" wrapText="1"/>
    </xf>
    <xf numFmtId="0" fontId="8" fillId="11" borderId="14" xfId="0" applyFont="1" applyFill="1" applyBorder="1" applyAlignment="1">
      <alignment horizontal="center" vertical="center" wrapText="1"/>
    </xf>
    <xf numFmtId="0" fontId="12" fillId="11" borderId="14" xfId="0" applyFont="1" applyFill="1" applyBorder="1" applyAlignment="1">
      <alignment horizontal="center" wrapText="1"/>
    </xf>
    <xf numFmtId="2" fontId="9" fillId="0" borderId="0" xfId="0" applyNumberFormat="1" applyFont="1" applyAlignment="1">
      <alignment horizontal="center"/>
    </xf>
    <xf numFmtId="2" fontId="11" fillId="0" borderId="0" xfId="0" applyNumberFormat="1" applyFont="1" applyAlignment="1">
      <alignment horizontal="center"/>
    </xf>
    <xf numFmtId="0" fontId="12" fillId="0" borderId="19"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21" xfId="0" applyFont="1" applyBorder="1" applyAlignment="1">
      <alignment horizontal="center" vertical="center" wrapText="1"/>
    </xf>
    <xf numFmtId="0" fontId="12" fillId="0" borderId="43" xfId="0" applyFont="1" applyBorder="1" applyAlignment="1">
      <alignment horizontal="center" vertical="center" wrapText="1"/>
    </xf>
    <xf numFmtId="0" fontId="9" fillId="0" borderId="0" xfId="0" applyFont="1"/>
    <xf numFmtId="0" fontId="20" fillId="0" borderId="0" xfId="0" applyFont="1" applyAlignment="1">
      <alignment vertical="center"/>
    </xf>
    <xf numFmtId="0" fontId="20" fillId="0" borderId="0" xfId="0" applyFont="1" applyAlignment="1">
      <alignment horizontal="center" vertical="center"/>
    </xf>
    <xf numFmtId="0" fontId="21" fillId="0" borderId="12" xfId="0" applyFont="1" applyBorder="1"/>
    <xf numFmtId="0" fontId="21" fillId="0" borderId="14" xfId="0" applyFont="1" applyBorder="1"/>
    <xf numFmtId="0" fontId="23" fillId="0" borderId="0" xfId="0" applyFont="1"/>
    <xf numFmtId="164" fontId="9" fillId="0" borderId="0" xfId="0" applyNumberFormat="1" applyFont="1"/>
    <xf numFmtId="0" fontId="21" fillId="0" borderId="0" xfId="0" applyFont="1" applyAlignment="1">
      <alignment horizontal="left" vertical="justify" wrapText="1"/>
    </xf>
    <xf numFmtId="0" fontId="9" fillId="0" borderId="0" xfId="0" applyFont="1" applyAlignment="1">
      <alignment horizontal="left" vertical="justify" wrapText="1"/>
    </xf>
    <xf numFmtId="0" fontId="23" fillId="11" borderId="0" xfId="0" applyFont="1" applyFill="1"/>
    <xf numFmtId="0" fontId="15" fillId="0" borderId="28" xfId="0" applyFont="1" applyBorder="1" applyAlignment="1">
      <alignment horizontal="center" vertical="center" wrapText="1"/>
    </xf>
    <xf numFmtId="0" fontId="15" fillId="0" borderId="31" xfId="0" applyFont="1" applyBorder="1" applyAlignment="1">
      <alignment horizontal="center" vertical="center" wrapText="1"/>
    </xf>
    <xf numFmtId="0" fontId="25" fillId="42" borderId="28" xfId="0" applyFont="1" applyFill="1" applyBorder="1" applyAlignment="1">
      <alignment horizontal="center" vertical="center"/>
    </xf>
    <xf numFmtId="0" fontId="25" fillId="45" borderId="16" xfId="0" applyFont="1" applyFill="1" applyBorder="1" applyAlignment="1">
      <alignment horizontal="center" vertical="center"/>
    </xf>
    <xf numFmtId="0" fontId="26" fillId="43" borderId="28" xfId="0" applyFont="1" applyFill="1" applyBorder="1" applyAlignment="1">
      <alignment horizontal="center" vertical="center"/>
    </xf>
    <xf numFmtId="0" fontId="27" fillId="0" borderId="42" xfId="0" applyFont="1" applyBorder="1" applyAlignment="1">
      <alignment horizontal="center" vertical="center" wrapText="1"/>
    </xf>
    <xf numFmtId="0" fontId="14" fillId="11" borderId="28" xfId="0" applyFont="1" applyFill="1" applyBorder="1" applyAlignment="1">
      <alignment horizontal="center" vertical="center" wrapText="1"/>
    </xf>
    <xf numFmtId="0" fontId="14" fillId="11" borderId="31" xfId="0" applyFont="1" applyFill="1" applyBorder="1" applyAlignment="1">
      <alignment horizontal="center" vertical="center" wrapText="1"/>
    </xf>
    <xf numFmtId="0" fontId="25" fillId="45" borderId="28" xfId="0" applyFont="1" applyFill="1" applyBorder="1" applyAlignment="1">
      <alignment horizontal="center" vertical="center" wrapText="1"/>
    </xf>
    <xf numFmtId="0" fontId="27" fillId="0" borderId="17" xfId="0" applyFont="1" applyBorder="1" applyAlignment="1">
      <alignment horizontal="center" vertical="center" wrapText="1"/>
    </xf>
    <xf numFmtId="0" fontId="27" fillId="0" borderId="28" xfId="0" applyFont="1" applyBorder="1" applyAlignment="1">
      <alignment horizontal="center" vertical="center" wrapText="1"/>
    </xf>
    <xf numFmtId="0" fontId="27" fillId="0" borderId="31" xfId="0" applyFont="1" applyBorder="1" applyAlignment="1">
      <alignment horizontal="center" vertical="center" wrapText="1"/>
    </xf>
    <xf numFmtId="0" fontId="27" fillId="0" borderId="29" xfId="0" applyFont="1" applyBorder="1" applyAlignment="1">
      <alignment horizontal="center" vertical="center" wrapText="1"/>
    </xf>
    <xf numFmtId="0" fontId="9" fillId="0" borderId="0" xfId="0" applyFont="1" applyAlignment="1">
      <alignment horizontal="center" wrapText="1"/>
    </xf>
    <xf numFmtId="0" fontId="26" fillId="43" borderId="30" xfId="0" applyFont="1" applyFill="1" applyBorder="1" applyAlignment="1">
      <alignment horizontal="center" vertical="center"/>
    </xf>
    <xf numFmtId="0" fontId="25" fillId="45" borderId="30" xfId="0" applyFont="1" applyFill="1" applyBorder="1" applyAlignment="1">
      <alignment horizontal="center" vertical="center"/>
    </xf>
    <xf numFmtId="0" fontId="25" fillId="45" borderId="28" xfId="0" applyFont="1" applyFill="1" applyBorder="1" applyAlignment="1">
      <alignment horizontal="center" vertical="center"/>
    </xf>
    <xf numFmtId="0" fontId="27" fillId="5" borderId="28" xfId="0" applyFont="1" applyFill="1" applyBorder="1" applyAlignment="1">
      <alignment horizontal="center" vertical="center" wrapText="1"/>
    </xf>
    <xf numFmtId="0" fontId="27" fillId="5" borderId="0" xfId="0" applyFont="1" applyFill="1" applyAlignment="1">
      <alignment horizontal="center" vertical="center" wrapText="1"/>
    </xf>
    <xf numFmtId="0" fontId="16" fillId="5" borderId="38" xfId="0" applyFont="1" applyFill="1" applyBorder="1" applyAlignment="1">
      <alignment horizontal="center" vertical="center" wrapText="1"/>
    </xf>
    <xf numFmtId="0" fontId="25" fillId="42" borderId="16" xfId="0" applyFont="1" applyFill="1" applyBorder="1" applyAlignment="1">
      <alignment horizontal="center" vertical="center"/>
    </xf>
    <xf numFmtId="0" fontId="27" fillId="0" borderId="0" xfId="0" applyFont="1" applyAlignment="1">
      <alignment horizontal="center" vertical="center" wrapText="1"/>
    </xf>
    <xf numFmtId="0" fontId="32" fillId="44" borderId="42" xfId="0" applyFont="1" applyFill="1" applyBorder="1" applyAlignment="1">
      <alignment horizontal="center" vertical="center"/>
    </xf>
    <xf numFmtId="0" fontId="33" fillId="0" borderId="0" xfId="0" applyFont="1"/>
    <xf numFmtId="0" fontId="15" fillId="5" borderId="38" xfId="0" applyFont="1" applyFill="1" applyBorder="1" applyAlignment="1">
      <alignment horizontal="center" vertical="center" wrapText="1"/>
    </xf>
    <xf numFmtId="0" fontId="27" fillId="0" borderId="150" xfId="0" applyFont="1" applyBorder="1" applyAlignment="1">
      <alignment horizontal="center" vertical="center" wrapText="1"/>
    </xf>
    <xf numFmtId="0" fontId="15" fillId="5" borderId="175" xfId="0" applyFont="1" applyFill="1" applyBorder="1" applyAlignment="1">
      <alignment horizontal="center" vertical="center" wrapText="1"/>
    </xf>
    <xf numFmtId="0" fontId="32" fillId="44" borderId="16" xfId="0" applyFont="1" applyFill="1" applyBorder="1" applyAlignment="1">
      <alignment horizontal="center" vertical="center"/>
    </xf>
    <xf numFmtId="0" fontId="27" fillId="0" borderId="38" xfId="0" applyFont="1" applyBorder="1" applyAlignment="1">
      <alignment horizontal="center" vertical="center" wrapText="1"/>
    </xf>
    <xf numFmtId="0" fontId="25" fillId="42" borderId="42" xfId="0" applyFont="1" applyFill="1" applyBorder="1" applyAlignment="1">
      <alignment horizontal="center" vertical="center" wrapText="1"/>
    </xf>
    <xf numFmtId="0" fontId="25" fillId="45" borderId="42" xfId="0" applyFont="1" applyFill="1" applyBorder="1" applyAlignment="1">
      <alignment horizontal="center" vertical="center"/>
    </xf>
    <xf numFmtId="0" fontId="11" fillId="0" borderId="42" xfId="0" applyFont="1" applyBorder="1" applyAlignment="1">
      <alignment horizontal="center" vertical="center" wrapText="1"/>
    </xf>
    <xf numFmtId="0" fontId="29" fillId="43" borderId="42" xfId="0" applyFont="1" applyFill="1" applyBorder="1" applyAlignment="1">
      <alignment horizontal="center" vertical="center" wrapText="1"/>
    </xf>
    <xf numFmtId="0" fontId="27" fillId="0" borderId="76" xfId="0" applyFont="1" applyBorder="1" applyAlignment="1">
      <alignment horizontal="center" vertical="center" wrapText="1"/>
    </xf>
    <xf numFmtId="0" fontId="25" fillId="42" borderId="42" xfId="0" applyFont="1" applyFill="1" applyBorder="1" applyAlignment="1">
      <alignment horizontal="center" vertical="center"/>
    </xf>
    <xf numFmtId="0" fontId="25" fillId="45" borderId="42" xfId="0" applyFont="1" applyFill="1" applyBorder="1" applyAlignment="1">
      <alignment horizontal="center" vertical="center" wrapText="1"/>
    </xf>
    <xf numFmtId="0" fontId="15" fillId="0" borderId="16" xfId="0" applyFont="1" applyBorder="1" applyAlignment="1">
      <alignment horizontal="center" vertical="center" wrapText="1"/>
    </xf>
    <xf numFmtId="0" fontId="14" fillId="11" borderId="16" xfId="0" applyFont="1" applyFill="1" applyBorder="1" applyAlignment="1">
      <alignment horizontal="center" vertical="center" wrapText="1"/>
    </xf>
    <xf numFmtId="0" fontId="27" fillId="0" borderId="16" xfId="0" applyFont="1" applyBorder="1" applyAlignment="1">
      <alignment horizontal="center" vertical="center" wrapText="1"/>
    </xf>
    <xf numFmtId="0" fontId="28" fillId="43" borderId="16" xfId="0" applyFont="1" applyFill="1" applyBorder="1" applyAlignment="1">
      <alignment horizontal="center" vertical="center"/>
    </xf>
    <xf numFmtId="0" fontId="10" fillId="0" borderId="0" xfId="0" applyFont="1" applyAlignment="1">
      <alignment vertical="center"/>
    </xf>
    <xf numFmtId="0" fontId="10" fillId="0" borderId="0" xfId="0" applyFont="1" applyAlignment="1">
      <alignment horizontal="center" vertical="center"/>
    </xf>
    <xf numFmtId="0" fontId="18" fillId="7" borderId="10" xfId="0" applyFont="1" applyFill="1" applyBorder="1" applyAlignment="1">
      <alignment horizontal="left" vertical="center"/>
    </xf>
    <xf numFmtId="0" fontId="21" fillId="0" borderId="0" xfId="0" applyFont="1"/>
    <xf numFmtId="0" fontId="18" fillId="0" borderId="0" xfId="0" applyFont="1"/>
    <xf numFmtId="0" fontId="24" fillId="0" borderId="0" xfId="0" applyFont="1"/>
    <xf numFmtId="0" fontId="35" fillId="0" borderId="0" xfId="0" applyFont="1"/>
    <xf numFmtId="0" fontId="18" fillId="11" borderId="0" xfId="0" applyFont="1" applyFill="1"/>
    <xf numFmtId="0" fontId="21" fillId="0" borderId="16" xfId="0" applyFont="1" applyBorder="1" applyAlignment="1">
      <alignment horizontal="center" vertical="center" wrapText="1"/>
    </xf>
    <xf numFmtId="0" fontId="21" fillId="5" borderId="16" xfId="0" applyFont="1" applyFill="1" applyBorder="1" applyAlignment="1">
      <alignment horizontal="center" vertical="center" wrapText="1"/>
    </xf>
    <xf numFmtId="0" fontId="21" fillId="0" borderId="16" xfId="0" applyFont="1" applyBorder="1" applyAlignment="1">
      <alignment horizontal="center" vertical="center"/>
    </xf>
    <xf numFmtId="0" fontId="9" fillId="0" borderId="16" xfId="0" applyFont="1" applyBorder="1" applyAlignment="1">
      <alignment horizontal="center" vertical="center"/>
    </xf>
    <xf numFmtId="9" fontId="21" fillId="5" borderId="16" xfId="0" applyNumberFormat="1" applyFont="1" applyFill="1" applyBorder="1" applyAlignment="1">
      <alignment horizontal="center" vertical="center" wrapText="1"/>
    </xf>
    <xf numFmtId="0" fontId="37" fillId="55" borderId="16" xfId="0" applyFont="1" applyFill="1" applyBorder="1" applyAlignment="1">
      <alignment horizontal="center" vertical="center"/>
    </xf>
    <xf numFmtId="0" fontId="32" fillId="45" borderId="16" xfId="0" applyFont="1" applyFill="1" applyBorder="1" applyAlignment="1">
      <alignment horizontal="center" vertical="center"/>
    </xf>
    <xf numFmtId="0" fontId="26" fillId="43" borderId="16" xfId="0" applyFont="1" applyFill="1" applyBorder="1" applyAlignment="1">
      <alignment horizontal="center" vertical="center"/>
    </xf>
    <xf numFmtId="0" fontId="18" fillId="11" borderId="16" xfId="0" applyFont="1" applyFill="1" applyBorder="1" applyAlignment="1">
      <alignment horizontal="center" vertical="center" wrapText="1"/>
    </xf>
    <xf numFmtId="0" fontId="16" fillId="0" borderId="16" xfId="0" applyFont="1" applyBorder="1" applyAlignment="1">
      <alignment horizontal="center" vertical="center" wrapText="1"/>
    </xf>
    <xf numFmtId="0" fontId="27" fillId="5" borderId="16" xfId="0" applyFont="1" applyFill="1" applyBorder="1" applyAlignment="1">
      <alignment horizontal="center" vertical="center" wrapText="1"/>
    </xf>
    <xf numFmtId="164" fontId="23" fillId="0" borderId="14" xfId="2" applyNumberFormat="1" applyFont="1" applyFill="1" applyBorder="1" applyAlignment="1">
      <alignment horizontal="center" vertical="center"/>
    </xf>
    <xf numFmtId="164" fontId="38" fillId="0" borderId="14" xfId="2" applyNumberFormat="1" applyFont="1" applyFill="1" applyBorder="1" applyAlignment="1">
      <alignment horizontal="center" vertical="center"/>
    </xf>
    <xf numFmtId="1" fontId="23" fillId="0" borderId="0" xfId="0" applyNumberFormat="1" applyFont="1"/>
    <xf numFmtId="1" fontId="9" fillId="0" borderId="0" xfId="0" applyNumberFormat="1" applyFont="1"/>
    <xf numFmtId="0" fontId="9" fillId="0" borderId="14" xfId="0" applyFont="1" applyBorder="1" applyAlignment="1">
      <alignment wrapText="1"/>
    </xf>
    <xf numFmtId="0" fontId="9" fillId="0" borderId="14" xfId="0" applyFont="1" applyBorder="1"/>
    <xf numFmtId="0" fontId="9" fillId="0" borderId="19" xfId="0" applyFont="1" applyBorder="1"/>
    <xf numFmtId="0" fontId="9" fillId="0" borderId="15" xfId="0" applyFont="1" applyBorder="1"/>
    <xf numFmtId="0" fontId="11" fillId="0" borderId="14" xfId="0" applyFont="1" applyBorder="1"/>
    <xf numFmtId="164" fontId="9" fillId="0" borderId="14" xfId="0" applyNumberFormat="1" applyFont="1" applyBorder="1"/>
    <xf numFmtId="0" fontId="18" fillId="7" borderId="14" xfId="0" applyFont="1" applyFill="1" applyBorder="1" applyAlignment="1">
      <alignment horizontal="left" vertical="center"/>
    </xf>
    <xf numFmtId="0" fontId="21" fillId="0" borderId="0" xfId="0" applyFont="1" applyAlignment="1">
      <alignment horizontal="center"/>
    </xf>
    <xf numFmtId="0" fontId="14" fillId="5" borderId="0" xfId="0" applyFont="1" applyFill="1" applyAlignment="1">
      <alignment horizontal="center" vertical="center" wrapText="1"/>
    </xf>
    <xf numFmtId="13" fontId="9" fillId="0" borderId="0" xfId="0" applyNumberFormat="1" applyFont="1"/>
    <xf numFmtId="0" fontId="10" fillId="0" borderId="14" xfId="0" applyFont="1" applyBorder="1" applyAlignment="1">
      <alignment horizontal="left" vertical="center" wrapText="1"/>
    </xf>
    <xf numFmtId="1" fontId="9" fillId="0" borderId="14" xfId="0" applyNumberFormat="1" applyFont="1" applyBorder="1" applyAlignment="1">
      <alignment horizontal="center" vertical="center"/>
    </xf>
    <xf numFmtId="1" fontId="9" fillId="0" borderId="19" xfId="0" applyNumberFormat="1" applyFont="1" applyBorder="1" applyAlignment="1">
      <alignment horizontal="center" vertical="center"/>
    </xf>
    <xf numFmtId="0" fontId="18" fillId="7" borderId="24" xfId="0" applyFont="1" applyFill="1" applyBorder="1" applyAlignment="1">
      <alignment horizontal="left" vertical="center"/>
    </xf>
    <xf numFmtId="0" fontId="14" fillId="0" borderId="0" xfId="0" applyFont="1" applyAlignment="1">
      <alignment horizontal="center" vertical="center" wrapText="1"/>
    </xf>
    <xf numFmtId="0" fontId="9" fillId="0" borderId="0" xfId="0" applyFont="1" applyAlignment="1">
      <alignment wrapText="1"/>
    </xf>
    <xf numFmtId="0" fontId="23" fillId="0" borderId="0" xfId="0" applyFont="1" applyAlignment="1">
      <alignment horizontal="left" vertical="center" wrapText="1"/>
    </xf>
    <xf numFmtId="0" fontId="23" fillId="0" borderId="0" xfId="0" applyFont="1" applyAlignment="1">
      <alignment horizontal="center" vertical="center" wrapText="1"/>
    </xf>
    <xf numFmtId="0" fontId="21" fillId="0" borderId="14" xfId="0" applyFont="1" applyBorder="1" applyAlignment="1">
      <alignment horizontal="center" vertical="center" wrapText="1"/>
    </xf>
    <xf numFmtId="9" fontId="21" fillId="0" borderId="14" xfId="0" applyNumberFormat="1" applyFont="1" applyBorder="1" applyAlignment="1">
      <alignment horizontal="center" vertical="center" wrapText="1"/>
    </xf>
    <xf numFmtId="0" fontId="33" fillId="0" borderId="0" xfId="0" applyFont="1" applyAlignment="1">
      <alignment wrapText="1"/>
    </xf>
    <xf numFmtId="0" fontId="21" fillId="5" borderId="14" xfId="0" applyFont="1" applyFill="1" applyBorder="1" applyAlignment="1">
      <alignment horizontal="center" vertical="center" wrapText="1"/>
    </xf>
    <xf numFmtId="0" fontId="42" fillId="0" borderId="0" xfId="0" applyFont="1" applyAlignment="1">
      <alignment wrapText="1"/>
    </xf>
    <xf numFmtId="0" fontId="21" fillId="0" borderId="0" xfId="0" applyFont="1" applyAlignment="1">
      <alignment wrapText="1"/>
    </xf>
    <xf numFmtId="0" fontId="43" fillId="0" borderId="0" xfId="0" applyFont="1" applyAlignment="1">
      <alignment wrapText="1"/>
    </xf>
    <xf numFmtId="0" fontId="9" fillId="5" borderId="14" xfId="0" applyFont="1" applyFill="1" applyBorder="1" applyAlignment="1">
      <alignment vertical="center" wrapText="1"/>
    </xf>
    <xf numFmtId="0" fontId="21" fillId="5" borderId="14" xfId="0" applyFont="1" applyFill="1" applyBorder="1" applyAlignment="1">
      <alignment vertical="center" wrapText="1"/>
    </xf>
    <xf numFmtId="164" fontId="21" fillId="0" borderId="14" xfId="2" applyNumberFormat="1" applyFont="1" applyBorder="1" applyAlignment="1">
      <alignment horizontal="center" vertical="center" wrapText="1"/>
    </xf>
    <xf numFmtId="0" fontId="21" fillId="0" borderId="14" xfId="0" applyFont="1" applyBorder="1" applyAlignment="1">
      <alignment vertical="center" wrapText="1"/>
    </xf>
    <xf numFmtId="0" fontId="9" fillId="0" borderId="14" xfId="0" applyFont="1" applyBorder="1" applyAlignment="1">
      <alignment vertical="center" wrapText="1"/>
    </xf>
    <xf numFmtId="0" fontId="11" fillId="0" borderId="0" xfId="0" applyFont="1" applyAlignment="1">
      <alignment wrapText="1"/>
    </xf>
    <xf numFmtId="0" fontId="21" fillId="0" borderId="14" xfId="1" applyFont="1" applyFill="1" applyBorder="1" applyAlignment="1">
      <alignment horizontal="center" vertical="center" wrapText="1"/>
    </xf>
    <xf numFmtId="0" fontId="11" fillId="0" borderId="14" xfId="0" applyFont="1" applyBorder="1" applyAlignment="1">
      <alignment wrapText="1"/>
    </xf>
    <xf numFmtId="0" fontId="9" fillId="0" borderId="14" xfId="0" applyFont="1" applyBorder="1" applyAlignment="1">
      <alignment horizontal="center" vertical="center" wrapText="1"/>
    </xf>
    <xf numFmtId="0" fontId="21" fillId="5" borderId="0" xfId="0" applyFont="1" applyFill="1" applyAlignment="1">
      <alignment vertical="center" wrapText="1"/>
    </xf>
    <xf numFmtId="0" fontId="21" fillId="0" borderId="0" xfId="0" applyFont="1" applyAlignment="1">
      <alignment horizontal="center" vertical="center" wrapText="1"/>
    </xf>
    <xf numFmtId="0" fontId="9" fillId="0" borderId="0" xfId="0" applyFont="1" applyAlignment="1">
      <alignment horizontal="center" vertical="center" wrapText="1"/>
    </xf>
    <xf numFmtId="0" fontId="9" fillId="0" borderId="0" xfId="0" applyFont="1" applyAlignment="1">
      <alignment horizontal="left" wrapText="1"/>
    </xf>
    <xf numFmtId="0" fontId="9" fillId="0" borderId="0" xfId="0" applyFont="1" applyAlignment="1">
      <alignment vertical="center" wrapText="1"/>
    </xf>
    <xf numFmtId="0" fontId="33" fillId="0" borderId="0" xfId="0" applyFont="1" applyAlignment="1">
      <alignment horizontal="center" vertical="center" wrapText="1"/>
    </xf>
    <xf numFmtId="0" fontId="42" fillId="0" borderId="0" xfId="0" applyFont="1" applyAlignment="1">
      <alignment horizontal="center" vertical="center" wrapText="1"/>
    </xf>
    <xf numFmtId="0" fontId="43" fillId="0" borderId="0" xfId="0" applyFont="1" applyAlignment="1">
      <alignment horizontal="center" vertical="center" wrapText="1"/>
    </xf>
    <xf numFmtId="0" fontId="21" fillId="0" borderId="14" xfId="0" applyFont="1" applyBorder="1" applyAlignment="1">
      <alignment wrapText="1"/>
    </xf>
    <xf numFmtId="0" fontId="21" fillId="0" borderId="19" xfId="0" applyFont="1" applyBorder="1" applyAlignment="1">
      <alignment horizontal="center" vertical="center" wrapText="1"/>
    </xf>
    <xf numFmtId="0" fontId="9" fillId="0" borderId="19" xfId="0" applyFont="1" applyBorder="1" applyAlignment="1">
      <alignment horizontal="center" vertical="center" wrapText="1"/>
    </xf>
    <xf numFmtId="0" fontId="11" fillId="0" borderId="0" xfId="0" applyFont="1" applyAlignment="1">
      <alignment horizontal="center" vertical="center" wrapText="1"/>
    </xf>
    <xf numFmtId="0" fontId="11" fillId="0" borderId="19" xfId="0" applyFont="1" applyBorder="1" applyAlignment="1">
      <alignment horizontal="center" vertical="center" wrapText="1"/>
    </xf>
    <xf numFmtId="0" fontId="9" fillId="0" borderId="21" xfId="0" applyFont="1" applyBorder="1" applyAlignment="1">
      <alignment horizontal="center" vertical="center" wrapText="1"/>
    </xf>
    <xf numFmtId="0" fontId="33" fillId="0" borderId="14" xfId="0" applyFont="1" applyBorder="1" applyAlignment="1">
      <alignment wrapText="1"/>
    </xf>
    <xf numFmtId="0" fontId="42" fillId="0" borderId="14" xfId="0" applyFont="1" applyBorder="1" applyAlignment="1">
      <alignment wrapText="1"/>
    </xf>
    <xf numFmtId="0" fontId="43" fillId="0" borderId="14" xfId="0" applyFont="1" applyBorder="1" applyAlignment="1">
      <alignment wrapText="1"/>
    </xf>
    <xf numFmtId="0" fontId="21" fillId="0" borderId="14" xfId="0" applyFont="1" applyBorder="1" applyAlignment="1">
      <alignment horizontal="center" vertical="center"/>
    </xf>
    <xf numFmtId="0" fontId="44" fillId="0" borderId="14" xfId="0" applyFont="1" applyBorder="1" applyAlignment="1">
      <alignment wrapText="1"/>
    </xf>
    <xf numFmtId="0" fontId="9" fillId="8" borderId="14" xfId="0" applyFont="1" applyFill="1" applyBorder="1" applyAlignment="1">
      <alignment horizontal="left" vertical="center" wrapText="1"/>
    </xf>
    <xf numFmtId="0" fontId="22" fillId="0" borderId="0" xfId="0" applyFont="1"/>
    <xf numFmtId="0" fontId="20" fillId="0" borderId="3" xfId="0" applyFont="1" applyBorder="1" applyAlignment="1">
      <alignment horizontal="center" vertical="center"/>
    </xf>
    <xf numFmtId="0" fontId="20" fillId="0" borderId="55" xfId="0" applyFont="1" applyBorder="1" applyAlignment="1">
      <alignment horizontal="center" vertical="center"/>
    </xf>
    <xf numFmtId="164" fontId="9" fillId="0" borderId="14" xfId="2" applyNumberFormat="1" applyFont="1" applyBorder="1" applyAlignment="1">
      <alignment horizontal="center"/>
    </xf>
    <xf numFmtId="164" fontId="9" fillId="0" borderId="14" xfId="0" applyNumberFormat="1" applyFont="1" applyBorder="1" applyAlignment="1">
      <alignment horizontal="center"/>
    </xf>
    <xf numFmtId="0" fontId="9" fillId="0" borderId="0" xfId="0" applyFont="1" applyAlignment="1">
      <alignment horizontal="center"/>
    </xf>
    <xf numFmtId="0" fontId="9" fillId="0" borderId="0" xfId="0" applyFont="1" applyAlignment="1">
      <alignment vertical="center"/>
    </xf>
    <xf numFmtId="0" fontId="9" fillId="0" borderId="14" xfId="0" applyFont="1" applyBorder="1" applyAlignment="1">
      <alignment vertical="center"/>
    </xf>
    <xf numFmtId="164" fontId="38" fillId="0" borderId="14" xfId="0" applyNumberFormat="1" applyFont="1" applyBorder="1" applyAlignment="1">
      <alignment horizontal="center" vertical="center"/>
    </xf>
    <xf numFmtId="0" fontId="9" fillId="0" borderId="0" xfId="0" applyFont="1" applyAlignment="1">
      <alignment horizontal="center" vertical="center"/>
    </xf>
    <xf numFmtId="2" fontId="23" fillId="0" borderId="148" xfId="0" applyNumberFormat="1" applyFont="1" applyBorder="1" applyAlignment="1">
      <alignment horizontal="center" vertical="center" wrapText="1"/>
    </xf>
    <xf numFmtId="2" fontId="23" fillId="0" borderId="77" xfId="0" applyNumberFormat="1" applyFont="1" applyBorder="1" applyAlignment="1">
      <alignment horizontal="center" vertical="center" wrapText="1"/>
    </xf>
    <xf numFmtId="0" fontId="9" fillId="0" borderId="54" xfId="0" applyFont="1" applyBorder="1"/>
    <xf numFmtId="0" fontId="23" fillId="0" borderId="15" xfId="0" applyFont="1" applyBorder="1"/>
    <xf numFmtId="0" fontId="23" fillId="0" borderId="14" xfId="0" applyFont="1" applyBorder="1"/>
    <xf numFmtId="0" fontId="52" fillId="0" borderId="0" xfId="0" applyFont="1" applyAlignment="1">
      <alignment vertical="center" wrapText="1"/>
    </xf>
    <xf numFmtId="0" fontId="9" fillId="0" borderId="0" xfId="0" applyFont="1" applyAlignment="1">
      <alignment vertical="top" wrapText="1"/>
    </xf>
    <xf numFmtId="0" fontId="18" fillId="0" borderId="0" xfId="0" applyFont="1" applyAlignment="1">
      <alignment horizontal="left" vertical="center"/>
    </xf>
    <xf numFmtId="0" fontId="20" fillId="0" borderId="0" xfId="0" applyFont="1"/>
    <xf numFmtId="0" fontId="11" fillId="0" borderId="0" xfId="0" applyFont="1"/>
    <xf numFmtId="0" fontId="10" fillId="0" borderId="0" xfId="0" applyFont="1" applyAlignment="1">
      <alignment horizontal="center" vertical="top" wrapText="1"/>
    </xf>
    <xf numFmtId="1" fontId="9" fillId="0" borderId="56" xfId="0" applyNumberFormat="1" applyFont="1" applyBorder="1" applyAlignment="1">
      <alignment horizontal="center" vertical="center"/>
    </xf>
    <xf numFmtId="9" fontId="9" fillId="0" borderId="9" xfId="0" applyNumberFormat="1" applyFont="1" applyBorder="1" applyAlignment="1">
      <alignment horizontal="center" vertical="center" wrapText="1"/>
    </xf>
    <xf numFmtId="9" fontId="9" fillId="0" borderId="10" xfId="0" applyNumberFormat="1" applyFont="1" applyBorder="1" applyAlignment="1">
      <alignment horizontal="center" vertical="center" wrapText="1"/>
    </xf>
    <xf numFmtId="9" fontId="9" fillId="0" borderId="21" xfId="0" applyNumberFormat="1" applyFont="1" applyBorder="1" applyAlignment="1">
      <alignment horizontal="center" vertical="center" wrapText="1"/>
    </xf>
    <xf numFmtId="0" fontId="23" fillId="0" borderId="0" xfId="0" applyFont="1" applyAlignment="1">
      <alignment horizontal="right"/>
    </xf>
    <xf numFmtId="0" fontId="9" fillId="0" borderId="0" xfId="0" applyFont="1" applyAlignment="1">
      <alignment horizontal="right"/>
    </xf>
    <xf numFmtId="2" fontId="15" fillId="0" borderId="14" xfId="0" applyNumberFormat="1" applyFont="1" applyBorder="1" applyAlignment="1">
      <alignment horizontal="center" vertical="center" wrapText="1"/>
    </xf>
    <xf numFmtId="0" fontId="53" fillId="0" borderId="0" xfId="0" applyFont="1" applyAlignment="1">
      <alignment horizontal="left" vertical="center"/>
    </xf>
    <xf numFmtId="0" fontId="8" fillId="0" borderId="14" xfId="0" applyFont="1" applyBorder="1" applyAlignment="1">
      <alignment horizontal="center" vertical="center" wrapText="1"/>
    </xf>
    <xf numFmtId="0" fontId="8" fillId="0" borderId="14" xfId="0" applyFont="1" applyBorder="1" applyAlignment="1">
      <alignment horizontal="center" vertical="center"/>
    </xf>
    <xf numFmtId="0" fontId="54" fillId="20" borderId="14" xfId="0" applyFont="1" applyFill="1" applyBorder="1" applyAlignment="1">
      <alignment horizontal="center" vertical="center" wrapText="1"/>
    </xf>
    <xf numFmtId="0" fontId="8" fillId="19" borderId="14" xfId="0" applyFont="1" applyFill="1" applyBorder="1" applyAlignment="1">
      <alignment horizontal="center" vertical="center"/>
    </xf>
    <xf numFmtId="10" fontId="11" fillId="0" borderId="14" xfId="0" applyNumberFormat="1" applyFont="1" applyBorder="1" applyAlignment="1">
      <alignment horizontal="center" vertical="center"/>
    </xf>
    <xf numFmtId="10" fontId="11" fillId="0" borderId="0" xfId="0" applyNumberFormat="1" applyFont="1"/>
    <xf numFmtId="0" fontId="20" fillId="0" borderId="0" xfId="0" applyFont="1" applyAlignment="1">
      <alignment wrapText="1"/>
    </xf>
    <xf numFmtId="0" fontId="9" fillId="0" borderId="14" xfId="0" applyFont="1" applyBorder="1" applyAlignment="1">
      <alignment horizontal="center"/>
    </xf>
    <xf numFmtId="0" fontId="8" fillId="0" borderId="14" xfId="0" applyFont="1" applyBorder="1"/>
    <xf numFmtId="0" fontId="8" fillId="0" borderId="0" xfId="0" applyFont="1" applyAlignment="1">
      <alignment vertical="center" wrapText="1"/>
    </xf>
    <xf numFmtId="0" fontId="11" fillId="0" borderId="14" xfId="0" applyFont="1" applyBorder="1" applyAlignment="1">
      <alignment horizontal="center" vertical="center"/>
    </xf>
    <xf numFmtId="0" fontId="21" fillId="0" borderId="14" xfId="0" applyFont="1" applyBorder="1" applyAlignment="1">
      <alignment horizontal="center"/>
    </xf>
    <xf numFmtId="0" fontId="8" fillId="0" borderId="0" xfId="0" applyFont="1"/>
    <xf numFmtId="0" fontId="9" fillId="5" borderId="14" xfId="0" applyFont="1" applyFill="1" applyBorder="1" applyAlignment="1">
      <alignment horizontal="center" vertical="center"/>
    </xf>
    <xf numFmtId="0" fontId="14" fillId="0" borderId="14" xfId="0" applyFont="1" applyBorder="1"/>
    <xf numFmtId="0" fontId="23" fillId="0" borderId="14" xfId="0" applyFont="1" applyBorder="1" applyAlignment="1">
      <alignment horizontal="center" vertical="center"/>
    </xf>
    <xf numFmtId="0" fontId="12" fillId="0" borderId="14" xfId="0" applyFont="1" applyBorder="1"/>
    <xf numFmtId="10" fontId="9" fillId="0" borderId="14" xfId="0" applyNumberFormat="1" applyFont="1" applyBorder="1" applyAlignment="1">
      <alignment horizontal="center" vertical="center"/>
    </xf>
    <xf numFmtId="0" fontId="15" fillId="0" borderId="0" xfId="0" applyFont="1" applyAlignment="1">
      <alignment vertical="center"/>
    </xf>
    <xf numFmtId="0" fontId="21" fillId="5" borderId="0" xfId="0" applyFont="1" applyFill="1"/>
    <xf numFmtId="0" fontId="23" fillId="0" borderId="0" xfId="0" applyFont="1" applyAlignment="1">
      <alignment horizontal="center"/>
    </xf>
    <xf numFmtId="10" fontId="21" fillId="0" borderId="0" xfId="0" applyNumberFormat="1" applyFont="1" applyAlignment="1">
      <alignment vertical="center"/>
    </xf>
    <xf numFmtId="1" fontId="9" fillId="6" borderId="14" xfId="0" applyNumberFormat="1" applyFont="1" applyFill="1" applyBorder="1" applyAlignment="1">
      <alignment horizontal="center" vertical="center"/>
    </xf>
    <xf numFmtId="10" fontId="9" fillId="6" borderId="14" xfId="0" applyNumberFormat="1" applyFont="1" applyFill="1" applyBorder="1" applyAlignment="1">
      <alignment horizontal="center" vertical="center"/>
    </xf>
    <xf numFmtId="10" fontId="33" fillId="0" borderId="0" xfId="0" applyNumberFormat="1" applyFont="1" applyAlignment="1">
      <alignment horizontal="left"/>
    </xf>
    <xf numFmtId="10" fontId="11" fillId="0" borderId="0" xfId="0" applyNumberFormat="1" applyFont="1" applyAlignment="1">
      <alignment horizontal="center"/>
    </xf>
    <xf numFmtId="0" fontId="57" fillId="0" borderId="0" xfId="0" applyFont="1" applyAlignment="1">
      <alignment horizontal="left" vertical="center"/>
    </xf>
    <xf numFmtId="0" fontId="23" fillId="0" borderId="21" xfId="0" applyFont="1" applyBorder="1" applyAlignment="1">
      <alignment horizontal="center" vertical="center" wrapText="1"/>
    </xf>
    <xf numFmtId="0" fontId="13" fillId="0" borderId="0" xfId="0" applyFont="1"/>
    <xf numFmtId="10" fontId="9" fillId="0" borderId="0" xfId="0" applyNumberFormat="1" applyFont="1" applyAlignment="1">
      <alignment horizontal="center"/>
    </xf>
    <xf numFmtId="0" fontId="23" fillId="0" borderId="0" xfId="0" applyFont="1" applyAlignment="1">
      <alignment vertical="center"/>
    </xf>
    <xf numFmtId="0" fontId="9" fillId="0" borderId="0" xfId="0" applyFont="1" applyAlignment="1">
      <alignment horizontal="left" vertical="center" indent="1"/>
    </xf>
    <xf numFmtId="0" fontId="23" fillId="0" borderId="0" xfId="0" applyFont="1" applyAlignment="1">
      <alignment horizontal="left" vertical="center" indent="1"/>
    </xf>
    <xf numFmtId="0" fontId="58" fillId="0" borderId="0" xfId="0" applyFont="1" applyAlignment="1">
      <alignment vertical="center"/>
    </xf>
    <xf numFmtId="0" fontId="12" fillId="0" borderId="0" xfId="0" applyFont="1" applyAlignment="1">
      <alignment vertical="center"/>
    </xf>
    <xf numFmtId="0" fontId="55" fillId="0" borderId="0" xfId="0" applyFont="1" applyAlignment="1">
      <alignment vertical="center"/>
    </xf>
    <xf numFmtId="0" fontId="8" fillId="0" borderId="0" xfId="0" applyFont="1" applyAlignment="1">
      <alignment horizontal="left" vertical="center" indent="1"/>
    </xf>
    <xf numFmtId="0" fontId="9" fillId="0" borderId="0" xfId="0" applyFont="1" applyAlignment="1">
      <alignment horizontal="left" vertical="center" indent="2"/>
    </xf>
    <xf numFmtId="0" fontId="8" fillId="0" borderId="0" xfId="0" applyFont="1" applyAlignment="1">
      <alignment horizontal="left" vertical="center" indent="2"/>
    </xf>
    <xf numFmtId="0" fontId="59" fillId="0" borderId="0" xfId="0" applyFont="1" applyAlignment="1">
      <alignment vertical="center"/>
    </xf>
    <xf numFmtId="0" fontId="12" fillId="0" borderId="0" xfId="0" applyFont="1" applyAlignment="1">
      <alignment horizontal="left" vertical="center" indent="1"/>
    </xf>
    <xf numFmtId="0" fontId="12" fillId="0" borderId="0" xfId="0" applyFont="1" applyAlignment="1">
      <alignment horizontal="left" vertical="center" indent="2"/>
    </xf>
    <xf numFmtId="9" fontId="11" fillId="0" borderId="0" xfId="0" applyNumberFormat="1" applyFont="1" applyAlignment="1">
      <alignment horizontal="center"/>
    </xf>
    <xf numFmtId="10" fontId="33" fillId="0" borderId="0" xfId="0" applyNumberFormat="1" applyFont="1" applyAlignment="1">
      <alignment vertical="center"/>
    </xf>
    <xf numFmtId="2" fontId="15" fillId="0" borderId="0" xfId="0" applyNumberFormat="1" applyFont="1" applyAlignment="1">
      <alignment horizontal="center" vertical="center" wrapText="1"/>
    </xf>
    <xf numFmtId="1" fontId="15" fillId="0" borderId="0" xfId="0" applyNumberFormat="1" applyFont="1" applyAlignment="1">
      <alignment horizontal="center" vertical="center" wrapText="1"/>
    </xf>
    <xf numFmtId="3" fontId="9" fillId="0" borderId="21" xfId="0" applyNumberFormat="1" applyFont="1" applyBorder="1" applyAlignment="1">
      <alignment horizontal="center" vertical="center"/>
    </xf>
    <xf numFmtId="3" fontId="9" fillId="0" borderId="14" xfId="0" applyNumberFormat="1" applyFont="1" applyBorder="1" applyAlignment="1">
      <alignment horizontal="center" vertical="center"/>
    </xf>
    <xf numFmtId="2" fontId="23" fillId="0" borderId="14" xfId="2" applyNumberFormat="1" applyFont="1" applyFill="1" applyBorder="1" applyAlignment="1">
      <alignment horizontal="center" vertical="center"/>
    </xf>
    <xf numFmtId="0" fontId="8" fillId="0" borderId="33" xfId="0" applyFont="1" applyBorder="1" applyAlignment="1">
      <alignment horizontal="center"/>
    </xf>
    <xf numFmtId="0" fontId="8" fillId="0" borderId="0" xfId="0" applyFont="1" applyAlignment="1">
      <alignment horizontal="center"/>
    </xf>
    <xf numFmtId="0" fontId="8" fillId="0" borderId="43" xfId="0" applyFont="1" applyBorder="1" applyAlignment="1">
      <alignment horizontal="center"/>
    </xf>
    <xf numFmtId="0" fontId="8" fillId="0" borderId="9" xfId="0" applyFont="1" applyBorder="1" applyAlignment="1">
      <alignment horizontal="center"/>
    </xf>
    <xf numFmtId="0" fontId="8" fillId="0" borderId="15" xfId="0" applyFont="1" applyBorder="1" applyAlignment="1">
      <alignment horizontal="center"/>
    </xf>
    <xf numFmtId="0" fontId="8" fillId="0" borderId="32" xfId="0" applyFont="1" applyBorder="1" applyAlignment="1">
      <alignment horizontal="center"/>
    </xf>
    <xf numFmtId="0" fontId="8" fillId="0" borderId="11" xfId="0" applyFont="1" applyBorder="1" applyAlignment="1">
      <alignment horizontal="center"/>
    </xf>
    <xf numFmtId="0" fontId="8" fillId="0" borderId="23" xfId="0" applyFont="1" applyBorder="1" applyAlignment="1">
      <alignment horizontal="center"/>
    </xf>
    <xf numFmtId="0" fontId="8" fillId="0" borderId="13" xfId="0" applyFont="1" applyBorder="1" applyAlignment="1">
      <alignment horizontal="center"/>
    </xf>
    <xf numFmtId="0" fontId="8" fillId="0" borderId="14" xfId="0" applyFont="1" applyBorder="1" applyAlignment="1">
      <alignment horizontal="center"/>
    </xf>
    <xf numFmtId="0" fontId="8" fillId="0" borderId="3" xfId="0" applyFont="1" applyBorder="1" applyAlignment="1">
      <alignment horizontal="center"/>
    </xf>
    <xf numFmtId="0" fontId="12" fillId="0" borderId="14" xfId="0" applyFont="1" applyBorder="1" applyAlignment="1">
      <alignment horizontal="center"/>
    </xf>
    <xf numFmtId="0" fontId="12" fillId="0" borderId="12" xfId="0" applyFont="1" applyBorder="1" applyAlignment="1">
      <alignment horizontal="center"/>
    </xf>
    <xf numFmtId="0" fontId="9" fillId="0" borderId="0" xfId="0" applyFont="1" applyAlignment="1">
      <alignment horizontal="left" vertical="center"/>
    </xf>
    <xf numFmtId="10" fontId="15" fillId="5" borderId="0" xfId="0" applyNumberFormat="1" applyFont="1" applyFill="1" applyAlignment="1">
      <alignment horizontal="center" vertical="center" wrapText="1"/>
    </xf>
    <xf numFmtId="10" fontId="21" fillId="5" borderId="14" xfId="0" applyNumberFormat="1" applyFont="1" applyFill="1" applyBorder="1" applyAlignment="1">
      <alignment horizontal="center" vertical="center"/>
    </xf>
    <xf numFmtId="1" fontId="14" fillId="46" borderId="14" xfId="0" applyNumberFormat="1" applyFont="1" applyFill="1" applyBorder="1" applyAlignment="1">
      <alignment horizontal="center" vertical="center" wrapText="1"/>
    </xf>
    <xf numFmtId="1" fontId="14" fillId="5" borderId="14" xfId="0" applyNumberFormat="1" applyFont="1" applyFill="1" applyBorder="1" applyAlignment="1">
      <alignment horizontal="center" vertical="center" wrapText="1"/>
    </xf>
    <xf numFmtId="0" fontId="14" fillId="11" borderId="14" xfId="0" applyFont="1" applyFill="1" applyBorder="1" applyAlignment="1">
      <alignment horizontal="center" vertical="center" wrapText="1"/>
    </xf>
    <xf numFmtId="164" fontId="14" fillId="46" borderId="14" xfId="2" applyNumberFormat="1" applyFont="1" applyFill="1" applyBorder="1" applyAlignment="1">
      <alignment horizontal="center" vertical="center" wrapText="1"/>
    </xf>
    <xf numFmtId="1" fontId="14" fillId="5" borderId="0" xfId="0" applyNumberFormat="1" applyFont="1" applyFill="1" applyAlignment="1">
      <alignment horizontal="center" vertical="center" wrapText="1"/>
    </xf>
    <xf numFmtId="0" fontId="8" fillId="0" borderId="57" xfId="0" applyFont="1" applyBorder="1" applyAlignment="1">
      <alignment horizontal="center"/>
    </xf>
    <xf numFmtId="0" fontId="8" fillId="0" borderId="58" xfId="0" applyFont="1" applyBorder="1" applyAlignment="1">
      <alignment horizontal="center"/>
    </xf>
    <xf numFmtId="0" fontId="8" fillId="0" borderId="10" xfId="0" applyFont="1" applyBorder="1" applyAlignment="1">
      <alignment horizontal="center"/>
    </xf>
    <xf numFmtId="0" fontId="8" fillId="0" borderId="12" xfId="0" applyFont="1" applyBorder="1" applyAlignment="1">
      <alignment horizontal="center"/>
    </xf>
    <xf numFmtId="0" fontId="8" fillId="0" borderId="14" xfId="0" applyFont="1" applyBorder="1" applyAlignment="1">
      <alignment wrapText="1"/>
    </xf>
    <xf numFmtId="0" fontId="8" fillId="0" borderId="59" xfId="0" applyFont="1" applyBorder="1" applyAlignment="1">
      <alignment horizontal="center"/>
    </xf>
    <xf numFmtId="0" fontId="8" fillId="0" borderId="60" xfId="0" applyFont="1" applyBorder="1" applyAlignment="1">
      <alignment horizontal="center"/>
    </xf>
    <xf numFmtId="0" fontId="8" fillId="0" borderId="6" xfId="0" applyFont="1" applyBorder="1" applyAlignment="1">
      <alignment horizontal="center"/>
    </xf>
    <xf numFmtId="0" fontId="8" fillId="0" borderId="61" xfId="0" applyFont="1" applyBorder="1" applyAlignment="1">
      <alignment horizontal="center"/>
    </xf>
    <xf numFmtId="0" fontId="8" fillId="0" borderId="62" xfId="0" applyFont="1" applyBorder="1" applyAlignment="1">
      <alignment horizontal="center"/>
    </xf>
    <xf numFmtId="0" fontId="8" fillId="0" borderId="63" xfId="0" applyFont="1" applyBorder="1" applyAlignment="1">
      <alignment horizontal="center"/>
    </xf>
    <xf numFmtId="0" fontId="8" fillId="0" borderId="64" xfId="0" applyFont="1" applyBorder="1" applyAlignment="1">
      <alignment horizontal="center"/>
    </xf>
    <xf numFmtId="0" fontId="8" fillId="0" borderId="65" xfId="0" applyFont="1" applyBorder="1" applyAlignment="1">
      <alignment horizontal="center"/>
    </xf>
    <xf numFmtId="0" fontId="8" fillId="0" borderId="66" xfId="0" applyFont="1" applyBorder="1" applyAlignment="1">
      <alignment horizontal="center"/>
    </xf>
    <xf numFmtId="2" fontId="8" fillId="0" borderId="14" xfId="0" applyNumberFormat="1" applyFont="1" applyBorder="1" applyAlignment="1">
      <alignment horizontal="center" vertical="center" wrapText="1"/>
    </xf>
    <xf numFmtId="0" fontId="21" fillId="0" borderId="33" xfId="0" applyFont="1" applyBorder="1" applyAlignment="1">
      <alignment horizontal="center"/>
    </xf>
    <xf numFmtId="1" fontId="9" fillId="5" borderId="0" xfId="0" applyNumberFormat="1" applyFont="1" applyFill="1"/>
    <xf numFmtId="0" fontId="61" fillId="0" borderId="0" xfId="0" applyFont="1" applyAlignment="1">
      <alignment horizontal="center" vertical="center"/>
    </xf>
    <xf numFmtId="0" fontId="10" fillId="0" borderId="0" xfId="0" applyFont="1" applyAlignment="1">
      <alignment horizontal="left" vertical="top" wrapText="1"/>
    </xf>
    <xf numFmtId="8" fontId="8" fillId="0" borderId="14" xfId="0" applyNumberFormat="1" applyFont="1" applyBorder="1" applyAlignment="1">
      <alignment horizontal="center" vertical="center" wrapText="1"/>
    </xf>
    <xf numFmtId="0" fontId="10" fillId="0" borderId="53" xfId="0" applyFont="1" applyBorder="1" applyAlignment="1">
      <alignment horizontal="center" vertical="center" wrapText="1"/>
    </xf>
    <xf numFmtId="0" fontId="10" fillId="0" borderId="51" xfId="0" applyFont="1" applyBorder="1" applyAlignment="1">
      <alignment horizontal="center" vertical="center" wrapText="1"/>
    </xf>
    <xf numFmtId="0" fontId="62" fillId="0" borderId="0" xfId="0" applyFont="1" applyAlignment="1">
      <alignment horizontal="left" vertical="top"/>
    </xf>
    <xf numFmtId="0" fontId="8" fillId="0" borderId="14" xfId="0" applyFont="1" applyBorder="1" applyAlignment="1">
      <alignment horizontal="right" vertical="center"/>
    </xf>
    <xf numFmtId="0" fontId="63" fillId="0" borderId="0" xfId="0" applyFont="1" applyAlignment="1">
      <alignment horizontal="left" vertical="center"/>
    </xf>
    <xf numFmtId="0" fontId="9" fillId="0" borderId="76" xfId="0" applyFont="1" applyBorder="1"/>
    <xf numFmtId="0" fontId="9" fillId="0" borderId="14" xfId="0" applyFont="1" applyBorder="1" applyAlignment="1">
      <alignment horizontal="center" vertical="center"/>
    </xf>
    <xf numFmtId="0" fontId="9" fillId="0" borderId="77" xfId="0" applyFont="1" applyBorder="1" applyAlignment="1">
      <alignment horizontal="center" vertical="center"/>
    </xf>
    <xf numFmtId="0" fontId="9" fillId="0" borderId="157" xfId="0" applyFont="1" applyBorder="1"/>
    <xf numFmtId="0" fontId="23" fillId="0" borderId="0" xfId="0" applyFont="1" applyAlignment="1">
      <alignment horizontal="right" vertical="center"/>
    </xf>
    <xf numFmtId="0" fontId="8" fillId="0" borderId="21" xfId="0" applyFont="1" applyBorder="1"/>
    <xf numFmtId="0" fontId="9" fillId="0" borderId="21" xfId="0" applyFont="1" applyBorder="1"/>
    <xf numFmtId="0" fontId="9" fillId="0" borderId="19" xfId="0" applyFont="1" applyBorder="1" applyAlignment="1">
      <alignment horizontal="center"/>
    </xf>
    <xf numFmtId="0" fontId="8" fillId="0" borderId="14" xfId="0" applyFont="1" applyBorder="1" applyAlignment="1">
      <alignment vertical="center"/>
    </xf>
    <xf numFmtId="0" fontId="8" fillId="0" borderId="0" xfId="0" applyFont="1" applyAlignment="1">
      <alignment wrapText="1"/>
    </xf>
    <xf numFmtId="0" fontId="18" fillId="0" borderId="14" xfId="0" applyFont="1" applyBorder="1" applyAlignment="1">
      <alignment horizontal="center" vertical="center"/>
    </xf>
    <xf numFmtId="0" fontId="9" fillId="0" borderId="9" xfId="0" applyFont="1" applyBorder="1"/>
    <xf numFmtId="0" fontId="8" fillId="0" borderId="56" xfId="0" applyFont="1" applyBorder="1" applyAlignment="1">
      <alignment horizontal="center"/>
    </xf>
    <xf numFmtId="0" fontId="8" fillId="0" borderId="7" xfId="0" applyFont="1" applyBorder="1" applyAlignment="1">
      <alignment horizontal="center"/>
    </xf>
    <xf numFmtId="0" fontId="8" fillId="21" borderId="56" xfId="0" applyFont="1" applyFill="1" applyBorder="1" applyAlignment="1">
      <alignment horizontal="center"/>
    </xf>
    <xf numFmtId="0" fontId="8" fillId="35" borderId="7" xfId="0" applyFont="1" applyFill="1" applyBorder="1" applyAlignment="1">
      <alignment horizontal="center"/>
    </xf>
    <xf numFmtId="0" fontId="8" fillId="35" borderId="6" xfId="0" applyFont="1" applyFill="1" applyBorder="1" applyAlignment="1">
      <alignment horizontal="center"/>
    </xf>
    <xf numFmtId="0" fontId="8" fillId="35" borderId="56" xfId="0" applyFont="1" applyFill="1" applyBorder="1" applyAlignment="1">
      <alignment horizontal="center"/>
    </xf>
    <xf numFmtId="0" fontId="8" fillId="9" borderId="7" xfId="0" applyFont="1" applyFill="1" applyBorder="1" applyAlignment="1">
      <alignment horizontal="center"/>
    </xf>
    <xf numFmtId="0" fontId="8" fillId="19" borderId="6" xfId="0" applyFont="1" applyFill="1" applyBorder="1" applyAlignment="1">
      <alignment horizontal="center"/>
    </xf>
    <xf numFmtId="0" fontId="9" fillId="0" borderId="9" xfId="0" applyFont="1" applyBorder="1" applyAlignment="1">
      <alignment vertical="center"/>
    </xf>
    <xf numFmtId="0" fontId="12" fillId="0" borderId="0" xfId="0" applyFont="1"/>
    <xf numFmtId="0" fontId="9" fillId="0" borderId="43" xfId="0" applyFont="1" applyBorder="1"/>
    <xf numFmtId="0" fontId="8" fillId="35" borderId="9" xfId="0" applyFont="1" applyFill="1" applyBorder="1" applyAlignment="1">
      <alignment horizontal="center"/>
    </xf>
    <xf numFmtId="0" fontId="8" fillId="19" borderId="56" xfId="0" applyFont="1" applyFill="1" applyBorder="1" applyAlignment="1">
      <alignment horizontal="center"/>
    </xf>
    <xf numFmtId="0" fontId="9" fillId="0" borderId="86" xfId="0" applyFont="1" applyBorder="1"/>
    <xf numFmtId="0" fontId="9" fillId="2" borderId="0" xfId="0" applyFont="1" applyFill="1" applyAlignment="1">
      <alignment vertical="center" wrapText="1"/>
    </xf>
    <xf numFmtId="0" fontId="47" fillId="0" borderId="0" xfId="0" applyFont="1"/>
    <xf numFmtId="0" fontId="8" fillId="0" borderId="59" xfId="0" applyFont="1" applyBorder="1"/>
    <xf numFmtId="0" fontId="8" fillId="0" borderId="114" xfId="0" applyFont="1" applyBorder="1" applyAlignment="1">
      <alignment wrapText="1"/>
    </xf>
    <xf numFmtId="14" fontId="8" fillId="0" borderId="32" xfId="0" applyNumberFormat="1" applyFont="1" applyBorder="1" applyAlignment="1">
      <alignment wrapText="1"/>
    </xf>
    <xf numFmtId="14" fontId="8" fillId="37" borderId="59" xfId="0" applyNumberFormat="1" applyFont="1" applyFill="1" applyBorder="1"/>
    <xf numFmtId="14" fontId="8" fillId="37" borderId="7" xfId="0" applyNumberFormat="1" applyFont="1" applyFill="1" applyBorder="1"/>
    <xf numFmtId="0" fontId="8" fillId="0" borderId="96" xfId="0" applyFont="1" applyBorder="1"/>
    <xf numFmtId="0" fontId="8" fillId="0" borderId="7" xfId="0" applyFont="1" applyBorder="1"/>
    <xf numFmtId="0" fontId="8" fillId="0" borderId="8" xfId="0" applyFont="1" applyBorder="1"/>
    <xf numFmtId="14" fontId="8" fillId="38" borderId="7" xfId="0" applyNumberFormat="1" applyFont="1" applyFill="1" applyBorder="1"/>
    <xf numFmtId="14" fontId="8" fillId="38" borderId="59" xfId="0" applyNumberFormat="1" applyFont="1" applyFill="1" applyBorder="1"/>
    <xf numFmtId="14" fontId="8" fillId="38" borderId="91" xfId="0" applyNumberFormat="1" applyFont="1" applyFill="1" applyBorder="1"/>
    <xf numFmtId="0" fontId="40" fillId="0" borderId="140" xfId="0" applyFont="1" applyBorder="1"/>
    <xf numFmtId="0" fontId="8" fillId="0" borderId="147" xfId="0" applyFont="1" applyBorder="1"/>
    <xf numFmtId="0" fontId="56" fillId="0" borderId="114" xfId="0" applyFont="1" applyBorder="1" applyAlignment="1">
      <alignment wrapText="1"/>
    </xf>
    <xf numFmtId="14" fontId="8" fillId="38" borderId="54" xfId="0" applyNumberFormat="1" applyFont="1" applyFill="1" applyBorder="1"/>
    <xf numFmtId="14" fontId="8" fillId="38" borderId="14" xfId="0" applyNumberFormat="1" applyFont="1" applyFill="1" applyBorder="1"/>
    <xf numFmtId="0" fontId="40" fillId="0" borderId="14" xfId="0" applyFont="1" applyBorder="1"/>
    <xf numFmtId="14" fontId="8" fillId="0" borderId="96" xfId="0" applyNumberFormat="1" applyFont="1" applyBorder="1"/>
    <xf numFmtId="14" fontId="8" fillId="33" borderId="7" xfId="0" applyNumberFormat="1" applyFont="1" applyFill="1" applyBorder="1"/>
    <xf numFmtId="14" fontId="8" fillId="33" borderId="8" xfId="0" applyNumberFormat="1" applyFont="1" applyFill="1" applyBorder="1"/>
    <xf numFmtId="0" fontId="8" fillId="0" borderId="120" xfId="0" applyFont="1" applyBorder="1"/>
    <xf numFmtId="14" fontId="8" fillId="38" borderId="8" xfId="0" applyNumberFormat="1" applyFont="1" applyFill="1" applyBorder="1"/>
    <xf numFmtId="14" fontId="8" fillId="37" borderId="96" xfId="0" applyNumberFormat="1" applyFont="1" applyFill="1" applyBorder="1"/>
    <xf numFmtId="0" fontId="40" fillId="0" borderId="54" xfId="0" applyFont="1" applyBorder="1"/>
    <xf numFmtId="14" fontId="8" fillId="37" borderId="8" xfId="0" applyNumberFormat="1" applyFont="1" applyFill="1" applyBorder="1"/>
    <xf numFmtId="0" fontId="8" fillId="0" borderId="151" xfId="0" applyFont="1" applyBorder="1"/>
    <xf numFmtId="14" fontId="8" fillId="39" borderId="14" xfId="0" applyNumberFormat="1" applyFont="1" applyFill="1" applyBorder="1"/>
    <xf numFmtId="14" fontId="8" fillId="0" borderId="59" xfId="0" applyNumberFormat="1" applyFont="1" applyBorder="1"/>
    <xf numFmtId="14" fontId="8" fillId="0" borderId="7" xfId="0" applyNumberFormat="1" applyFont="1" applyBorder="1"/>
    <xf numFmtId="0" fontId="8" fillId="0" borderId="158" xfId="0" applyFont="1" applyBorder="1"/>
    <xf numFmtId="0" fontId="8" fillId="0" borderId="36" xfId="0" applyFont="1" applyBorder="1" applyAlignment="1">
      <alignment wrapText="1"/>
    </xf>
    <xf numFmtId="14" fontId="8" fillId="0" borderId="31" xfId="0" applyNumberFormat="1" applyFont="1" applyBorder="1" applyAlignment="1">
      <alignment wrapText="1"/>
    </xf>
    <xf numFmtId="14" fontId="8" fillId="37" borderId="158" xfId="0" applyNumberFormat="1" applyFont="1" applyFill="1" applyBorder="1"/>
    <xf numFmtId="14" fontId="8" fillId="37" borderId="126" xfId="0" applyNumberFormat="1" applyFont="1" applyFill="1" applyBorder="1"/>
    <xf numFmtId="0" fontId="8" fillId="0" borderId="173" xfId="0" applyFont="1" applyBorder="1"/>
    <xf numFmtId="0" fontId="8" fillId="0" borderId="126" xfId="0" applyFont="1" applyBorder="1"/>
    <xf numFmtId="0" fontId="8" fillId="0" borderId="37" xfId="0" applyFont="1" applyBorder="1"/>
    <xf numFmtId="14" fontId="8" fillId="38" borderId="126" xfId="0" applyNumberFormat="1" applyFont="1" applyFill="1" applyBorder="1"/>
    <xf numFmtId="14" fontId="8" fillId="38" borderId="37" xfId="0" applyNumberFormat="1" applyFont="1" applyFill="1" applyBorder="1"/>
    <xf numFmtId="14" fontId="8" fillId="38" borderId="84" xfId="0" applyNumberFormat="1" applyFont="1" applyFill="1" applyBorder="1"/>
    <xf numFmtId="14" fontId="8" fillId="38" borderId="85" xfId="0" applyNumberFormat="1" applyFont="1" applyFill="1" applyBorder="1"/>
    <xf numFmtId="0" fontId="8" fillId="37" borderId="9" xfId="0" applyFont="1" applyFill="1" applyBorder="1"/>
    <xf numFmtId="0" fontId="8" fillId="39" borderId="56" xfId="0" applyFont="1" applyFill="1" applyBorder="1"/>
    <xf numFmtId="0" fontId="8" fillId="0" borderId="172" xfId="0" applyFont="1" applyBorder="1" applyAlignment="1">
      <alignment wrapText="1"/>
    </xf>
    <xf numFmtId="0" fontId="8" fillId="0" borderId="177" xfId="0" applyFont="1" applyBorder="1"/>
    <xf numFmtId="0" fontId="8" fillId="0" borderId="196" xfId="0" applyFont="1" applyBorder="1"/>
    <xf numFmtId="0" fontId="8" fillId="0" borderId="197" xfId="0" applyFont="1" applyBorder="1"/>
    <xf numFmtId="14" fontId="8" fillId="0" borderId="177" xfId="0" applyNumberFormat="1" applyFont="1" applyBorder="1"/>
    <xf numFmtId="0" fontId="8" fillId="0" borderId="74" xfId="0" applyFont="1" applyBorder="1"/>
    <xf numFmtId="0" fontId="8" fillId="0" borderId="148" xfId="0" applyFont="1" applyBorder="1"/>
    <xf numFmtId="0" fontId="8" fillId="0" borderId="40" xfId="0" applyFont="1" applyBorder="1" applyAlignment="1">
      <alignment horizontal="center"/>
    </xf>
    <xf numFmtId="0" fontId="8" fillId="0" borderId="147" xfId="0" applyFont="1" applyBorder="1" applyAlignment="1">
      <alignment horizontal="center"/>
    </xf>
    <xf numFmtId="14" fontId="8" fillId="0" borderId="162" xfId="0" applyNumberFormat="1" applyFont="1" applyBorder="1"/>
    <xf numFmtId="14" fontId="8" fillId="37" borderId="151" xfId="0" applyNumberFormat="1" applyFont="1" applyFill="1" applyBorder="1"/>
    <xf numFmtId="0" fontId="8" fillId="0" borderId="162" xfId="0" applyFont="1" applyBorder="1"/>
    <xf numFmtId="0" fontId="8" fillId="0" borderId="178" xfId="0" applyFont="1" applyBorder="1"/>
    <xf numFmtId="0" fontId="56" fillId="0" borderId="172" xfId="0" applyFont="1" applyBorder="1"/>
    <xf numFmtId="0" fontId="8" fillId="0" borderId="172" xfId="0" applyFont="1" applyBorder="1"/>
    <xf numFmtId="14" fontId="8" fillId="37" borderId="162" xfId="0" applyNumberFormat="1" applyFont="1" applyFill="1" applyBorder="1"/>
    <xf numFmtId="14" fontId="8" fillId="38" borderId="162" xfId="0" applyNumberFormat="1" applyFont="1" applyFill="1" applyBorder="1"/>
    <xf numFmtId="14" fontId="8" fillId="37" borderId="15" xfId="0" applyNumberFormat="1" applyFont="1" applyFill="1" applyBorder="1" applyAlignment="1">
      <alignment horizontal="center"/>
    </xf>
    <xf numFmtId="14" fontId="8" fillId="37" borderId="14" xfId="0" applyNumberFormat="1" applyFont="1" applyFill="1" applyBorder="1" applyAlignment="1">
      <alignment horizontal="center"/>
    </xf>
    <xf numFmtId="14" fontId="8" fillId="37" borderId="178" xfId="0" applyNumberFormat="1" applyFont="1" applyFill="1" applyBorder="1"/>
    <xf numFmtId="14" fontId="8" fillId="37" borderId="0" xfId="0" applyNumberFormat="1" applyFont="1" applyFill="1" applyAlignment="1">
      <alignment horizontal="center"/>
    </xf>
    <xf numFmtId="0" fontId="56" fillId="0" borderId="172" xfId="0" applyFont="1" applyBorder="1" applyAlignment="1">
      <alignment wrapText="1"/>
    </xf>
    <xf numFmtId="14" fontId="8" fillId="37" borderId="7" xfId="0" applyNumberFormat="1" applyFont="1" applyFill="1" applyBorder="1" applyAlignment="1">
      <alignment wrapText="1"/>
    </xf>
    <xf numFmtId="14" fontId="8" fillId="0" borderId="178" xfId="0" applyNumberFormat="1" applyFont="1" applyBorder="1"/>
    <xf numFmtId="0" fontId="8" fillId="37" borderId="15" xfId="0" applyFont="1" applyFill="1" applyBorder="1" applyAlignment="1">
      <alignment horizontal="center"/>
    </xf>
    <xf numFmtId="14" fontId="8" fillId="39" borderId="162" xfId="0" applyNumberFormat="1" applyFont="1" applyFill="1" applyBorder="1"/>
    <xf numFmtId="14" fontId="8" fillId="39" borderId="7" xfId="0" applyNumberFormat="1" applyFont="1" applyFill="1" applyBorder="1"/>
    <xf numFmtId="14" fontId="8" fillId="0" borderId="8" xfId="0" applyNumberFormat="1" applyFont="1" applyBorder="1"/>
    <xf numFmtId="14" fontId="8" fillId="37" borderId="162" xfId="0" applyNumberFormat="1" applyFont="1" applyFill="1" applyBorder="1" applyAlignment="1">
      <alignment wrapText="1"/>
    </xf>
    <xf numFmtId="0" fontId="8" fillId="0" borderId="7" xfId="0" applyFont="1" applyBorder="1" applyAlignment="1">
      <alignment wrapText="1"/>
    </xf>
    <xf numFmtId="0" fontId="8" fillId="0" borderId="151" xfId="0" applyFont="1" applyBorder="1" applyAlignment="1">
      <alignment wrapText="1"/>
    </xf>
    <xf numFmtId="14" fontId="8" fillId="38" borderId="162" xfId="0" applyNumberFormat="1" applyFont="1" applyFill="1" applyBorder="1" applyAlignment="1">
      <alignment wrapText="1"/>
    </xf>
    <xf numFmtId="0" fontId="8" fillId="0" borderId="15" xfId="0" applyFont="1" applyBorder="1" applyAlignment="1">
      <alignment horizontal="center" wrapText="1"/>
    </xf>
    <xf numFmtId="0" fontId="8" fillId="0" borderId="14" xfId="0" applyFont="1" applyBorder="1" applyAlignment="1">
      <alignment horizontal="center" wrapText="1"/>
    </xf>
    <xf numFmtId="0" fontId="8" fillId="34" borderId="172" xfId="0" applyFont="1" applyFill="1" applyBorder="1" applyAlignment="1">
      <alignment wrapText="1"/>
    </xf>
    <xf numFmtId="0" fontId="8" fillId="30" borderId="59" xfId="0" applyFont="1" applyFill="1" applyBorder="1"/>
    <xf numFmtId="0" fontId="8" fillId="30" borderId="172" xfId="0" applyFont="1" applyFill="1" applyBorder="1"/>
    <xf numFmtId="14" fontId="8" fillId="30" borderId="32" xfId="0" applyNumberFormat="1" applyFont="1" applyFill="1" applyBorder="1" applyAlignment="1">
      <alignment wrapText="1"/>
    </xf>
    <xf numFmtId="14" fontId="8" fillId="51" borderId="162" xfId="0" applyNumberFormat="1" applyFont="1" applyFill="1" applyBorder="1"/>
    <xf numFmtId="0" fontId="8" fillId="30" borderId="7" xfId="0" applyFont="1" applyFill="1" applyBorder="1"/>
    <xf numFmtId="0" fontId="8" fillId="30" borderId="151" xfId="0" applyFont="1" applyFill="1" applyBorder="1"/>
    <xf numFmtId="0" fontId="8" fillId="30" borderId="162" xfId="0" applyFont="1" applyFill="1" applyBorder="1"/>
    <xf numFmtId="0" fontId="8" fillId="30" borderId="8" xfId="0" applyFont="1" applyFill="1" applyBorder="1"/>
    <xf numFmtId="0" fontId="8" fillId="30" borderId="178" xfId="0" applyFont="1" applyFill="1" applyBorder="1"/>
    <xf numFmtId="14" fontId="8" fillId="51" borderId="0" xfId="0" applyNumberFormat="1" applyFont="1" applyFill="1" applyAlignment="1">
      <alignment horizontal="center"/>
    </xf>
    <xf numFmtId="0" fontId="8" fillId="30" borderId="14" xfId="0" applyFont="1" applyFill="1" applyBorder="1" applyAlignment="1">
      <alignment horizontal="center"/>
    </xf>
    <xf numFmtId="14" fontId="8" fillId="0" borderId="32" xfId="0" applyNumberFormat="1" applyFont="1" applyBorder="1"/>
    <xf numFmtId="0" fontId="56" fillId="0" borderId="36" xfId="0" applyFont="1" applyBorder="1" applyAlignment="1">
      <alignment wrapText="1"/>
    </xf>
    <xf numFmtId="14" fontId="8" fillId="0" borderId="31" xfId="0" applyNumberFormat="1" applyFont="1" applyBorder="1"/>
    <xf numFmtId="0" fontId="8" fillId="0" borderId="174" xfId="0" applyFont="1" applyBorder="1"/>
    <xf numFmtId="0" fontId="8" fillId="0" borderId="198" xfId="0" applyFont="1" applyBorder="1"/>
    <xf numFmtId="0" fontId="8" fillId="0" borderId="171" xfId="0" applyFont="1" applyBorder="1"/>
    <xf numFmtId="14" fontId="8" fillId="38" borderId="174" xfId="0" applyNumberFormat="1" applyFont="1" applyFill="1" applyBorder="1"/>
    <xf numFmtId="0" fontId="8" fillId="0" borderId="31" xfId="0" applyFont="1" applyBorder="1"/>
    <xf numFmtId="0" fontId="8" fillId="0" borderId="179" xfId="0" applyFont="1" applyBorder="1"/>
    <xf numFmtId="0" fontId="8" fillId="0" borderId="88" xfId="0" applyFont="1" applyBorder="1" applyAlignment="1">
      <alignment horizontal="center"/>
    </xf>
    <xf numFmtId="0" fontId="8" fillId="0" borderId="85" xfId="0" applyFont="1" applyBorder="1" applyAlignment="1">
      <alignment horizontal="center"/>
    </xf>
    <xf numFmtId="0" fontId="8" fillId="37" borderId="13" xfId="0" applyFont="1" applyFill="1" applyBorder="1"/>
    <xf numFmtId="0" fontId="8" fillId="39" borderId="13" xfId="0" applyFont="1" applyFill="1" applyBorder="1"/>
    <xf numFmtId="0" fontId="8" fillId="40" borderId="9" xfId="0" applyFont="1" applyFill="1" applyBorder="1"/>
    <xf numFmtId="0" fontId="64" fillId="0" borderId="0" xfId="0" applyFont="1" applyAlignment="1">
      <alignment vertical="top"/>
    </xf>
    <xf numFmtId="0" fontId="40" fillId="0" borderId="0" xfId="0" applyFont="1"/>
    <xf numFmtId="0" fontId="66" fillId="19" borderId="91" xfId="0" applyFont="1" applyFill="1" applyBorder="1" applyAlignment="1">
      <alignment horizontal="left" vertical="center" wrapText="1"/>
    </xf>
    <xf numFmtId="0" fontId="66" fillId="19" borderId="92" xfId="0" applyFont="1" applyFill="1" applyBorder="1" applyAlignment="1">
      <alignment horizontal="left" vertical="center" wrapText="1"/>
    </xf>
    <xf numFmtId="10" fontId="66" fillId="19" borderId="54" xfId="0" applyNumberFormat="1" applyFont="1" applyFill="1" applyBorder="1" applyAlignment="1">
      <alignment horizontal="center" vertical="center"/>
    </xf>
    <xf numFmtId="10" fontId="66" fillId="19" borderId="14" xfId="0" applyNumberFormat="1" applyFont="1" applyFill="1" applyBorder="1" applyAlignment="1">
      <alignment horizontal="center" vertical="center"/>
    </xf>
    <xf numFmtId="10" fontId="9" fillId="0" borderId="77" xfId="0" applyNumberFormat="1" applyFont="1" applyBorder="1" applyAlignment="1">
      <alignment horizontal="center" vertical="center"/>
    </xf>
    <xf numFmtId="0" fontId="66" fillId="19" borderId="54" xfId="0" applyFont="1" applyFill="1" applyBorder="1" applyAlignment="1">
      <alignment horizontal="center" vertical="center"/>
    </xf>
    <xf numFmtId="0" fontId="66" fillId="19" borderId="14" xfId="0" applyFont="1" applyFill="1" applyBorder="1" applyAlignment="1">
      <alignment horizontal="center" vertical="center"/>
    </xf>
    <xf numFmtId="10" fontId="66" fillId="0" borderId="54" xfId="0" applyNumberFormat="1" applyFont="1" applyBorder="1" applyAlignment="1">
      <alignment horizontal="center" vertical="center"/>
    </xf>
    <xf numFmtId="0" fontId="66" fillId="0" borderId="54" xfId="0" applyFont="1" applyBorder="1" applyAlignment="1">
      <alignment horizontal="center" vertical="center"/>
    </xf>
    <xf numFmtId="0" fontId="66" fillId="0" borderId="14" xfId="0" applyFont="1" applyBorder="1" applyAlignment="1">
      <alignment horizontal="center" vertical="center"/>
    </xf>
    <xf numFmtId="0" fontId="66" fillId="19" borderId="93" xfId="0" applyFont="1" applyFill="1" applyBorder="1" applyAlignment="1">
      <alignment horizontal="left" vertical="center" wrapText="1"/>
    </xf>
    <xf numFmtId="10" fontId="66" fillId="19" borderId="84" xfId="0" applyNumberFormat="1" applyFont="1" applyFill="1" applyBorder="1" applyAlignment="1">
      <alignment horizontal="center" vertical="center"/>
    </xf>
    <xf numFmtId="10" fontId="66" fillId="19" borderId="85" xfId="0" applyNumberFormat="1" applyFont="1" applyFill="1" applyBorder="1" applyAlignment="1">
      <alignment horizontal="center" vertical="center"/>
    </xf>
    <xf numFmtId="10" fontId="9" fillId="0" borderId="85" xfId="0" applyNumberFormat="1" applyFont="1" applyBorder="1" applyAlignment="1">
      <alignment horizontal="center" vertical="center"/>
    </xf>
    <xf numFmtId="10" fontId="9" fillId="0" borderId="87" xfId="0" applyNumberFormat="1" applyFont="1" applyBorder="1" applyAlignment="1">
      <alignment horizontal="center" vertical="center"/>
    </xf>
    <xf numFmtId="10" fontId="23" fillId="31" borderId="147" xfId="0" applyNumberFormat="1" applyFont="1" applyFill="1" applyBorder="1" applyAlignment="1">
      <alignment horizontal="center" vertical="center"/>
    </xf>
    <xf numFmtId="10" fontId="65" fillId="31" borderId="147" xfId="0" applyNumberFormat="1" applyFont="1" applyFill="1" applyBorder="1" applyAlignment="1">
      <alignment horizontal="center" vertical="center"/>
    </xf>
    <xf numFmtId="10" fontId="65" fillId="31" borderId="148" xfId="0" applyNumberFormat="1" applyFont="1" applyFill="1" applyBorder="1" applyAlignment="1">
      <alignment horizontal="center" vertical="center"/>
    </xf>
    <xf numFmtId="10" fontId="65" fillId="31" borderId="85" xfId="0" applyNumberFormat="1" applyFont="1" applyFill="1" applyBorder="1" applyAlignment="1">
      <alignment horizontal="center" vertical="center"/>
    </xf>
    <xf numFmtId="10" fontId="65" fillId="31" borderId="87" xfId="0" applyNumberFormat="1" applyFont="1" applyFill="1" applyBorder="1" applyAlignment="1">
      <alignment horizontal="center" vertical="center"/>
    </xf>
    <xf numFmtId="0" fontId="40" fillId="0" borderId="0" xfId="0" applyFont="1" applyAlignment="1">
      <alignment vertical="center"/>
    </xf>
    <xf numFmtId="0" fontId="65" fillId="21" borderId="107" xfId="0" applyFont="1" applyFill="1" applyBorder="1" applyAlignment="1">
      <alignment wrapText="1"/>
    </xf>
    <xf numFmtId="10" fontId="23" fillId="21" borderId="140" xfId="0" applyNumberFormat="1" applyFont="1" applyFill="1" applyBorder="1" applyAlignment="1">
      <alignment horizontal="center" vertical="center"/>
    </xf>
    <xf numFmtId="10" fontId="23" fillId="21" borderId="147" xfId="0" applyNumberFormat="1" applyFont="1" applyFill="1" applyBorder="1" applyAlignment="1">
      <alignment horizontal="center" vertical="center"/>
    </xf>
    <xf numFmtId="10" fontId="65" fillId="21" borderId="147" xfId="0" applyNumberFormat="1" applyFont="1" applyFill="1" applyBorder="1" applyAlignment="1">
      <alignment horizontal="center" vertical="center"/>
    </xf>
    <xf numFmtId="10" fontId="65" fillId="21" borderId="148" xfId="0" applyNumberFormat="1" applyFont="1" applyFill="1" applyBorder="1" applyAlignment="1">
      <alignment horizontal="center" vertical="center"/>
    </xf>
    <xf numFmtId="0" fontId="65" fillId="21" borderId="93" xfId="0" applyFont="1" applyFill="1" applyBorder="1" applyAlignment="1">
      <alignment wrapText="1"/>
    </xf>
    <xf numFmtId="10" fontId="65" fillId="21" borderId="84" xfId="0" applyNumberFormat="1" applyFont="1" applyFill="1" applyBorder="1" applyAlignment="1">
      <alignment horizontal="center" vertical="center"/>
    </xf>
    <xf numFmtId="10" fontId="65" fillId="21" borderId="85" xfId="0" applyNumberFormat="1" applyFont="1" applyFill="1" applyBorder="1" applyAlignment="1">
      <alignment horizontal="center" vertical="center"/>
    </xf>
    <xf numFmtId="10" fontId="65" fillId="21" borderId="87" xfId="0" applyNumberFormat="1" applyFont="1" applyFill="1" applyBorder="1" applyAlignment="1">
      <alignment horizontal="center" vertical="center"/>
    </xf>
    <xf numFmtId="0" fontId="9" fillId="0" borderId="0" xfId="0" applyFont="1" applyAlignment="1">
      <alignment horizontal="left"/>
    </xf>
    <xf numFmtId="164" fontId="67" fillId="0" borderId="9" xfId="0" applyNumberFormat="1" applyFont="1" applyBorder="1" applyAlignment="1">
      <alignment horizontal="center" vertical="top" wrapText="1"/>
    </xf>
    <xf numFmtId="164" fontId="67" fillId="0" borderId="9" xfId="0" applyNumberFormat="1" applyFont="1" applyBorder="1" applyAlignment="1">
      <alignment horizontal="center" vertical="top"/>
    </xf>
    <xf numFmtId="164" fontId="67" fillId="13" borderId="9" xfId="0" applyNumberFormat="1" applyFont="1" applyFill="1" applyBorder="1" applyAlignment="1">
      <alignment horizontal="center" vertical="top" wrapText="1"/>
    </xf>
    <xf numFmtId="164" fontId="67" fillId="13" borderId="9" xfId="0" applyNumberFormat="1" applyFont="1" applyFill="1" applyBorder="1" applyAlignment="1">
      <alignment horizontal="center" vertical="top"/>
    </xf>
    <xf numFmtId="164" fontId="67" fillId="23" borderId="9" xfId="0" applyNumberFormat="1" applyFont="1" applyFill="1" applyBorder="1" applyAlignment="1">
      <alignment horizontal="center" vertical="top" wrapText="1"/>
    </xf>
    <xf numFmtId="164" fontId="67" fillId="23" borderId="9" xfId="0" applyNumberFormat="1" applyFont="1" applyFill="1" applyBorder="1" applyAlignment="1">
      <alignment horizontal="center" vertical="top"/>
    </xf>
    <xf numFmtId="10" fontId="64" fillId="0" borderId="0" xfId="0" applyNumberFormat="1" applyFont="1" applyAlignment="1">
      <alignment horizontal="center" vertical="center"/>
    </xf>
    <xf numFmtId="0" fontId="41" fillId="0" borderId="0" xfId="1" applyFont="1" applyAlignment="1">
      <alignment horizontal="left" vertical="center" indent="2"/>
    </xf>
    <xf numFmtId="0" fontId="15" fillId="0" borderId="0" xfId="0" applyFont="1"/>
    <xf numFmtId="164" fontId="15" fillId="0" borderId="0" xfId="0" applyNumberFormat="1" applyFont="1"/>
    <xf numFmtId="0" fontId="12" fillId="0" borderId="0" xfId="0" applyFont="1" applyAlignment="1">
      <alignment horizontal="left"/>
    </xf>
    <xf numFmtId="0" fontId="12" fillId="0" borderId="0" xfId="0" applyFont="1" applyAlignment="1">
      <alignment horizontal="center"/>
    </xf>
    <xf numFmtId="0" fontId="8" fillId="0" borderId="25" xfId="0" applyFont="1" applyBorder="1" applyAlignment="1">
      <alignment vertical="center"/>
    </xf>
    <xf numFmtId="0" fontId="9" fillId="0" borderId="41" xfId="0" applyFont="1" applyBorder="1"/>
    <xf numFmtId="0" fontId="9" fillId="0" borderId="26" xfId="0" applyFont="1" applyBorder="1"/>
    <xf numFmtId="0" fontId="8" fillId="0" borderId="22" xfId="0" applyFont="1" applyBorder="1" applyAlignment="1">
      <alignment vertical="center"/>
    </xf>
    <xf numFmtId="0" fontId="9" fillId="0" borderId="23" xfId="0" applyFont="1" applyBorder="1"/>
    <xf numFmtId="0" fontId="9" fillId="0" borderId="32" xfId="0" applyFont="1" applyBorder="1"/>
    <xf numFmtId="0" fontId="9" fillId="0" borderId="33" xfId="0" applyFont="1" applyBorder="1"/>
    <xf numFmtId="0" fontId="14" fillId="0" borderId="0" xfId="0" applyFont="1"/>
    <xf numFmtId="0" fontId="15" fillId="0" borderId="9" xfId="0" applyFont="1" applyBorder="1"/>
    <xf numFmtId="0" fontId="9" fillId="0" borderId="0" xfId="0" applyFont="1" applyAlignment="1">
      <alignment horizontal="right" vertical="center"/>
    </xf>
    <xf numFmtId="0" fontId="9" fillId="6" borderId="14" xfId="0" applyFont="1" applyFill="1" applyBorder="1" applyAlignment="1">
      <alignment horizontal="center" vertical="center"/>
    </xf>
    <xf numFmtId="0" fontId="12" fillId="0" borderId="0" xfId="0" applyFont="1" applyAlignment="1">
      <alignment wrapText="1"/>
    </xf>
    <xf numFmtId="0" fontId="12" fillId="0" borderId="31" xfId="0" applyFont="1" applyBorder="1"/>
    <xf numFmtId="0" fontId="9" fillId="0" borderId="103" xfId="0" applyFont="1" applyBorder="1"/>
    <xf numFmtId="0" fontId="9" fillId="0" borderId="77" xfId="0" applyFont="1" applyBorder="1"/>
    <xf numFmtId="0" fontId="9" fillId="0" borderId="159" xfId="0" applyFont="1" applyBorder="1"/>
    <xf numFmtId="0" fontId="9" fillId="0" borderId="195" xfId="0" applyFont="1" applyBorder="1"/>
    <xf numFmtId="0" fontId="9" fillId="0" borderId="88" xfId="0" applyFont="1" applyBorder="1"/>
    <xf numFmtId="0" fontId="9" fillId="0" borderId="85" xfId="0" applyFont="1" applyBorder="1"/>
    <xf numFmtId="0" fontId="9" fillId="0" borderId="87" xfId="0" applyFont="1" applyBorder="1"/>
    <xf numFmtId="0" fontId="9" fillId="0" borderId="84" xfId="0" applyFont="1" applyBorder="1"/>
    <xf numFmtId="0" fontId="9" fillId="0" borderId="30" xfId="0" applyFont="1" applyBorder="1"/>
    <xf numFmtId="0" fontId="18" fillId="0" borderId="0" xfId="0" applyFont="1" applyAlignment="1">
      <alignment vertical="center"/>
    </xf>
    <xf numFmtId="0" fontId="8" fillId="0" borderId="157" xfId="0" applyFont="1" applyBorder="1" applyAlignment="1">
      <alignment vertical="center" wrapText="1"/>
    </xf>
    <xf numFmtId="0" fontId="15" fillId="0" borderId="141" xfId="0" applyFont="1" applyBorder="1" applyAlignment="1">
      <alignment horizontal="center" vertical="center"/>
    </xf>
    <xf numFmtId="0" fontId="15" fillId="0" borderId="21" xfId="0" applyFont="1" applyBorder="1" applyAlignment="1">
      <alignment horizontal="center" vertical="center"/>
    </xf>
    <xf numFmtId="164" fontId="15" fillId="0" borderId="43" xfId="2" applyNumberFormat="1" applyFont="1" applyBorder="1" applyAlignment="1">
      <alignment horizontal="center" vertical="center"/>
    </xf>
    <xf numFmtId="0" fontId="8" fillId="19" borderId="141" xfId="0" applyFont="1" applyFill="1" applyBorder="1" applyAlignment="1">
      <alignment horizontal="center" vertical="center" wrapText="1"/>
    </xf>
    <xf numFmtId="0" fontId="8" fillId="19" borderId="21" xfId="0" applyFont="1" applyFill="1" applyBorder="1" applyAlignment="1">
      <alignment horizontal="center" vertical="center"/>
    </xf>
    <xf numFmtId="0" fontId="8" fillId="0" borderId="141" xfId="0" applyFont="1" applyBorder="1" applyAlignment="1">
      <alignment horizontal="center" vertical="center"/>
    </xf>
    <xf numFmtId="0" fontId="8" fillId="0" borderId="21" xfId="0" applyFont="1" applyBorder="1" applyAlignment="1">
      <alignment horizontal="center" vertical="center"/>
    </xf>
    <xf numFmtId="0" fontId="8" fillId="0" borderId="140" xfId="0" applyFont="1" applyBorder="1" applyAlignment="1">
      <alignment horizontal="center" vertical="center"/>
    </xf>
    <xf numFmtId="0" fontId="8" fillId="0" borderId="147" xfId="0" applyFont="1" applyBorder="1" applyAlignment="1">
      <alignment horizontal="center" vertical="center"/>
    </xf>
    <xf numFmtId="164" fontId="15" fillId="0" borderId="148" xfId="2" applyNumberFormat="1" applyFont="1" applyBorder="1" applyAlignment="1">
      <alignment horizontal="center" vertical="center"/>
    </xf>
    <xf numFmtId="0" fontId="15" fillId="0" borderId="54" xfId="0" applyFont="1" applyBorder="1" applyAlignment="1">
      <alignment horizontal="center" vertical="center"/>
    </xf>
    <xf numFmtId="0" fontId="15" fillId="0" borderId="14" xfId="0" applyFont="1" applyBorder="1" applyAlignment="1">
      <alignment horizontal="center" vertical="center"/>
    </xf>
    <xf numFmtId="164" fontId="15" fillId="0" borderId="19" xfId="2" applyNumberFormat="1" applyFont="1" applyBorder="1" applyAlignment="1">
      <alignment horizontal="center" vertical="center"/>
    </xf>
    <xf numFmtId="0" fontId="8" fillId="19" borderId="54" xfId="0" applyFont="1" applyFill="1" applyBorder="1" applyAlignment="1">
      <alignment horizontal="center" vertical="center" wrapText="1"/>
    </xf>
    <xf numFmtId="0" fontId="8" fillId="0" borderId="54" xfId="0" applyFont="1" applyBorder="1" applyAlignment="1">
      <alignment horizontal="center" vertical="center"/>
    </xf>
    <xf numFmtId="164" fontId="15" fillId="0" borderId="77" xfId="2" applyNumberFormat="1" applyFont="1" applyBorder="1" applyAlignment="1">
      <alignment horizontal="center" vertical="center"/>
    </xf>
    <xf numFmtId="0" fontId="15" fillId="21" borderId="54" xfId="0" applyFont="1" applyFill="1" applyBorder="1" applyAlignment="1">
      <alignment horizontal="center" vertical="center"/>
    </xf>
    <xf numFmtId="0" fontId="15" fillId="21" borderId="14" xfId="0" applyFont="1" applyFill="1" applyBorder="1" applyAlignment="1">
      <alignment horizontal="center" vertical="center"/>
    </xf>
    <xf numFmtId="164" fontId="15" fillId="21" borderId="19" xfId="2" applyNumberFormat="1" applyFont="1" applyFill="1" applyBorder="1" applyAlignment="1">
      <alignment horizontal="center" vertical="center"/>
    </xf>
    <xf numFmtId="164" fontId="15" fillId="21" borderId="77" xfId="2" applyNumberFormat="1" applyFont="1" applyFill="1" applyBorder="1" applyAlignment="1">
      <alignment horizontal="center" vertical="center"/>
    </xf>
    <xf numFmtId="0" fontId="46" fillId="21" borderId="54" xfId="0" applyFont="1" applyFill="1" applyBorder="1" applyAlignment="1">
      <alignment horizontal="center" vertical="center"/>
    </xf>
    <xf numFmtId="0" fontId="46" fillId="21" borderId="14" xfId="0" applyFont="1" applyFill="1" applyBorder="1" applyAlignment="1">
      <alignment horizontal="center" vertical="center"/>
    </xf>
    <xf numFmtId="164" fontId="46" fillId="21" borderId="19" xfId="2" applyNumberFormat="1" applyFont="1" applyFill="1" applyBorder="1" applyAlignment="1">
      <alignment horizontal="center" vertical="center"/>
    </xf>
    <xf numFmtId="0" fontId="8" fillId="19" borderId="54" xfId="0" applyFont="1" applyFill="1" applyBorder="1" applyAlignment="1">
      <alignment horizontal="center" vertical="center"/>
    </xf>
    <xf numFmtId="0" fontId="15" fillId="0" borderId="84" xfId="0" applyFont="1" applyBorder="1" applyAlignment="1">
      <alignment horizontal="center" vertical="center"/>
    </xf>
    <xf numFmtId="0" fontId="15" fillId="0" borderId="85" xfId="0" applyFont="1" applyBorder="1" applyAlignment="1">
      <alignment horizontal="center" vertical="center"/>
    </xf>
    <xf numFmtId="164" fontId="15" fillId="0" borderId="86" xfId="2" applyNumberFormat="1" applyFont="1" applyBorder="1" applyAlignment="1">
      <alignment horizontal="center" vertical="center"/>
    </xf>
    <xf numFmtId="0" fontId="8" fillId="19" borderId="84" xfId="0" applyFont="1" applyFill="1" applyBorder="1" applyAlignment="1">
      <alignment horizontal="center" vertical="center"/>
    </xf>
    <xf numFmtId="0" fontId="8" fillId="19" borderId="85" xfId="0" applyFont="1" applyFill="1" applyBorder="1" applyAlignment="1">
      <alignment horizontal="center" vertical="center"/>
    </xf>
    <xf numFmtId="0" fontId="8" fillId="0" borderId="146" xfId="0" applyFont="1" applyBorder="1" applyAlignment="1">
      <alignment horizontal="center" vertical="center"/>
    </xf>
    <xf numFmtId="0" fontId="8" fillId="0" borderId="24" xfId="0" applyFont="1" applyBorder="1" applyAlignment="1">
      <alignment horizontal="center" vertical="center"/>
    </xf>
    <xf numFmtId="164" fontId="15" fillId="0" borderId="25" xfId="2" applyNumberFormat="1" applyFont="1" applyBorder="1" applyAlignment="1">
      <alignment horizontal="center" vertical="center"/>
    </xf>
    <xf numFmtId="0" fontId="8" fillId="0" borderId="84" xfId="0" applyFont="1" applyBorder="1" applyAlignment="1">
      <alignment horizontal="center" vertical="center"/>
    </xf>
    <xf numFmtId="0" fontId="8" fillId="0" borderId="85" xfId="0" applyFont="1" applyBorder="1" applyAlignment="1">
      <alignment horizontal="center" vertical="center"/>
    </xf>
    <xf numFmtId="164" fontId="15" fillId="0" borderId="87" xfId="2" applyNumberFormat="1" applyFont="1" applyBorder="1" applyAlignment="1">
      <alignment horizontal="center" vertical="center"/>
    </xf>
    <xf numFmtId="164" fontId="8" fillId="0" borderId="0" xfId="0" applyNumberFormat="1" applyFont="1"/>
    <xf numFmtId="0" fontId="8" fillId="0" borderId="0" xfId="0" applyFont="1" applyAlignment="1">
      <alignment vertical="center"/>
    </xf>
    <xf numFmtId="3" fontId="14" fillId="0" borderId="0" xfId="0" applyNumberFormat="1" applyFont="1" applyAlignment="1">
      <alignment horizontal="center" vertical="center"/>
    </xf>
    <xf numFmtId="164" fontId="12" fillId="0" borderId="0" xfId="0" applyNumberFormat="1" applyFont="1" applyAlignment="1">
      <alignment horizontal="center" vertical="center"/>
    </xf>
    <xf numFmtId="0" fontId="12" fillId="0" borderId="0" xfId="0" applyFont="1" applyAlignment="1">
      <alignment vertical="center" wrapText="1"/>
    </xf>
    <xf numFmtId="0" fontId="18" fillId="15" borderId="0" xfId="0" applyFont="1" applyFill="1" applyAlignment="1">
      <alignment horizontal="left" vertical="center"/>
    </xf>
    <xf numFmtId="164" fontId="18" fillId="0" borderId="14" xfId="2" applyNumberFormat="1" applyFont="1" applyFill="1" applyBorder="1" applyAlignment="1">
      <alignment horizontal="center" vertical="center"/>
    </xf>
    <xf numFmtId="0" fontId="23" fillId="0" borderId="0" xfId="0" applyFont="1" applyAlignment="1">
      <alignment horizontal="center" vertical="center"/>
    </xf>
    <xf numFmtId="164" fontId="18" fillId="0" borderId="0" xfId="2" applyNumberFormat="1" applyFont="1" applyFill="1" applyBorder="1" applyAlignment="1">
      <alignment horizontal="center" vertical="center"/>
    </xf>
    <xf numFmtId="0" fontId="8" fillId="0" borderId="9" xfId="0" applyFont="1" applyBorder="1" applyAlignment="1">
      <alignment wrapText="1"/>
    </xf>
    <xf numFmtId="0" fontId="9" fillId="0" borderId="0" xfId="0" applyFont="1" applyAlignment="1">
      <alignment horizontal="right" vertical="top"/>
    </xf>
    <xf numFmtId="0" fontId="74" fillId="0" borderId="43" xfId="0" applyFont="1" applyBorder="1" applyAlignment="1">
      <alignment horizontal="center" vertical="center" wrapText="1"/>
    </xf>
    <xf numFmtId="164" fontId="76" fillId="0" borderId="51" xfId="0" applyNumberFormat="1" applyFont="1" applyBorder="1" applyAlignment="1">
      <alignment horizontal="center" vertical="center" wrapText="1"/>
    </xf>
    <xf numFmtId="164" fontId="76" fillId="0" borderId="0" xfId="0" applyNumberFormat="1" applyFont="1" applyAlignment="1">
      <alignment horizontal="center" vertical="center" wrapText="1"/>
    </xf>
    <xf numFmtId="164" fontId="77" fillId="0" borderId="0" xfId="0" applyNumberFormat="1" applyFont="1" applyAlignment="1">
      <alignment horizontal="center" vertical="center" wrapText="1"/>
    </xf>
    <xf numFmtId="0" fontId="23" fillId="0" borderId="14" xfId="0" applyFont="1" applyBorder="1" applyAlignment="1">
      <alignment horizontal="center"/>
    </xf>
    <xf numFmtId="0" fontId="14" fillId="0" borderId="14" xfId="0" applyFont="1" applyBorder="1" applyAlignment="1">
      <alignment horizontal="center" vertical="center"/>
    </xf>
    <xf numFmtId="0" fontId="23" fillId="0" borderId="0" xfId="0" applyFont="1" applyAlignment="1">
      <alignment wrapText="1"/>
    </xf>
    <xf numFmtId="0" fontId="17" fillId="0" borderId="0" xfId="0" applyFont="1" applyAlignment="1">
      <alignment horizontal="center" vertical="center"/>
    </xf>
    <xf numFmtId="0" fontId="14" fillId="0" borderId="0" xfId="0" applyFont="1" applyAlignment="1">
      <alignment horizontal="center" vertical="center"/>
    </xf>
    <xf numFmtId="166" fontId="9" fillId="0" borderId="0" xfId="0" applyNumberFormat="1" applyFont="1"/>
    <xf numFmtId="0" fontId="38" fillId="0" borderId="0" xfId="0" applyFont="1" applyAlignment="1">
      <alignment wrapText="1"/>
    </xf>
    <xf numFmtId="0" fontId="15" fillId="19" borderId="33" xfId="0" applyFont="1" applyFill="1" applyBorder="1" applyAlignment="1">
      <alignment horizontal="center" vertical="center"/>
    </xf>
    <xf numFmtId="0" fontId="15" fillId="19" borderId="33" xfId="0" applyFont="1" applyFill="1" applyBorder="1" applyAlignment="1">
      <alignment horizontal="center"/>
    </xf>
    <xf numFmtId="0" fontId="15" fillId="19" borderId="32" xfId="0" applyFont="1" applyFill="1" applyBorder="1" applyAlignment="1">
      <alignment horizontal="center"/>
    </xf>
    <xf numFmtId="0" fontId="15" fillId="19" borderId="23" xfId="0" applyFont="1" applyFill="1" applyBorder="1" applyAlignment="1">
      <alignment horizontal="center" vertical="center"/>
    </xf>
    <xf numFmtId="0" fontId="15" fillId="19" borderId="23" xfId="0" applyFont="1" applyFill="1" applyBorder="1" applyAlignment="1">
      <alignment horizontal="center"/>
    </xf>
    <xf numFmtId="0" fontId="15" fillId="19" borderId="0" xfId="0" applyFont="1" applyFill="1" applyAlignment="1">
      <alignment horizontal="center"/>
    </xf>
    <xf numFmtId="0" fontId="15" fillId="19" borderId="0" xfId="0" applyFont="1" applyFill="1" applyAlignment="1">
      <alignment horizontal="center" vertical="center"/>
    </xf>
    <xf numFmtId="0" fontId="15" fillId="19" borderId="24" xfId="0" applyFont="1" applyFill="1" applyBorder="1" applyAlignment="1">
      <alignment horizontal="center"/>
    </xf>
    <xf numFmtId="0" fontId="15" fillId="19" borderId="26" xfId="0" applyFont="1" applyFill="1" applyBorder="1" applyAlignment="1">
      <alignment horizontal="center"/>
    </xf>
    <xf numFmtId="0" fontId="15" fillId="19" borderId="41" xfId="0" applyFont="1" applyFill="1" applyBorder="1" applyAlignment="1">
      <alignment horizontal="center"/>
    </xf>
    <xf numFmtId="0" fontId="15" fillId="19" borderId="15" xfId="0" applyFont="1" applyFill="1" applyBorder="1" applyAlignment="1">
      <alignment horizontal="center" vertical="center"/>
    </xf>
    <xf numFmtId="0" fontId="15" fillId="19" borderId="14" xfId="0" applyFont="1" applyFill="1" applyBorder="1" applyAlignment="1">
      <alignment horizontal="center" vertical="center"/>
    </xf>
    <xf numFmtId="0" fontId="15" fillId="19" borderId="26" xfId="0" applyFont="1" applyFill="1" applyBorder="1" applyAlignment="1">
      <alignment horizontal="center" vertical="center"/>
    </xf>
    <xf numFmtId="0" fontId="15" fillId="19" borderId="41" xfId="0" applyFont="1" applyFill="1" applyBorder="1" applyAlignment="1">
      <alignment horizontal="center" vertical="center"/>
    </xf>
    <xf numFmtId="0" fontId="23" fillId="50" borderId="190" xfId="0" applyFont="1" applyFill="1" applyBorder="1" applyAlignment="1">
      <alignment horizontal="center" vertical="center" wrapText="1"/>
    </xf>
    <xf numFmtId="0" fontId="9" fillId="0" borderId="190" xfId="0" applyFont="1" applyBorder="1" applyAlignment="1">
      <alignment vertical="center" wrapText="1"/>
    </xf>
    <xf numFmtId="3" fontId="9" fillId="0" borderId="190" xfId="0" applyNumberFormat="1" applyFont="1" applyBorder="1" applyAlignment="1">
      <alignment vertical="center" wrapText="1"/>
    </xf>
    <xf numFmtId="10" fontId="23" fillId="0" borderId="190" xfId="0" applyNumberFormat="1" applyFont="1" applyBorder="1" applyAlignment="1">
      <alignment vertical="center" wrapText="1"/>
    </xf>
    <xf numFmtId="0" fontId="9" fillId="0" borderId="0" xfId="0" applyFont="1" applyAlignment="1">
      <alignment horizontal="left" vertical="center" indent="3"/>
    </xf>
    <xf numFmtId="0" fontId="9" fillId="0" borderId="48" xfId="0" applyFont="1" applyBorder="1" applyAlignment="1">
      <alignment vertical="center"/>
    </xf>
    <xf numFmtId="164" fontId="9" fillId="0" borderId="0" xfId="0" applyNumberFormat="1" applyFont="1" applyAlignment="1">
      <alignment horizontal="center" vertical="center"/>
    </xf>
    <xf numFmtId="164" fontId="9" fillId="0" borderId="23" xfId="0" applyNumberFormat="1" applyFont="1" applyBorder="1" applyAlignment="1">
      <alignment horizontal="center" vertical="center"/>
    </xf>
    <xf numFmtId="0" fontId="9" fillId="54" borderId="0" xfId="0" applyFont="1" applyFill="1"/>
    <xf numFmtId="0" fontId="9" fillId="45" borderId="0" xfId="0" applyFont="1" applyFill="1"/>
    <xf numFmtId="0" fontId="9" fillId="11" borderId="0" xfId="0" applyFont="1" applyFill="1"/>
    <xf numFmtId="0" fontId="9" fillId="49" borderId="0" xfId="0" applyFont="1" applyFill="1"/>
    <xf numFmtId="164" fontId="9" fillId="0" borderId="76" xfId="0" applyNumberFormat="1" applyFont="1" applyBorder="1" applyAlignment="1">
      <alignment horizontal="center" vertical="center"/>
    </xf>
    <xf numFmtId="164" fontId="9" fillId="0" borderId="30" xfId="0" applyNumberFormat="1" applyFont="1" applyBorder="1" applyAlignment="1">
      <alignment horizontal="center" vertical="center"/>
    </xf>
    <xf numFmtId="164" fontId="9" fillId="0" borderId="76" xfId="2" applyNumberFormat="1" applyFont="1" applyBorder="1" applyAlignment="1">
      <alignment horizontal="center" vertical="center"/>
    </xf>
    <xf numFmtId="164" fontId="9" fillId="0" borderId="0" xfId="2" applyNumberFormat="1" applyFont="1" applyBorder="1" applyAlignment="1">
      <alignment horizontal="center" vertical="center"/>
    </xf>
    <xf numFmtId="164" fontId="9" fillId="0" borderId="30" xfId="2" applyNumberFormat="1" applyFont="1" applyBorder="1" applyAlignment="1">
      <alignment horizontal="center" vertical="center"/>
    </xf>
    <xf numFmtId="164" fontId="9" fillId="0" borderId="76" xfId="2" applyNumberFormat="1" applyFont="1" applyFill="1" applyBorder="1" applyAlignment="1">
      <alignment horizontal="center" vertical="center"/>
    </xf>
    <xf numFmtId="164" fontId="9" fillId="0" borderId="0" xfId="2" applyNumberFormat="1" applyFont="1" applyFill="1" applyBorder="1" applyAlignment="1">
      <alignment horizontal="center" vertical="center"/>
    </xf>
    <xf numFmtId="164" fontId="9" fillId="0" borderId="30" xfId="2" applyNumberFormat="1" applyFont="1" applyFill="1" applyBorder="1" applyAlignment="1">
      <alignment horizontal="center" vertical="center"/>
    </xf>
    <xf numFmtId="164" fontId="9" fillId="30" borderId="0" xfId="0" applyNumberFormat="1" applyFont="1" applyFill="1" applyAlignment="1">
      <alignment horizontal="center" vertical="center"/>
    </xf>
    <xf numFmtId="164" fontId="9" fillId="30" borderId="76" xfId="0" applyNumberFormat="1" applyFont="1" applyFill="1" applyBorder="1" applyAlignment="1">
      <alignment horizontal="center" vertical="center"/>
    </xf>
    <xf numFmtId="164" fontId="9" fillId="30" borderId="30" xfId="0" applyNumberFormat="1" applyFont="1" applyFill="1" applyBorder="1" applyAlignment="1">
      <alignment horizontal="center" vertical="center"/>
    </xf>
    <xf numFmtId="164" fontId="9" fillId="0" borderId="157" xfId="0" applyNumberFormat="1" applyFont="1" applyBorder="1" applyAlignment="1">
      <alignment horizontal="center" vertical="center"/>
    </xf>
    <xf numFmtId="164" fontId="9" fillId="0" borderId="31" xfId="0" applyNumberFormat="1" applyFont="1" applyBorder="1" applyAlignment="1">
      <alignment horizontal="center" vertical="center"/>
    </xf>
    <xf numFmtId="164" fontId="9" fillId="0" borderId="28" xfId="0" applyNumberFormat="1" applyFont="1" applyBorder="1" applyAlignment="1">
      <alignment horizontal="center" vertical="center"/>
    </xf>
    <xf numFmtId="0" fontId="10" fillId="0" borderId="39" xfId="0" applyFont="1" applyBorder="1"/>
    <xf numFmtId="0" fontId="9" fillId="0" borderId="39" xfId="0" applyFont="1" applyBorder="1"/>
    <xf numFmtId="164" fontId="9" fillId="30" borderId="76" xfId="2" applyNumberFormat="1" applyFont="1" applyFill="1" applyBorder="1" applyAlignment="1">
      <alignment horizontal="center" vertical="center"/>
    </xf>
    <xf numFmtId="164" fontId="9" fillId="30" borderId="0" xfId="2" applyNumberFormat="1" applyFont="1" applyFill="1" applyBorder="1" applyAlignment="1">
      <alignment horizontal="center" vertical="center"/>
    </xf>
    <xf numFmtId="164" fontId="9" fillId="0" borderId="157" xfId="2" applyNumberFormat="1" applyFont="1" applyBorder="1" applyAlignment="1">
      <alignment horizontal="center" vertical="center"/>
    </xf>
    <xf numFmtId="164" fontId="9" fillId="0" borderId="31" xfId="2" applyNumberFormat="1" applyFont="1" applyBorder="1" applyAlignment="1">
      <alignment horizontal="center" vertical="center"/>
    </xf>
    <xf numFmtId="164" fontId="9" fillId="0" borderId="28" xfId="2" applyNumberFormat="1" applyFont="1" applyBorder="1" applyAlignment="1">
      <alignment horizontal="center" vertical="center"/>
    </xf>
    <xf numFmtId="0" fontId="18" fillId="5" borderId="0" xfId="0" applyFont="1" applyFill="1" applyAlignment="1">
      <alignment horizontal="left" vertical="center"/>
    </xf>
    <xf numFmtId="0" fontId="8" fillId="0" borderId="141" xfId="0" applyFont="1" applyBorder="1" applyAlignment="1">
      <alignment vertical="center" wrapText="1"/>
    </xf>
    <xf numFmtId="0" fontId="8" fillId="0" borderId="33" xfId="0" applyFont="1" applyBorder="1" applyAlignment="1">
      <alignment horizontal="center" vertical="center"/>
    </xf>
    <xf numFmtId="0" fontId="8" fillId="0" borderId="32" xfId="0" applyFont="1" applyBorder="1" applyAlignment="1">
      <alignment horizontal="center" vertical="center"/>
    </xf>
    <xf numFmtId="0" fontId="10" fillId="0" borderId="9" xfId="0" applyFont="1" applyBorder="1" applyAlignment="1">
      <alignment vertical="center" wrapText="1"/>
    </xf>
    <xf numFmtId="0" fontId="10" fillId="0" borderId="9" xfId="0" applyFont="1" applyBorder="1" applyAlignment="1">
      <alignment horizontal="center" vertical="center"/>
    </xf>
    <xf numFmtId="0" fontId="21" fillId="0" borderId="9" xfId="0" applyFont="1" applyBorder="1" applyAlignment="1">
      <alignment horizontal="center" vertical="center"/>
    </xf>
    <xf numFmtId="0" fontId="21" fillId="0" borderId="176" xfId="0" applyFont="1" applyBorder="1" applyAlignment="1">
      <alignment horizontal="center" vertical="center"/>
    </xf>
    <xf numFmtId="0" fontId="8" fillId="0" borderId="142" xfId="0" applyFont="1" applyBorder="1" applyAlignment="1">
      <alignment vertical="center" wrapText="1"/>
    </xf>
    <xf numFmtId="9" fontId="8" fillId="0" borderId="143" xfId="0" applyNumberFormat="1" applyFont="1" applyBorder="1" applyAlignment="1">
      <alignment horizontal="center" vertical="center"/>
    </xf>
    <xf numFmtId="9" fontId="8" fillId="0" borderId="31" xfId="0" applyNumberFormat="1" applyFont="1" applyBorder="1" applyAlignment="1">
      <alignment horizontal="center" vertical="center"/>
    </xf>
    <xf numFmtId="9" fontId="33" fillId="53" borderId="142" xfId="0" applyNumberFormat="1" applyFont="1" applyFill="1" applyBorder="1" applyAlignment="1">
      <alignment horizontal="center" vertical="center"/>
    </xf>
    <xf numFmtId="9" fontId="9" fillId="0" borderId="175" xfId="0" applyNumberFormat="1" applyFont="1" applyBorder="1" applyAlignment="1">
      <alignment horizontal="center" vertical="center"/>
    </xf>
    <xf numFmtId="9" fontId="9" fillId="53" borderId="87" xfId="0" applyNumberFormat="1" applyFont="1" applyFill="1" applyBorder="1" applyAlignment="1">
      <alignment horizontal="center" vertical="center"/>
    </xf>
    <xf numFmtId="10" fontId="21" fillId="0" borderId="0" xfId="0" applyNumberFormat="1" applyFont="1" applyAlignment="1">
      <alignment horizontal="center" vertical="center" wrapText="1"/>
    </xf>
    <xf numFmtId="0" fontId="8" fillId="0" borderId="9" xfId="0" applyFont="1" applyBorder="1"/>
    <xf numFmtId="10" fontId="9" fillId="0" borderId="9" xfId="0" applyNumberFormat="1" applyFont="1" applyBorder="1"/>
    <xf numFmtId="0" fontId="38" fillId="0" borderId="0" xfId="0" applyFont="1" applyAlignment="1">
      <alignment horizontal="left" vertical="center"/>
    </xf>
    <xf numFmtId="0" fontId="21" fillId="9" borderId="14" xfId="0" applyFont="1" applyFill="1" applyBorder="1" applyAlignment="1">
      <alignment horizontal="center" vertical="center"/>
    </xf>
    <xf numFmtId="164" fontId="9" fillId="0" borderId="14" xfId="2" applyNumberFormat="1" applyFont="1" applyFill="1" applyBorder="1" applyAlignment="1">
      <alignment horizontal="center" vertical="center"/>
    </xf>
    <xf numFmtId="164" fontId="9" fillId="0" borderId="14" xfId="2" quotePrefix="1" applyNumberFormat="1" applyFont="1" applyFill="1" applyBorder="1" applyAlignment="1">
      <alignment horizontal="center" vertical="center"/>
    </xf>
    <xf numFmtId="9" fontId="9" fillId="0" borderId="0" xfId="2" applyFont="1" applyFill="1" applyBorder="1"/>
    <xf numFmtId="0" fontId="23" fillId="0" borderId="10" xfId="0" applyFont="1" applyBorder="1"/>
    <xf numFmtId="0" fontId="9" fillId="0" borderId="11" xfId="0" applyFont="1" applyBorder="1"/>
    <xf numFmtId="0" fontId="9" fillId="0" borderId="12" xfId="0" applyFont="1" applyBorder="1"/>
    <xf numFmtId="0" fontId="21" fillId="14" borderId="14" xfId="0" applyFont="1" applyFill="1" applyBorder="1" applyAlignment="1">
      <alignment horizontal="center"/>
    </xf>
    <xf numFmtId="0" fontId="8" fillId="0" borderId="19" xfId="0" applyFont="1" applyBorder="1" applyAlignment="1">
      <alignment horizontal="center"/>
    </xf>
    <xf numFmtId="0" fontId="9" fillId="49" borderId="9" xfId="0" applyFont="1" applyFill="1" applyBorder="1" applyAlignment="1">
      <alignment horizontal="center"/>
    </xf>
    <xf numFmtId="0" fontId="20" fillId="0" borderId="0" xfId="0" applyFont="1" applyAlignment="1">
      <alignment horizontal="left" vertical="center"/>
    </xf>
    <xf numFmtId="0" fontId="21" fillId="0" borderId="9" xfId="0" applyFont="1" applyBorder="1" applyAlignment="1">
      <alignment horizontal="center"/>
    </xf>
    <xf numFmtId="0" fontId="21" fillId="0" borderId="13" xfId="0" applyFont="1" applyBorder="1" applyAlignment="1">
      <alignment horizontal="center"/>
    </xf>
    <xf numFmtId="9" fontId="21" fillId="11" borderId="14" xfId="2" applyFont="1" applyFill="1" applyBorder="1" applyAlignment="1">
      <alignment horizontal="center" vertical="center"/>
    </xf>
    <xf numFmtId="0" fontId="9" fillId="0" borderId="48" xfId="0" applyFont="1" applyBorder="1" applyAlignment="1">
      <alignment horizontal="center"/>
    </xf>
    <xf numFmtId="0" fontId="21" fillId="2" borderId="0" xfId="0" applyFont="1" applyFill="1" applyAlignment="1">
      <alignment vertical="center" wrapText="1"/>
    </xf>
    <xf numFmtId="0" fontId="11" fillId="2" borderId="0" xfId="0" applyFont="1" applyFill="1" applyAlignment="1">
      <alignment vertical="center" wrapText="1"/>
    </xf>
    <xf numFmtId="3" fontId="21" fillId="0" borderId="14" xfId="0" applyNumberFormat="1" applyFont="1" applyBorder="1" applyAlignment="1">
      <alignment horizontal="center" vertical="center"/>
    </xf>
    <xf numFmtId="9" fontId="18" fillId="0" borderId="14" xfId="2" applyFont="1" applyFill="1" applyBorder="1" applyAlignment="1">
      <alignment horizontal="center" vertical="center"/>
    </xf>
    <xf numFmtId="0" fontId="9" fillId="19" borderId="0" xfId="0" applyFont="1" applyFill="1"/>
    <xf numFmtId="0" fontId="49" fillId="19" borderId="14" xfId="0" applyFont="1" applyFill="1" applyBorder="1"/>
    <xf numFmtId="0" fontId="49" fillId="19" borderId="43" xfId="0" applyFont="1" applyFill="1" applyBorder="1"/>
    <xf numFmtId="0" fontId="49" fillId="0" borderId="12" xfId="0" applyFont="1" applyBorder="1"/>
    <xf numFmtId="0" fontId="49" fillId="0" borderId="9" xfId="0" applyFont="1" applyBorder="1"/>
    <xf numFmtId="0" fontId="49" fillId="0" borderId="6" xfId="0" applyFont="1" applyBorder="1"/>
    <xf numFmtId="0" fontId="49" fillId="0" borderId="14" xfId="0" applyFont="1" applyBorder="1"/>
    <xf numFmtId="10" fontId="49" fillId="0" borderId="14" xfId="0" applyNumberFormat="1" applyFont="1" applyBorder="1"/>
    <xf numFmtId="0" fontId="49" fillId="19" borderId="19" xfId="0" applyFont="1" applyFill="1" applyBorder="1"/>
    <xf numFmtId="0" fontId="49" fillId="0" borderId="10" xfId="0" applyFont="1" applyBorder="1"/>
    <xf numFmtId="0" fontId="49" fillId="22" borderId="19" xfId="0" applyFont="1" applyFill="1" applyBorder="1"/>
    <xf numFmtId="0" fontId="49" fillId="22" borderId="14" xfId="0" applyFont="1" applyFill="1" applyBorder="1"/>
    <xf numFmtId="0" fontId="49" fillId="13" borderId="10" xfId="0" applyFont="1" applyFill="1" applyBorder="1"/>
    <xf numFmtId="0" fontId="49" fillId="13" borderId="14" xfId="0" applyFont="1" applyFill="1" applyBorder="1"/>
    <xf numFmtId="0" fontId="49" fillId="19" borderId="12" xfId="0" applyFont="1" applyFill="1" applyBorder="1"/>
    <xf numFmtId="0" fontId="49" fillId="19" borderId="9" xfId="0" applyFont="1" applyFill="1" applyBorder="1"/>
    <xf numFmtId="0" fontId="49" fillId="19" borderId="10" xfId="0" applyFont="1" applyFill="1" applyBorder="1"/>
    <xf numFmtId="0" fontId="49" fillId="19" borderId="15" xfId="0" applyFont="1" applyFill="1" applyBorder="1"/>
    <xf numFmtId="0" fontId="9" fillId="46" borderId="14" xfId="0" applyFont="1" applyFill="1" applyBorder="1"/>
    <xf numFmtId="9" fontId="11" fillId="0" borderId="9" xfId="0" applyNumberFormat="1" applyFont="1" applyBorder="1" applyAlignment="1">
      <alignment horizontal="center" vertical="center"/>
    </xf>
    <xf numFmtId="0" fontId="39" fillId="0" borderId="0" xfId="0" applyFont="1" applyAlignment="1">
      <alignment vertical="center"/>
    </xf>
    <xf numFmtId="0" fontId="79" fillId="0" borderId="0" xfId="0" applyFont="1" applyAlignment="1">
      <alignment vertical="center"/>
    </xf>
    <xf numFmtId="0" fontId="39" fillId="0" borderId="0" xfId="0" applyFont="1" applyAlignment="1">
      <alignment horizontal="center" vertical="center"/>
    </xf>
    <xf numFmtId="0" fontId="38" fillId="0" borderId="0" xfId="0" applyFont="1" applyAlignment="1">
      <alignment horizontal="center"/>
    </xf>
    <xf numFmtId="9" fontId="11" fillId="0" borderId="0" xfId="0" applyNumberFormat="1" applyFont="1" applyAlignment="1">
      <alignment horizontal="center" vertical="center"/>
    </xf>
    <xf numFmtId="0" fontId="9" fillId="14" borderId="9" xfId="0" applyFont="1" applyFill="1" applyBorder="1"/>
    <xf numFmtId="0" fontId="80" fillId="0" borderId="0" xfId="0" applyFont="1" applyAlignment="1">
      <alignment horizontal="center"/>
    </xf>
    <xf numFmtId="0" fontId="8" fillId="0" borderId="109" xfId="0" applyFont="1" applyBorder="1"/>
    <xf numFmtId="0" fontId="81" fillId="0" borderId="0" xfId="0" applyFont="1" applyAlignment="1">
      <alignment horizontal="right"/>
    </xf>
    <xf numFmtId="0" fontId="41" fillId="0" borderId="21" xfId="1" applyFont="1" applyBorder="1"/>
    <xf numFmtId="0" fontId="41" fillId="0" borderId="110" xfId="1" applyFont="1" applyBorder="1"/>
    <xf numFmtId="0" fontId="8" fillId="0" borderId="112" xfId="0" applyFont="1" applyBorder="1"/>
    <xf numFmtId="0" fontId="81" fillId="0" borderId="14" xfId="0" applyFont="1" applyBorder="1" applyAlignment="1">
      <alignment horizontal="right"/>
    </xf>
    <xf numFmtId="0" fontId="41" fillId="0" borderId="14" xfId="1" applyFont="1" applyBorder="1"/>
    <xf numFmtId="0" fontId="41" fillId="0" borderId="113" xfId="1" applyFont="1" applyBorder="1"/>
    <xf numFmtId="0" fontId="82" fillId="23" borderId="112" xfId="0" applyFont="1" applyFill="1" applyBorder="1" applyAlignment="1">
      <alignment horizontal="left" vertical="center" wrapText="1" indent="1"/>
    </xf>
    <xf numFmtId="0" fontId="8" fillId="23" borderId="14" xfId="0" applyFont="1" applyFill="1" applyBorder="1"/>
    <xf numFmtId="0" fontId="8" fillId="23" borderId="113" xfId="0" applyFont="1" applyFill="1" applyBorder="1"/>
    <xf numFmtId="0" fontId="83" fillId="0" borderId="0" xfId="0" applyFont="1" applyAlignment="1">
      <alignment horizontal="right"/>
    </xf>
    <xf numFmtId="0" fontId="83" fillId="0" borderId="0" xfId="0" applyFont="1"/>
    <xf numFmtId="0" fontId="83" fillId="23" borderId="112" xfId="0" applyFont="1" applyFill="1" applyBorder="1"/>
    <xf numFmtId="0" fontId="8" fillId="0" borderId="112" xfId="0" applyFont="1" applyBorder="1" applyAlignment="1">
      <alignment horizontal="left"/>
    </xf>
    <xf numFmtId="0" fontId="8" fillId="23" borderId="112" xfId="0" applyFont="1" applyFill="1" applyBorder="1" applyAlignment="1">
      <alignment horizontal="center"/>
    </xf>
    <xf numFmtId="0" fontId="82" fillId="0" borderId="0" xfId="0" applyFont="1"/>
    <xf numFmtId="0" fontId="8" fillId="0" borderId="155" xfId="0" applyFont="1" applyBorder="1"/>
    <xf numFmtId="0" fontId="8" fillId="23" borderId="112" xfId="0" applyFont="1" applyFill="1" applyBorder="1"/>
    <xf numFmtId="0" fontId="82" fillId="23" borderId="112" xfId="0" applyFont="1" applyFill="1" applyBorder="1"/>
    <xf numFmtId="0" fontId="82" fillId="0" borderId="14" xfId="0" applyFont="1" applyBorder="1"/>
    <xf numFmtId="0" fontId="41" fillId="0" borderId="0" xfId="1" applyFont="1"/>
    <xf numFmtId="0" fontId="8" fillId="0" borderId="123" xfId="0" applyFont="1" applyBorder="1"/>
    <xf numFmtId="0" fontId="84" fillId="0" borderId="135" xfId="0" applyFont="1" applyBorder="1" applyAlignment="1">
      <alignment horizontal="center" vertical="center"/>
    </xf>
    <xf numFmtId="0" fontId="84" fillId="0" borderId="154" xfId="0" applyFont="1" applyBorder="1" applyAlignment="1">
      <alignment horizontal="center" vertical="center"/>
    </xf>
    <xf numFmtId="0" fontId="8" fillId="23" borderId="24" xfId="0" applyFont="1" applyFill="1" applyBorder="1"/>
    <xf numFmtId="0" fontId="41" fillId="0" borderId="24" xfId="1" applyFont="1" applyBorder="1"/>
    <xf numFmtId="0" fontId="41" fillId="0" borderId="124" xfId="1" applyFont="1" applyBorder="1"/>
    <xf numFmtId="0" fontId="24" fillId="33" borderId="153" xfId="0" applyFont="1" applyFill="1" applyBorder="1" applyAlignment="1">
      <alignment horizontal="left" vertical="center"/>
    </xf>
    <xf numFmtId="0" fontId="84" fillId="0" borderId="70" xfId="0" applyFont="1" applyBorder="1" applyAlignment="1">
      <alignment horizontal="center" vertical="center"/>
    </xf>
    <xf numFmtId="0" fontId="24" fillId="33" borderId="128" xfId="0" applyFont="1" applyFill="1" applyBorder="1" applyAlignment="1">
      <alignment horizontal="left" vertical="center"/>
    </xf>
    <xf numFmtId="0" fontId="84" fillId="0" borderId="127" xfId="0" applyFont="1" applyBorder="1" applyAlignment="1">
      <alignment horizontal="center" vertical="center"/>
    </xf>
    <xf numFmtId="0" fontId="18" fillId="0" borderId="14" xfId="0" applyFont="1" applyBorder="1"/>
    <xf numFmtId="0" fontId="21" fillId="14" borderId="14" xfId="0" applyFont="1" applyFill="1" applyBorder="1"/>
    <xf numFmtId="0" fontId="8" fillId="0" borderId="140" xfId="0" applyFont="1" applyBorder="1" applyAlignment="1">
      <alignment horizontal="justify" vertical="center" wrapText="1"/>
    </xf>
    <xf numFmtId="0" fontId="8" fillId="0" borderId="147" xfId="0" applyFont="1" applyBorder="1" applyAlignment="1">
      <alignment horizontal="center" vertical="center" wrapText="1"/>
    </xf>
    <xf numFmtId="0" fontId="8" fillId="0" borderId="54" xfId="0" applyFont="1" applyBorder="1" applyAlignment="1">
      <alignment horizontal="justify" vertical="center" wrapText="1"/>
    </xf>
    <xf numFmtId="0" fontId="8" fillId="0" borderId="84" xfId="0" applyFont="1" applyBorder="1" applyAlignment="1">
      <alignment horizontal="justify" vertical="center" wrapText="1"/>
    </xf>
    <xf numFmtId="0" fontId="8" fillId="0" borderId="85" xfId="0" applyFont="1" applyBorder="1" applyAlignment="1">
      <alignment horizontal="center" vertical="center" wrapText="1"/>
    </xf>
    <xf numFmtId="9" fontId="20" fillId="0" borderId="9" xfId="2" applyFont="1" applyBorder="1" applyAlignment="1">
      <alignment horizontal="right" vertical="center"/>
    </xf>
    <xf numFmtId="0" fontId="20" fillId="0" borderId="9" xfId="0" applyFont="1" applyBorder="1" applyAlignment="1">
      <alignment horizontal="left" vertical="center"/>
    </xf>
    <xf numFmtId="0" fontId="20" fillId="0" borderId="9" xfId="0" applyFont="1" applyBorder="1" applyAlignment="1">
      <alignment horizontal="right" vertical="center"/>
    </xf>
    <xf numFmtId="0" fontId="20" fillId="0" borderId="9" xfId="0" applyFont="1" applyBorder="1" applyAlignment="1">
      <alignment horizontal="center" vertical="center"/>
    </xf>
    <xf numFmtId="9" fontId="20" fillId="0" borderId="9" xfId="2" applyFont="1" applyBorder="1" applyAlignment="1">
      <alignment horizontal="center" vertical="center"/>
    </xf>
    <xf numFmtId="0" fontId="20" fillId="0" borderId="9" xfId="0" applyFont="1" applyBorder="1" applyAlignment="1">
      <alignment vertical="center" wrapText="1"/>
    </xf>
    <xf numFmtId="0" fontId="20" fillId="0" borderId="9" xfId="0" applyFont="1" applyBorder="1" applyAlignment="1">
      <alignment vertical="center"/>
    </xf>
    <xf numFmtId="9" fontId="20" fillId="0" borderId="9" xfId="2" applyFont="1" applyBorder="1" applyAlignment="1">
      <alignment vertical="center"/>
    </xf>
    <xf numFmtId="0" fontId="13" fillId="0" borderId="9" xfId="0" applyFont="1" applyBorder="1" applyAlignment="1">
      <alignment vertical="center"/>
    </xf>
    <xf numFmtId="0" fontId="13" fillId="0" borderId="9" xfId="0" applyFont="1" applyBorder="1" applyAlignment="1">
      <alignment horizontal="right" vertical="center"/>
    </xf>
    <xf numFmtId="9" fontId="13" fillId="0" borderId="9" xfId="2" applyFont="1" applyBorder="1" applyAlignment="1">
      <alignment horizontal="right" vertical="center"/>
    </xf>
    <xf numFmtId="0" fontId="13" fillId="0" borderId="9" xfId="0" applyFont="1" applyBorder="1" applyAlignment="1">
      <alignment horizontal="center" vertical="center"/>
    </xf>
    <xf numFmtId="9" fontId="13" fillId="0" borderId="9" xfId="2" applyFont="1" applyBorder="1" applyAlignment="1">
      <alignment horizontal="center" vertical="center"/>
    </xf>
    <xf numFmtId="164" fontId="18" fillId="0" borderId="9" xfId="0" applyNumberFormat="1" applyFont="1" applyBorder="1" applyAlignment="1">
      <alignment horizontal="center" vertical="center"/>
    </xf>
    <xf numFmtId="0" fontId="15" fillId="0" borderId="131" xfId="0" applyFont="1" applyBorder="1" applyAlignment="1">
      <alignment vertical="center" wrapText="1"/>
    </xf>
    <xf numFmtId="0" fontId="15" fillId="0" borderId="7" xfId="0" applyFont="1" applyBorder="1" applyAlignment="1">
      <alignment wrapText="1"/>
    </xf>
    <xf numFmtId="0" fontId="15" fillId="0" borderId="56" xfId="0" applyFont="1" applyBorder="1" applyAlignment="1">
      <alignment wrapText="1"/>
    </xf>
    <xf numFmtId="164" fontId="15" fillId="0" borderId="6" xfId="0" applyNumberFormat="1" applyFont="1" applyBorder="1" applyAlignment="1">
      <alignment wrapText="1"/>
    </xf>
    <xf numFmtId="0" fontId="15" fillId="0" borderId="59" xfId="0" applyFont="1" applyBorder="1" applyAlignment="1">
      <alignment wrapText="1"/>
    </xf>
    <xf numFmtId="0" fontId="15" fillId="0" borderId="162" xfId="0" applyFont="1" applyBorder="1" applyAlignment="1">
      <alignment wrapText="1"/>
    </xf>
    <xf numFmtId="164" fontId="15" fillId="0" borderId="161" xfId="0" applyNumberFormat="1" applyFont="1" applyBorder="1" applyAlignment="1">
      <alignment wrapText="1"/>
    </xf>
    <xf numFmtId="0" fontId="15" fillId="13" borderId="7" xfId="0" applyFont="1" applyFill="1" applyBorder="1" applyAlignment="1">
      <alignment wrapText="1"/>
    </xf>
    <xf numFmtId="0" fontId="15" fillId="13" borderId="56" xfId="0" applyFont="1" applyFill="1" applyBorder="1" applyAlignment="1">
      <alignment wrapText="1"/>
    </xf>
    <xf numFmtId="164" fontId="15" fillId="13" borderId="6" xfId="0" applyNumberFormat="1" applyFont="1" applyFill="1" applyBorder="1" applyAlignment="1">
      <alignment wrapText="1"/>
    </xf>
    <xf numFmtId="0" fontId="15" fillId="13" borderId="59" xfId="0" applyFont="1" applyFill="1" applyBorder="1" applyAlignment="1">
      <alignment wrapText="1"/>
    </xf>
    <xf numFmtId="0" fontId="15" fillId="0" borderId="129" xfId="0" applyFont="1" applyBorder="1" applyAlignment="1">
      <alignment vertical="center" wrapText="1"/>
    </xf>
    <xf numFmtId="0" fontId="15" fillId="0" borderId="12" xfId="0" applyFont="1" applyBorder="1" applyAlignment="1">
      <alignment wrapText="1"/>
    </xf>
    <xf numFmtId="0" fontId="15" fillId="0" borderId="9" xfId="0" applyFont="1" applyBorder="1" applyAlignment="1">
      <alignment wrapText="1"/>
    </xf>
    <xf numFmtId="0" fontId="15" fillId="0" borderId="57" xfId="0" applyFont="1" applyBorder="1" applyAlignment="1">
      <alignment wrapText="1"/>
    </xf>
    <xf numFmtId="0" fontId="15" fillId="0" borderId="79" xfId="0" applyFont="1" applyBorder="1" applyAlignment="1">
      <alignment wrapText="1"/>
    </xf>
    <xf numFmtId="0" fontId="15" fillId="13" borderId="12" xfId="0" applyFont="1" applyFill="1" applyBorder="1" applyAlignment="1">
      <alignment wrapText="1"/>
    </xf>
    <xf numFmtId="0" fontId="15" fillId="13" borderId="9" xfId="0" applyFont="1" applyFill="1" applyBorder="1" applyAlignment="1">
      <alignment wrapText="1"/>
    </xf>
    <xf numFmtId="0" fontId="15" fillId="13" borderId="57" xfId="0" applyFont="1" applyFill="1" applyBorder="1" applyAlignment="1">
      <alignment wrapText="1"/>
    </xf>
    <xf numFmtId="0" fontId="15" fillId="0" borderId="132" xfId="0" applyFont="1" applyBorder="1" applyAlignment="1">
      <alignment vertical="center" wrapText="1"/>
    </xf>
    <xf numFmtId="0" fontId="15" fillId="0" borderId="2" xfId="0" applyFont="1" applyBorder="1" applyAlignment="1">
      <alignment wrapText="1"/>
    </xf>
    <xf numFmtId="0" fontId="15" fillId="0" borderId="13" xfId="0" applyFont="1" applyBorder="1" applyAlignment="1">
      <alignment wrapText="1"/>
    </xf>
    <xf numFmtId="0" fontId="15" fillId="0" borderId="121" xfId="0" applyFont="1" applyBorder="1" applyAlignment="1">
      <alignment wrapText="1"/>
    </xf>
    <xf numFmtId="0" fontId="15" fillId="0" borderId="82" xfId="0" applyFont="1" applyBorder="1" applyAlignment="1">
      <alignment wrapText="1"/>
    </xf>
    <xf numFmtId="0" fontId="15" fillId="0" borderId="81" xfId="0" applyFont="1" applyBorder="1" applyAlignment="1">
      <alignment wrapText="1"/>
    </xf>
    <xf numFmtId="164" fontId="15" fillId="0" borderId="189" xfId="0" applyNumberFormat="1" applyFont="1" applyBorder="1" applyAlignment="1">
      <alignment wrapText="1"/>
    </xf>
    <xf numFmtId="3" fontId="13" fillId="30" borderId="136" xfId="0" applyNumberFormat="1" applyFont="1" applyFill="1" applyBorder="1"/>
    <xf numFmtId="10" fontId="13" fillId="30" borderId="136" xfId="0" applyNumberFormat="1" applyFont="1" applyFill="1" applyBorder="1"/>
    <xf numFmtId="0" fontId="21" fillId="0" borderId="14" xfId="0" applyFont="1" applyBorder="1" applyAlignment="1">
      <alignment horizontal="left" vertical="center" wrapText="1"/>
    </xf>
    <xf numFmtId="0" fontId="9" fillId="0" borderId="9" xfId="0" applyFont="1" applyBorder="1" applyAlignment="1">
      <alignment horizontal="center"/>
    </xf>
    <xf numFmtId="164" fontId="9" fillId="0" borderId="9" xfId="0" applyNumberFormat="1" applyFont="1" applyBorder="1" applyAlignment="1">
      <alignment horizontal="center"/>
    </xf>
    <xf numFmtId="9" fontId="9" fillId="0" borderId="9" xfId="0" applyNumberFormat="1" applyFont="1" applyBorder="1" applyAlignment="1">
      <alignment horizontal="center"/>
    </xf>
    <xf numFmtId="9" fontId="9" fillId="0" borderId="0" xfId="0" applyNumberFormat="1" applyFont="1" applyAlignment="1">
      <alignment horizontal="center"/>
    </xf>
    <xf numFmtId="0" fontId="9" fillId="0" borderId="21" xfId="0" applyFont="1" applyBorder="1" applyAlignment="1">
      <alignment horizontal="center"/>
    </xf>
    <xf numFmtId="0" fontId="9" fillId="0" borderId="43" xfId="0" applyFont="1" applyBorder="1" applyAlignment="1">
      <alignment horizontal="center"/>
    </xf>
    <xf numFmtId="0" fontId="9" fillId="0" borderId="49" xfId="0" applyFont="1" applyBorder="1" applyAlignment="1">
      <alignment horizontal="center"/>
    </xf>
    <xf numFmtId="0" fontId="9" fillId="0" borderId="108" xfId="0" applyFont="1" applyBorder="1" applyAlignment="1">
      <alignment horizontal="center"/>
    </xf>
    <xf numFmtId="10" fontId="9" fillId="0" borderId="50" xfId="0" applyNumberFormat="1" applyFont="1" applyBorder="1" applyAlignment="1">
      <alignment horizontal="center"/>
    </xf>
    <xf numFmtId="10" fontId="9" fillId="0" borderId="62" xfId="0" applyNumberFormat="1" applyFont="1" applyBorder="1" applyAlignment="1">
      <alignment horizontal="center"/>
    </xf>
    <xf numFmtId="9" fontId="11" fillId="0" borderId="14" xfId="2" applyFont="1" applyFill="1" applyBorder="1" applyAlignment="1">
      <alignment horizontal="center" vertical="center"/>
    </xf>
    <xf numFmtId="9" fontId="11" fillId="11" borderId="14" xfId="2" applyFont="1" applyFill="1" applyBorder="1" applyAlignment="1">
      <alignment horizontal="center" vertical="center"/>
    </xf>
    <xf numFmtId="49" fontId="11" fillId="0" borderId="56" xfId="0" applyNumberFormat="1" applyFont="1" applyBorder="1" applyAlignment="1">
      <alignment horizontal="center" vertical="center"/>
    </xf>
    <xf numFmtId="0" fontId="13" fillId="0" borderId="0" xfId="0" applyFont="1" applyAlignment="1">
      <alignment horizontal="center" vertical="center"/>
    </xf>
    <xf numFmtId="9" fontId="11" fillId="0" borderId="0" xfId="2" applyFont="1" applyFill="1" applyBorder="1" applyAlignment="1">
      <alignment horizontal="center" vertical="center"/>
    </xf>
    <xf numFmtId="0" fontId="9" fillId="0" borderId="9" xfId="0" applyFont="1" applyBorder="1" applyAlignment="1">
      <alignment horizontal="center" vertical="center"/>
    </xf>
    <xf numFmtId="0" fontId="9" fillId="0" borderId="9" xfId="0" applyFont="1" applyBorder="1" applyAlignment="1">
      <alignment horizontal="left" vertical="center"/>
    </xf>
    <xf numFmtId="0" fontId="9" fillId="10" borderId="9" xfId="0" applyFont="1" applyFill="1" applyBorder="1" applyAlignment="1">
      <alignment horizontal="center" vertical="center"/>
    </xf>
    <xf numFmtId="0" fontId="9" fillId="0" borderId="9" xfId="0" applyFont="1" applyBorder="1" applyAlignment="1">
      <alignment horizontal="left"/>
    </xf>
    <xf numFmtId="0" fontId="56" fillId="0" borderId="9" xfId="0" applyFont="1" applyBorder="1" applyAlignment="1">
      <alignment horizontal="left"/>
    </xf>
    <xf numFmtId="0" fontId="9" fillId="4" borderId="9" xfId="0" applyFont="1" applyFill="1" applyBorder="1" applyAlignment="1">
      <alignment horizontal="center" vertical="center"/>
    </xf>
    <xf numFmtId="0" fontId="9" fillId="29" borderId="9" xfId="0" applyFont="1" applyFill="1" applyBorder="1"/>
    <xf numFmtId="0" fontId="9" fillId="3" borderId="9" xfId="0" applyFont="1" applyFill="1" applyBorder="1" applyAlignment="1">
      <alignment horizontal="left"/>
    </xf>
    <xf numFmtId="0" fontId="56" fillId="0" borderId="9" xfId="0" applyFont="1" applyBorder="1" applyAlignment="1">
      <alignment horizontal="left" vertical="center"/>
    </xf>
    <xf numFmtId="0" fontId="9" fillId="3" borderId="9" xfId="0" applyFont="1" applyFill="1" applyBorder="1"/>
    <xf numFmtId="0" fontId="9" fillId="3" borderId="9" xfId="0" applyFont="1" applyFill="1" applyBorder="1" applyAlignment="1">
      <alignment horizontal="center" vertical="center"/>
    </xf>
    <xf numFmtId="0" fontId="9" fillId="3" borderId="10" xfId="0" applyFont="1" applyFill="1" applyBorder="1" applyAlignment="1">
      <alignment horizontal="center" vertical="center"/>
    </xf>
    <xf numFmtId="0" fontId="10" fillId="3" borderId="9" xfId="0" applyFont="1" applyFill="1" applyBorder="1" applyAlignment="1">
      <alignment horizontal="left" vertical="center"/>
    </xf>
    <xf numFmtId="0" fontId="9" fillId="3" borderId="9" xfId="0" applyFont="1" applyFill="1" applyBorder="1" applyAlignment="1">
      <alignment horizontal="left" vertical="center"/>
    </xf>
    <xf numFmtId="0" fontId="9" fillId="3" borderId="0" xfId="0" applyFont="1" applyFill="1" applyAlignment="1">
      <alignment horizontal="center" vertical="center"/>
    </xf>
    <xf numFmtId="0" fontId="56" fillId="3" borderId="9" xfId="0" applyFont="1" applyFill="1" applyBorder="1" applyAlignment="1">
      <alignment horizontal="left" vertical="center"/>
    </xf>
    <xf numFmtId="0" fontId="9" fillId="0" borderId="13" xfId="0" applyFont="1" applyBorder="1"/>
    <xf numFmtId="0" fontId="9" fillId="3" borderId="13" xfId="0" applyFont="1" applyFill="1" applyBorder="1"/>
    <xf numFmtId="0" fontId="9" fillId="3" borderId="13" xfId="0" applyFont="1" applyFill="1" applyBorder="1" applyAlignment="1">
      <alignment horizontal="center" vertical="center"/>
    </xf>
    <xf numFmtId="0" fontId="56" fillId="3" borderId="13" xfId="0" applyFont="1" applyFill="1" applyBorder="1" applyAlignment="1">
      <alignment horizontal="left" vertical="center"/>
    </xf>
    <xf numFmtId="9" fontId="21" fillId="0" borderId="0" xfId="0" applyNumberFormat="1" applyFont="1"/>
    <xf numFmtId="9" fontId="21" fillId="0" borderId="9" xfId="0" applyNumberFormat="1" applyFont="1" applyBorder="1"/>
    <xf numFmtId="0" fontId="41" fillId="0" borderId="0" xfId="1" applyFont="1" applyBorder="1" applyAlignment="1">
      <alignment horizontal="left" vertical="center"/>
    </xf>
    <xf numFmtId="0" fontId="41" fillId="0" borderId="0" xfId="1" applyFont="1" applyBorder="1"/>
    <xf numFmtId="0" fontId="27" fillId="0" borderId="111" xfId="0" applyFont="1" applyBorder="1" applyAlignment="1">
      <alignment vertical="center" wrapText="1"/>
    </xf>
    <xf numFmtId="0" fontId="21" fillId="0" borderId="54" xfId="0" applyFont="1" applyBorder="1" applyAlignment="1">
      <alignment horizontal="center" vertical="center" wrapText="1"/>
    </xf>
    <xf numFmtId="9" fontId="21" fillId="0" borderId="78" xfId="0" applyNumberFormat="1" applyFont="1" applyBorder="1"/>
    <xf numFmtId="0" fontId="21" fillId="0" borderId="141" xfId="0" applyFont="1" applyBorder="1" applyAlignment="1">
      <alignment horizontal="center" wrapText="1"/>
    </xf>
    <xf numFmtId="0" fontId="21" fillId="5" borderId="33" xfId="0" applyFont="1" applyFill="1" applyBorder="1" applyAlignment="1">
      <alignment horizontal="center" wrapText="1"/>
    </xf>
    <xf numFmtId="9" fontId="21" fillId="0" borderId="10" xfId="0" applyNumberFormat="1" applyFont="1" applyBorder="1"/>
    <xf numFmtId="0" fontId="21" fillId="5" borderId="141" xfId="0" applyFont="1" applyFill="1" applyBorder="1" applyAlignment="1">
      <alignment horizontal="center" wrapText="1"/>
    </xf>
    <xf numFmtId="0" fontId="27" fillId="0" borderId="115" xfId="0" applyFont="1" applyBorder="1" applyAlignment="1">
      <alignment vertical="center" wrapText="1"/>
    </xf>
    <xf numFmtId="0" fontId="21" fillId="0" borderId="33" xfId="0" applyFont="1" applyBorder="1" applyAlignment="1">
      <alignment horizontal="center" wrapText="1"/>
    </xf>
    <xf numFmtId="0" fontId="21" fillId="12" borderId="54" xfId="0" applyFont="1" applyFill="1" applyBorder="1" applyAlignment="1">
      <alignment horizontal="center" vertical="center" wrapText="1"/>
    </xf>
    <xf numFmtId="0" fontId="21" fillId="12" borderId="14" xfId="0" applyFont="1" applyFill="1" applyBorder="1" applyAlignment="1">
      <alignment horizontal="center" vertical="center"/>
    </xf>
    <xf numFmtId="0" fontId="21" fillId="12" borderId="77" xfId="0" applyFont="1" applyFill="1" applyBorder="1" applyAlignment="1">
      <alignment horizontal="center" vertical="center"/>
    </xf>
    <xf numFmtId="0" fontId="21" fillId="12" borderId="141" xfId="0" applyFont="1" applyFill="1" applyBorder="1" applyAlignment="1">
      <alignment horizontal="center" wrapText="1"/>
    </xf>
    <xf numFmtId="0" fontId="21" fillId="12" borderId="33" xfId="0" applyFont="1" applyFill="1" applyBorder="1" applyAlignment="1">
      <alignment horizontal="center"/>
    </xf>
    <xf numFmtId="0" fontId="21" fillId="12" borderId="145" xfId="0" applyFont="1" applyFill="1" applyBorder="1" applyAlignment="1">
      <alignment horizontal="center"/>
    </xf>
    <xf numFmtId="0" fontId="21" fillId="12" borderId="33" xfId="0" applyFont="1" applyFill="1" applyBorder="1" applyAlignment="1">
      <alignment horizontal="center" wrapText="1"/>
    </xf>
    <xf numFmtId="0" fontId="21" fillId="12" borderId="32" xfId="0" applyFont="1" applyFill="1" applyBorder="1" applyAlignment="1">
      <alignment horizontal="center"/>
    </xf>
    <xf numFmtId="0" fontId="21" fillId="5" borderId="54" xfId="0" applyFont="1" applyFill="1" applyBorder="1" applyAlignment="1">
      <alignment horizontal="center" vertical="center" wrapText="1"/>
    </xf>
    <xf numFmtId="0" fontId="21" fillId="12" borderId="141" xfId="0" applyFont="1" applyFill="1" applyBorder="1" applyAlignment="1">
      <alignment horizontal="center"/>
    </xf>
    <xf numFmtId="0" fontId="13" fillId="12" borderId="116" xfId="0" applyFont="1" applyFill="1" applyBorder="1" applyAlignment="1">
      <alignment vertical="center" wrapText="1"/>
    </xf>
    <xf numFmtId="0" fontId="76" fillId="12" borderId="84" xfId="0" applyFont="1" applyFill="1" applyBorder="1" applyAlignment="1">
      <alignment horizontal="center" vertical="center" wrapText="1"/>
    </xf>
    <xf numFmtId="0" fontId="76" fillId="12" borderId="85" xfId="0" applyFont="1" applyFill="1" applyBorder="1" applyAlignment="1">
      <alignment horizontal="center" vertical="center"/>
    </xf>
    <xf numFmtId="9" fontId="21" fillId="36" borderId="83" xfId="0" applyNumberFormat="1" applyFont="1" applyFill="1" applyBorder="1"/>
    <xf numFmtId="0" fontId="76" fillId="36" borderId="84" xfId="0" applyFont="1" applyFill="1" applyBorder="1" applyAlignment="1">
      <alignment horizontal="center" vertical="center" wrapText="1"/>
    </xf>
    <xf numFmtId="0" fontId="76" fillId="36" borderId="85" xfId="0" applyFont="1" applyFill="1" applyBorder="1" applyAlignment="1">
      <alignment horizontal="center" vertical="center"/>
    </xf>
    <xf numFmtId="0" fontId="76" fillId="36" borderId="125" xfId="0" applyFont="1" applyFill="1" applyBorder="1" applyAlignment="1">
      <alignment horizontal="center" vertical="center" wrapText="1"/>
    </xf>
    <xf numFmtId="9" fontId="21" fillId="36" borderId="10" xfId="0" applyNumberFormat="1" applyFont="1" applyFill="1" applyBorder="1"/>
    <xf numFmtId="0" fontId="21" fillId="0" borderId="112" xfId="0" applyFont="1" applyBorder="1" applyAlignment="1">
      <alignment horizontal="center" vertical="center" wrapText="1"/>
    </xf>
    <xf numFmtId="9" fontId="11" fillId="0" borderId="113" xfId="0" applyNumberFormat="1" applyFont="1" applyBorder="1" applyAlignment="1">
      <alignment horizontal="center" vertical="center"/>
    </xf>
    <xf numFmtId="0" fontId="11" fillId="0" borderId="57" xfId="0" applyFont="1" applyBorder="1" applyAlignment="1">
      <alignment horizontal="center"/>
    </xf>
    <xf numFmtId="0" fontId="11" fillId="0" borderId="9" xfId="0" applyFont="1" applyBorder="1" applyAlignment="1">
      <alignment horizontal="center"/>
    </xf>
    <xf numFmtId="9" fontId="21" fillId="0" borderId="58" xfId="0" applyNumberFormat="1" applyFont="1" applyBorder="1" applyAlignment="1">
      <alignment horizontal="center"/>
    </xf>
    <xf numFmtId="0" fontId="21" fillId="0" borderId="12" xfId="0" applyFont="1" applyBorder="1" applyAlignment="1">
      <alignment horizontal="center" wrapText="1"/>
    </xf>
    <xf numFmtId="0" fontId="27" fillId="0" borderId="122" xfId="0" applyFont="1" applyBorder="1" applyAlignment="1">
      <alignment vertical="center" wrapText="1"/>
    </xf>
    <xf numFmtId="0" fontId="16" fillId="0" borderId="92" xfId="0" applyFont="1" applyBorder="1"/>
    <xf numFmtId="0" fontId="21" fillId="12" borderId="112" xfId="0" applyFont="1" applyFill="1" applyBorder="1" applyAlignment="1">
      <alignment horizontal="center" vertical="center" wrapText="1"/>
    </xf>
    <xf numFmtId="9" fontId="11" fillId="12" borderId="113" xfId="0" applyNumberFormat="1" applyFont="1" applyFill="1" applyBorder="1" applyAlignment="1">
      <alignment horizontal="center" vertical="center"/>
    </xf>
    <xf numFmtId="0" fontId="27" fillId="0" borderId="92" xfId="0" applyFont="1" applyBorder="1" applyAlignment="1">
      <alignment vertical="center" wrapText="1"/>
    </xf>
    <xf numFmtId="0" fontId="11" fillId="12" borderId="57" xfId="0" applyFont="1" applyFill="1" applyBorder="1" applyAlignment="1">
      <alignment horizontal="center"/>
    </xf>
    <xf numFmtId="0" fontId="11" fillId="12" borderId="9" xfId="0" applyFont="1" applyFill="1" applyBorder="1" applyAlignment="1">
      <alignment horizontal="center"/>
    </xf>
    <xf numFmtId="0" fontId="11" fillId="12" borderId="58" xfId="0" applyFont="1" applyFill="1" applyBorder="1" applyAlignment="1">
      <alignment horizontal="center"/>
    </xf>
    <xf numFmtId="0" fontId="11" fillId="12" borderId="12" xfId="0" applyFont="1" applyFill="1" applyBorder="1" applyAlignment="1">
      <alignment horizontal="center"/>
    </xf>
    <xf numFmtId="0" fontId="21" fillId="0" borderId="123" xfId="0" applyFont="1" applyBorder="1" applyAlignment="1">
      <alignment horizontal="center" vertical="center" wrapText="1"/>
    </xf>
    <xf numFmtId="0" fontId="21" fillId="0" borderId="24" xfId="0" applyFont="1" applyBorder="1" applyAlignment="1">
      <alignment horizontal="center" vertical="center"/>
    </xf>
    <xf numFmtId="9" fontId="11" fillId="0" borderId="124" xfId="0" applyNumberFormat="1" applyFont="1" applyBorder="1" applyAlignment="1">
      <alignment horizontal="center" vertical="center"/>
    </xf>
    <xf numFmtId="9" fontId="21" fillId="12" borderId="58" xfId="0" applyNumberFormat="1" applyFont="1" applyFill="1" applyBorder="1" applyAlignment="1">
      <alignment horizontal="center"/>
    </xf>
    <xf numFmtId="0" fontId="27" fillId="0" borderId="92" xfId="0" applyFont="1" applyBorder="1"/>
    <xf numFmtId="0" fontId="11" fillId="0" borderId="58" xfId="0" applyFont="1" applyBorder="1" applyAlignment="1">
      <alignment horizontal="center"/>
    </xf>
    <xf numFmtId="0" fontId="21" fillId="0" borderId="57" xfId="0" applyFont="1" applyBorder="1" applyAlignment="1">
      <alignment horizontal="center" vertical="center" wrapText="1"/>
    </xf>
    <xf numFmtId="9" fontId="11" fillId="0" borderId="58" xfId="0" applyNumberFormat="1" applyFont="1" applyBorder="1" applyAlignment="1">
      <alignment horizontal="center" vertical="center"/>
    </xf>
    <xf numFmtId="0" fontId="21" fillId="0" borderId="109" xfId="0" applyFont="1" applyBorder="1" applyAlignment="1">
      <alignment horizontal="center" vertical="center" wrapText="1"/>
    </xf>
    <xf numFmtId="0" fontId="21" fillId="0" borderId="21" xfId="0" applyFont="1" applyBorder="1" applyAlignment="1">
      <alignment horizontal="center" vertical="center"/>
    </xf>
    <xf numFmtId="9" fontId="11" fillId="0" borderId="110" xfId="0" applyNumberFormat="1" applyFont="1" applyBorder="1" applyAlignment="1">
      <alignment horizontal="center" vertical="center"/>
    </xf>
    <xf numFmtId="0" fontId="11" fillId="12" borderId="121" xfId="0" applyFont="1" applyFill="1" applyBorder="1" applyAlignment="1">
      <alignment horizontal="center"/>
    </xf>
    <xf numFmtId="0" fontId="76" fillId="12" borderId="117" xfId="0" applyFont="1" applyFill="1" applyBorder="1" applyAlignment="1">
      <alignment horizontal="center" vertical="center" wrapText="1"/>
    </xf>
    <xf numFmtId="0" fontId="76" fillId="12" borderId="46" xfId="0" applyFont="1" applyFill="1" applyBorder="1" applyAlignment="1">
      <alignment horizontal="center" vertical="center" wrapText="1"/>
    </xf>
    <xf numFmtId="9" fontId="13" fillId="13" borderId="118" xfId="0" applyNumberFormat="1" applyFont="1" applyFill="1" applyBorder="1" applyAlignment="1">
      <alignment horizontal="center" vertical="center"/>
    </xf>
    <xf numFmtId="0" fontId="76" fillId="12" borderId="125" xfId="0" applyFont="1" applyFill="1" applyBorder="1" applyAlignment="1">
      <alignment horizontal="center" vertical="center" wrapText="1"/>
    </xf>
    <xf numFmtId="0" fontId="76" fillId="12" borderId="119" xfId="0" applyFont="1" applyFill="1" applyBorder="1" applyAlignment="1">
      <alignment horizontal="center" vertical="center" wrapText="1"/>
    </xf>
    <xf numFmtId="9" fontId="13" fillId="13" borderId="63" xfId="0" applyNumberFormat="1" applyFont="1" applyFill="1" applyBorder="1" applyAlignment="1">
      <alignment horizontal="center" vertical="center"/>
    </xf>
    <xf numFmtId="9" fontId="13" fillId="13" borderId="62" xfId="0" applyNumberFormat="1" applyFont="1" applyFill="1" applyBorder="1" applyAlignment="1">
      <alignment horizontal="center" vertical="center"/>
    </xf>
    <xf numFmtId="0" fontId="76" fillId="12" borderId="126" xfId="0" applyFont="1" applyFill="1" applyBorder="1" applyAlignment="1">
      <alignment horizontal="center" vertical="center" wrapText="1"/>
    </xf>
    <xf numFmtId="9" fontId="13" fillId="13" borderId="127" xfId="0" applyNumberFormat="1" applyFont="1" applyFill="1" applyBorder="1" applyAlignment="1">
      <alignment horizontal="center" vertical="center"/>
    </xf>
    <xf numFmtId="0" fontId="9" fillId="0" borderId="0" xfId="0" applyFont="1" applyAlignment="1">
      <alignment horizontal="justify" vertical="center"/>
    </xf>
    <xf numFmtId="0" fontId="21" fillId="0" borderId="56" xfId="0" applyFont="1" applyBorder="1" applyAlignment="1">
      <alignment horizontal="center"/>
    </xf>
    <xf numFmtId="0" fontId="21" fillId="11" borderId="9" xfId="0" applyFont="1" applyFill="1" applyBorder="1" applyAlignment="1">
      <alignment horizontal="center"/>
    </xf>
    <xf numFmtId="0" fontId="9" fillId="0" borderId="105" xfId="0" applyFont="1" applyBorder="1" applyAlignment="1">
      <alignment wrapText="1"/>
    </xf>
    <xf numFmtId="2" fontId="9" fillId="0" borderId="33" xfId="0" applyNumberFormat="1" applyFont="1" applyBorder="1" applyAlignment="1">
      <alignment wrapText="1"/>
    </xf>
    <xf numFmtId="0" fontId="9" fillId="0" borderId="32" xfId="0" applyFont="1" applyBorder="1" applyAlignment="1">
      <alignment wrapText="1"/>
    </xf>
    <xf numFmtId="0" fontId="9" fillId="0" borderId="56" xfId="0" applyFont="1" applyBorder="1" applyAlignment="1">
      <alignment wrapText="1"/>
    </xf>
    <xf numFmtId="0" fontId="9" fillId="0" borderId="8" xfId="0" applyFont="1" applyBorder="1"/>
    <xf numFmtId="0" fontId="9" fillId="0" borderId="104" xfId="0" applyFont="1" applyBorder="1" applyAlignment="1">
      <alignment wrapText="1"/>
    </xf>
    <xf numFmtId="2" fontId="21" fillId="25" borderId="23" xfId="0" applyNumberFormat="1" applyFont="1" applyFill="1" applyBorder="1" applyAlignment="1">
      <alignment wrapText="1"/>
    </xf>
    <xf numFmtId="0" fontId="21" fillId="25" borderId="0" xfId="0" applyFont="1" applyFill="1" applyAlignment="1">
      <alignment wrapText="1"/>
    </xf>
    <xf numFmtId="2" fontId="9" fillId="0" borderId="15" xfId="0" applyNumberFormat="1" applyFont="1" applyBorder="1" applyAlignment="1">
      <alignment wrapText="1"/>
    </xf>
    <xf numFmtId="0" fontId="9" fillId="0" borderId="20" xfId="0" applyFont="1" applyBorder="1" applyAlignment="1">
      <alignment wrapText="1"/>
    </xf>
    <xf numFmtId="0" fontId="9" fillId="0" borderId="98" xfId="0" applyFont="1" applyBorder="1" applyAlignment="1">
      <alignment wrapText="1"/>
    </xf>
    <xf numFmtId="0" fontId="9" fillId="27" borderId="33" xfId="0" applyFont="1" applyFill="1" applyBorder="1"/>
    <xf numFmtId="0" fontId="9" fillId="0" borderId="98" xfId="0" applyFont="1" applyBorder="1"/>
    <xf numFmtId="10" fontId="9" fillId="0" borderId="102" xfId="0" applyNumberFormat="1" applyFont="1" applyBorder="1" applyAlignment="1">
      <alignment horizontal="center" vertical="center"/>
    </xf>
    <xf numFmtId="10" fontId="9" fillId="3" borderId="102" xfId="0" applyNumberFormat="1" applyFont="1" applyFill="1" applyBorder="1" applyAlignment="1">
      <alignment horizontal="center" vertical="center"/>
    </xf>
    <xf numFmtId="0" fontId="8" fillId="0" borderId="56" xfId="0" applyFont="1" applyBorder="1" applyAlignment="1">
      <alignment horizontal="center" vertical="center" wrapText="1"/>
    </xf>
    <xf numFmtId="10" fontId="8" fillId="0" borderId="21" xfId="0" applyNumberFormat="1" applyFont="1" applyBorder="1" applyAlignment="1">
      <alignment horizontal="center" vertical="center"/>
    </xf>
    <xf numFmtId="10" fontId="8" fillId="0" borderId="56" xfId="0" applyNumberFormat="1" applyFont="1" applyBorder="1" applyAlignment="1">
      <alignment horizontal="center" vertical="center" wrapText="1"/>
    </xf>
    <xf numFmtId="0" fontId="8" fillId="0" borderId="9" xfId="0" applyFont="1" applyBorder="1" applyAlignment="1">
      <alignment horizontal="center" vertical="center" wrapText="1"/>
    </xf>
    <xf numFmtId="10" fontId="9" fillId="0" borderId="39" xfId="0" applyNumberFormat="1" applyFont="1" applyBorder="1" applyAlignment="1">
      <alignment horizontal="center" vertical="center"/>
    </xf>
    <xf numFmtId="10" fontId="9" fillId="3" borderId="39" xfId="0" applyNumberFormat="1" applyFont="1" applyFill="1" applyBorder="1" applyAlignment="1">
      <alignment horizontal="center" vertical="center"/>
    </xf>
    <xf numFmtId="0" fontId="8" fillId="0" borderId="13" xfId="0" applyFont="1" applyBorder="1" applyAlignment="1">
      <alignment horizontal="center" vertical="center" wrapText="1"/>
    </xf>
    <xf numFmtId="10" fontId="8" fillId="0" borderId="48" xfId="0" applyNumberFormat="1" applyFont="1" applyBorder="1" applyAlignment="1">
      <alignment horizontal="center" vertical="center"/>
    </xf>
    <xf numFmtId="10" fontId="8" fillId="0" borderId="94" xfId="0" applyNumberFormat="1" applyFont="1" applyBorder="1" applyAlignment="1">
      <alignment horizontal="center" vertical="center" wrapText="1"/>
    </xf>
    <xf numFmtId="10" fontId="13" fillId="55" borderId="18" xfId="0" applyNumberFormat="1" applyFont="1" applyFill="1" applyBorder="1" applyAlignment="1">
      <alignment horizontal="center" vertical="center"/>
    </xf>
    <xf numFmtId="10" fontId="13" fillId="49" borderId="44" xfId="0" applyNumberFormat="1" applyFont="1" applyFill="1" applyBorder="1" applyAlignment="1">
      <alignment horizontal="center" vertical="center"/>
    </xf>
    <xf numFmtId="0" fontId="12" fillId="46" borderId="199" xfId="0" applyFont="1" applyFill="1" applyBorder="1" applyAlignment="1">
      <alignment horizontal="center" vertical="center" wrapText="1"/>
    </xf>
    <xf numFmtId="10" fontId="12" fillId="54" borderId="44" xfId="0" applyNumberFormat="1" applyFont="1" applyFill="1" applyBorder="1" applyAlignment="1">
      <alignment horizontal="center" vertical="center"/>
    </xf>
    <xf numFmtId="10" fontId="12" fillId="46" borderId="16" xfId="0" applyNumberFormat="1" applyFont="1" applyFill="1" applyBorder="1" applyAlignment="1">
      <alignment horizontal="center" vertical="center" wrapText="1"/>
    </xf>
    <xf numFmtId="10" fontId="12" fillId="46" borderId="16" xfId="0" applyNumberFormat="1" applyFont="1" applyFill="1" applyBorder="1" applyAlignment="1">
      <alignment horizontal="center" vertical="center"/>
    </xf>
    <xf numFmtId="0" fontId="18" fillId="0" borderId="0" xfId="0" applyFont="1" applyAlignment="1">
      <alignment horizontal="center" vertical="center"/>
    </xf>
    <xf numFmtId="0" fontId="57" fillId="0" borderId="0" xfId="0" applyFont="1" applyAlignment="1">
      <alignment horizontal="center" vertical="center"/>
    </xf>
    <xf numFmtId="0" fontId="11" fillId="54" borderId="0" xfId="0" applyFont="1" applyFill="1"/>
    <xf numFmtId="0" fontId="11" fillId="46" borderId="0" xfId="0" applyFont="1" applyFill="1"/>
    <xf numFmtId="0" fontId="21" fillId="48" borderId="0" xfId="0" applyFont="1" applyFill="1"/>
    <xf numFmtId="0" fontId="61" fillId="47" borderId="0" xfId="0" applyFont="1" applyFill="1" applyAlignment="1">
      <alignment horizontal="center" vertical="center"/>
    </xf>
    <xf numFmtId="2" fontId="21" fillId="0" borderId="9" xfId="0" applyNumberFormat="1" applyFont="1" applyBorder="1" applyAlignment="1">
      <alignment horizontal="center" vertical="center"/>
    </xf>
    <xf numFmtId="0" fontId="8" fillId="0" borderId="138" xfId="0" applyFont="1" applyBorder="1"/>
    <xf numFmtId="0" fontId="8" fillId="0" borderId="79" xfId="0" applyFont="1" applyBorder="1"/>
    <xf numFmtId="0" fontId="9" fillId="0" borderId="78" xfId="0" applyFont="1" applyBorder="1"/>
    <xf numFmtId="0" fontId="8" fillId="0" borderId="79" xfId="0" applyFont="1" applyBorder="1" applyAlignment="1">
      <alignment horizontal="right"/>
    </xf>
    <xf numFmtId="164" fontId="20" fillId="0" borderId="9" xfId="0" applyNumberFormat="1" applyFont="1" applyBorder="1" applyAlignment="1">
      <alignment horizontal="center" vertical="center"/>
    </xf>
    <xf numFmtId="164" fontId="11" fillId="0" borderId="9" xfId="0" applyNumberFormat="1" applyFont="1" applyBorder="1" applyAlignment="1">
      <alignment horizontal="center" vertical="center"/>
    </xf>
    <xf numFmtId="164" fontId="15" fillId="5" borderId="14" xfId="0" applyNumberFormat="1" applyFont="1" applyFill="1" applyBorder="1"/>
    <xf numFmtId="164" fontId="15" fillId="13" borderId="14" xfId="0" quotePrefix="1" applyNumberFormat="1" applyFont="1" applyFill="1" applyBorder="1"/>
    <xf numFmtId="164" fontId="15" fillId="13" borderId="14" xfId="0" applyNumberFormat="1" applyFont="1" applyFill="1" applyBorder="1"/>
    <xf numFmtId="164" fontId="15" fillId="5" borderId="14" xfId="0" quotePrefix="1" applyNumberFormat="1" applyFont="1" applyFill="1" applyBorder="1"/>
    <xf numFmtId="0" fontId="36" fillId="0" borderId="0" xfId="0" applyFont="1"/>
    <xf numFmtId="164" fontId="36" fillId="0" borderId="0" xfId="0" applyNumberFormat="1" applyFont="1"/>
    <xf numFmtId="0" fontId="11" fillId="0" borderId="20" xfId="0" applyFont="1" applyBorder="1"/>
    <xf numFmtId="0" fontId="11" fillId="5" borderId="20" xfId="0" applyFont="1" applyFill="1" applyBorder="1"/>
    <xf numFmtId="0" fontId="16" fillId="0" borderId="0" xfId="0" quotePrefix="1" applyFont="1"/>
    <xf numFmtId="0" fontId="30" fillId="0" borderId="0" xfId="0" quotePrefix="1" applyFont="1"/>
    <xf numFmtId="0" fontId="56" fillId="5" borderId="0" xfId="0" applyFont="1" applyFill="1" applyAlignment="1">
      <alignment vertical="top" wrapText="1"/>
    </xf>
    <xf numFmtId="9" fontId="9" fillId="0" borderId="9" xfId="2" applyFont="1" applyBorder="1" applyAlignment="1">
      <alignment horizontal="center" vertical="center"/>
    </xf>
    <xf numFmtId="0" fontId="23" fillId="11" borderId="0" xfId="0" applyFont="1" applyFill="1" applyAlignment="1">
      <alignment horizontal="left" vertical="center"/>
    </xf>
    <xf numFmtId="0" fontId="9" fillId="11" borderId="0" xfId="0" applyFont="1" applyFill="1" applyAlignment="1">
      <alignment horizontal="center" vertical="center"/>
    </xf>
    <xf numFmtId="164" fontId="9" fillId="16" borderId="14" xfId="0" applyNumberFormat="1" applyFont="1" applyFill="1" applyBorder="1"/>
    <xf numFmtId="164" fontId="79" fillId="13" borderId="14" xfId="0" applyNumberFormat="1" applyFont="1" applyFill="1" applyBorder="1"/>
    <xf numFmtId="164" fontId="11" fillId="0" borderId="14" xfId="0" applyNumberFormat="1" applyFont="1" applyBorder="1"/>
    <xf numFmtId="164" fontId="79" fillId="26" borderId="14" xfId="0" applyNumberFormat="1" applyFont="1" applyFill="1" applyBorder="1"/>
    <xf numFmtId="164" fontId="9" fillId="13" borderId="14" xfId="0" applyNumberFormat="1" applyFont="1" applyFill="1" applyBorder="1"/>
    <xf numFmtId="164" fontId="79" fillId="0" borderId="14" xfId="0" applyNumberFormat="1" applyFont="1" applyBorder="1"/>
    <xf numFmtId="164" fontId="9" fillId="0" borderId="24" xfId="0" applyNumberFormat="1" applyFont="1" applyBorder="1"/>
    <xf numFmtId="164" fontId="9" fillId="0" borderId="19" xfId="0" applyNumberFormat="1" applyFont="1" applyBorder="1"/>
    <xf numFmtId="164" fontId="9" fillId="0" borderId="9" xfId="0" applyNumberFormat="1" applyFont="1" applyBorder="1"/>
    <xf numFmtId="164" fontId="9" fillId="0" borderId="20" xfId="0" applyNumberFormat="1" applyFont="1" applyBorder="1"/>
    <xf numFmtId="164" fontId="79" fillId="0" borderId="20" xfId="0" applyNumberFormat="1" applyFont="1" applyBorder="1"/>
    <xf numFmtId="164" fontId="79" fillId="0" borderId="15" xfId="0" applyNumberFormat="1" applyFont="1" applyBorder="1"/>
    <xf numFmtId="164" fontId="9" fillId="0" borderId="5" xfId="0" applyNumberFormat="1" applyFont="1" applyBorder="1"/>
    <xf numFmtId="0" fontId="20" fillId="11" borderId="0" xfId="0" applyFont="1" applyFill="1"/>
    <xf numFmtId="0" fontId="23" fillId="11" borderId="0" xfId="0" applyFont="1" applyFill="1" applyAlignment="1">
      <alignment horizontal="center" vertical="center"/>
    </xf>
    <xf numFmtId="0" fontId="8" fillId="0" borderId="50" xfId="0" applyFont="1" applyBorder="1" applyAlignment="1">
      <alignment horizontal="center" vertical="center" wrapText="1"/>
    </xf>
    <xf numFmtId="0" fontId="9" fillId="0" borderId="6" xfId="0" applyFont="1" applyBorder="1"/>
    <xf numFmtId="0" fontId="9" fillId="0" borderId="56" xfId="0" applyFont="1" applyBorder="1"/>
    <xf numFmtId="0" fontId="9" fillId="0" borderId="10" xfId="0" applyFont="1" applyBorder="1"/>
    <xf numFmtId="0" fontId="18" fillId="0" borderId="0" xfId="0" applyFont="1" applyAlignment="1">
      <alignment horizontal="left" vertical="center" wrapText="1"/>
    </xf>
    <xf numFmtId="164" fontId="18" fillId="0" borderId="14" xfId="0" applyNumberFormat="1" applyFont="1" applyBorder="1" applyAlignment="1">
      <alignment horizontal="center" vertical="center"/>
    </xf>
    <xf numFmtId="0" fontId="23" fillId="0" borderId="33" xfId="0" applyFont="1" applyBorder="1" applyAlignment="1">
      <alignment horizontal="center" vertical="center"/>
    </xf>
    <xf numFmtId="0" fontId="11" fillId="0" borderId="0" xfId="0" applyFont="1" applyAlignment="1">
      <alignment horizontal="center" vertical="center"/>
    </xf>
    <xf numFmtId="0" fontId="23" fillId="0" borderId="48" xfId="0" applyFont="1" applyBorder="1" applyAlignment="1">
      <alignment horizontal="center" vertical="center" wrapText="1"/>
    </xf>
    <xf numFmtId="0" fontId="23" fillId="0" borderId="48" xfId="0" applyFont="1" applyBorder="1"/>
    <xf numFmtId="0" fontId="23" fillId="0" borderId="23" xfId="0" applyFont="1" applyBorder="1"/>
    <xf numFmtId="164" fontId="23" fillId="0" borderId="14" xfId="2" applyNumberFormat="1" applyFont="1" applyBorder="1" applyAlignment="1">
      <alignment horizontal="center"/>
    </xf>
    <xf numFmtId="0" fontId="14" fillId="0" borderId="14" xfId="0" applyFont="1" applyBorder="1" applyAlignment="1">
      <alignment horizontal="center" vertical="center" wrapText="1"/>
    </xf>
    <xf numFmtId="164" fontId="14" fillId="0" borderId="14" xfId="0" applyNumberFormat="1" applyFont="1" applyBorder="1" applyAlignment="1">
      <alignment horizontal="center" vertical="center" wrapText="1"/>
    </xf>
    <xf numFmtId="10" fontId="14" fillId="0" borderId="0" xfId="0" applyNumberFormat="1" applyFont="1" applyAlignment="1">
      <alignment horizontal="center" vertical="center" wrapText="1"/>
    </xf>
    <xf numFmtId="0" fontId="47" fillId="0" borderId="48" xfId="0" applyFont="1" applyBorder="1" applyAlignment="1">
      <alignment horizontal="center"/>
    </xf>
    <xf numFmtId="0" fontId="47" fillId="0" borderId="0" xfId="0" applyFont="1" applyAlignment="1">
      <alignment horizontal="right"/>
    </xf>
    <xf numFmtId="0" fontId="47" fillId="0" borderId="23" xfId="0" applyFont="1" applyBorder="1" applyAlignment="1">
      <alignment horizontal="right"/>
    </xf>
    <xf numFmtId="0" fontId="9" fillId="0" borderId="23" xfId="0" applyFont="1" applyBorder="1" applyAlignment="1">
      <alignment horizontal="right"/>
    </xf>
    <xf numFmtId="0" fontId="45" fillId="0" borderId="0" xfId="0" applyFont="1"/>
    <xf numFmtId="0" fontId="45" fillId="0" borderId="48" xfId="0" applyFont="1" applyBorder="1" applyAlignment="1">
      <alignment horizontal="center"/>
    </xf>
    <xf numFmtId="0" fontId="9" fillId="10" borderId="0" xfId="0" applyFont="1" applyFill="1" applyAlignment="1">
      <alignment horizontal="right"/>
    </xf>
    <xf numFmtId="0" fontId="9" fillId="10" borderId="23" xfId="0" applyFont="1" applyFill="1" applyBorder="1" applyAlignment="1">
      <alignment horizontal="right"/>
    </xf>
    <xf numFmtId="0" fontId="9" fillId="24" borderId="0" xfId="0" applyFont="1" applyFill="1" applyAlignment="1">
      <alignment horizontal="right"/>
    </xf>
    <xf numFmtId="0" fontId="86" fillId="0" borderId="0" xfId="0" applyFont="1"/>
    <xf numFmtId="0" fontId="86" fillId="0" borderId="48" xfId="0" applyFont="1" applyBorder="1" applyAlignment="1">
      <alignment horizontal="center"/>
    </xf>
    <xf numFmtId="0" fontId="33" fillId="0" borderId="48" xfId="0" applyFont="1" applyBorder="1" applyAlignment="1">
      <alignment horizontal="center"/>
    </xf>
    <xf numFmtId="0" fontId="66" fillId="19" borderId="48" xfId="0" applyFont="1" applyFill="1" applyBorder="1" applyAlignment="1">
      <alignment horizontal="center" vertical="top" wrapText="1"/>
    </xf>
    <xf numFmtId="0" fontId="9" fillId="19" borderId="0" xfId="0" applyFont="1" applyFill="1" applyAlignment="1">
      <alignment horizontal="right"/>
    </xf>
    <xf numFmtId="0" fontId="33" fillId="0" borderId="21" xfId="0" applyFont="1" applyBorder="1"/>
    <xf numFmtId="0" fontId="9" fillId="0" borderId="32" xfId="0" applyFont="1" applyBorder="1" applyAlignment="1">
      <alignment horizontal="right"/>
    </xf>
    <xf numFmtId="0" fontId="9" fillId="24" borderId="32" xfId="0" applyFont="1" applyFill="1" applyBorder="1" applyAlignment="1">
      <alignment horizontal="right"/>
    </xf>
    <xf numFmtId="0" fontId="9" fillId="10" borderId="32" xfId="0" applyFont="1" applyFill="1" applyBorder="1" applyAlignment="1">
      <alignment horizontal="right"/>
    </xf>
    <xf numFmtId="0" fontId="9" fillId="10" borderId="33" xfId="0" applyFont="1" applyFill="1" applyBorder="1" applyAlignment="1">
      <alignment horizontal="right"/>
    </xf>
    <xf numFmtId="10" fontId="21" fillId="0" borderId="14" xfId="0" applyNumberFormat="1" applyFont="1" applyBorder="1"/>
    <xf numFmtId="165" fontId="21" fillId="0" borderId="14" xfId="0" applyNumberFormat="1" applyFont="1" applyBorder="1"/>
    <xf numFmtId="0" fontId="9" fillId="0" borderId="151" xfId="0" applyFont="1" applyBorder="1" applyAlignment="1">
      <alignment wrapText="1"/>
    </xf>
    <xf numFmtId="1" fontId="9" fillId="0" borderId="152" xfId="0" applyNumberFormat="1" applyFont="1" applyBorder="1"/>
    <xf numFmtId="1" fontId="9" fillId="0" borderId="9" xfId="0" applyNumberFormat="1" applyFont="1" applyBorder="1"/>
    <xf numFmtId="0" fontId="87" fillId="0" borderId="9" xfId="0" applyFont="1" applyBorder="1"/>
    <xf numFmtId="0" fontId="88" fillId="0" borderId="100" xfId="0" applyFont="1" applyBorder="1" applyAlignment="1">
      <alignment wrapText="1"/>
    </xf>
    <xf numFmtId="1" fontId="87" fillId="0" borderId="183" xfId="0" applyNumberFormat="1" applyFont="1" applyBorder="1"/>
    <xf numFmtId="1" fontId="88" fillId="0" borderId="13" xfId="0" applyNumberFormat="1" applyFont="1" applyBorder="1"/>
    <xf numFmtId="0" fontId="88" fillId="0" borderId="13" xfId="0" applyFont="1" applyBorder="1"/>
    <xf numFmtId="0" fontId="88" fillId="0" borderId="1" xfId="0" applyFont="1" applyBorder="1"/>
    <xf numFmtId="0" fontId="90" fillId="0" borderId="100" xfId="0" applyFont="1" applyBorder="1" applyAlignment="1">
      <alignment wrapText="1"/>
    </xf>
    <xf numFmtId="0" fontId="47" fillId="0" borderId="14" xfId="0" applyFont="1" applyBorder="1"/>
    <xf numFmtId="0" fontId="90" fillId="0" borderId="14" xfId="0" applyFont="1" applyBorder="1"/>
    <xf numFmtId="0" fontId="9" fillId="0" borderId="100" xfId="0" applyFont="1" applyBorder="1" applyAlignment="1">
      <alignment wrapText="1"/>
    </xf>
    <xf numFmtId="1" fontId="9" fillId="0" borderId="184" xfId="0" applyNumberFormat="1" applyFont="1" applyBorder="1"/>
    <xf numFmtId="1" fontId="9" fillId="0" borderId="56" xfId="0" applyNumberFormat="1" applyFont="1" applyBorder="1"/>
    <xf numFmtId="0" fontId="9" fillId="10" borderId="56" xfId="0" applyFont="1" applyFill="1" applyBorder="1"/>
    <xf numFmtId="1" fontId="9" fillId="32" borderId="152" xfId="0" applyNumberFormat="1" applyFont="1" applyFill="1" applyBorder="1"/>
    <xf numFmtId="1" fontId="9" fillId="32" borderId="9" xfId="0" applyNumberFormat="1" applyFont="1" applyFill="1" applyBorder="1"/>
    <xf numFmtId="0" fontId="9" fillId="32" borderId="9" xfId="0" applyFont="1" applyFill="1" applyBorder="1"/>
    <xf numFmtId="0" fontId="9" fillId="10" borderId="9" xfId="0" applyFont="1" applyFill="1" applyBorder="1"/>
    <xf numFmtId="1" fontId="87" fillId="0" borderId="152" xfId="0" applyNumberFormat="1" applyFont="1" applyBorder="1"/>
    <xf numFmtId="0" fontId="9" fillId="32" borderId="10" xfId="0" applyFont="1" applyFill="1" applyBorder="1"/>
    <xf numFmtId="0" fontId="23" fillId="0" borderId="100" xfId="0" applyFont="1" applyBorder="1"/>
    <xf numFmtId="1" fontId="23" fillId="0" borderId="152" xfId="0" applyNumberFormat="1" applyFont="1" applyBorder="1"/>
    <xf numFmtId="164" fontId="9" fillId="0" borderId="14" xfId="0" applyNumberFormat="1" applyFont="1" applyBorder="1" applyAlignment="1">
      <alignment horizontal="center" vertical="center"/>
    </xf>
    <xf numFmtId="164" fontId="11" fillId="0" borderId="14" xfId="2" applyNumberFormat="1" applyFont="1" applyBorder="1" applyAlignment="1">
      <alignment horizontal="center" vertical="center"/>
    </xf>
    <xf numFmtId="3" fontId="9" fillId="0" borderId="0" xfId="0" applyNumberFormat="1" applyFont="1"/>
    <xf numFmtId="0" fontId="9" fillId="0" borderId="7" xfId="0" applyFont="1" applyBorder="1"/>
    <xf numFmtId="0" fontId="9" fillId="0" borderId="56" xfId="0" applyFont="1" applyBorder="1" applyAlignment="1">
      <alignment horizontal="center"/>
    </xf>
    <xf numFmtId="0" fontId="9" fillId="0" borderId="6" xfId="0" applyFont="1" applyBorder="1" applyAlignment="1">
      <alignment horizontal="center"/>
    </xf>
    <xf numFmtId="0" fontId="9" fillId="0" borderId="9" xfId="0" applyFont="1" applyBorder="1" applyAlignment="1">
      <alignment horizontal="center" wrapText="1"/>
    </xf>
    <xf numFmtId="0" fontId="9" fillId="0" borderId="2" xfId="0" applyFont="1" applyBorder="1"/>
    <xf numFmtId="0" fontId="9" fillId="0" borderId="9" xfId="0" applyFont="1" applyBorder="1" applyAlignment="1">
      <alignment wrapText="1"/>
    </xf>
    <xf numFmtId="9" fontId="18" fillId="0" borderId="0" xfId="0" applyNumberFormat="1" applyFont="1" applyAlignment="1">
      <alignment horizontal="left" vertical="center"/>
    </xf>
    <xf numFmtId="0" fontId="12" fillId="11" borderId="0" xfId="4" applyFont="1" applyFill="1" applyAlignment="1">
      <alignment horizontal="left" vertical="center"/>
    </xf>
    <xf numFmtId="0" fontId="9" fillId="0" borderId="48" xfId="0" applyFont="1" applyBorder="1"/>
    <xf numFmtId="0" fontId="9" fillId="0" borderId="22" xfId="0" applyFont="1" applyBorder="1"/>
    <xf numFmtId="9" fontId="9" fillId="0" borderId="23" xfId="2" applyFont="1" applyBorder="1"/>
    <xf numFmtId="0" fontId="12" fillId="11" borderId="0" xfId="0" applyFont="1" applyFill="1"/>
    <xf numFmtId="164" fontId="23" fillId="0" borderId="0" xfId="2" applyNumberFormat="1" applyFont="1" applyFill="1" applyBorder="1"/>
    <xf numFmtId="0" fontId="92" fillId="0" borderId="0" xfId="0" applyFont="1" applyAlignment="1">
      <alignment horizontal="center" vertical="center"/>
    </xf>
    <xf numFmtId="0" fontId="9" fillId="0" borderId="14" xfId="0" quotePrefix="1" applyFont="1" applyBorder="1" applyAlignment="1">
      <alignment horizontal="center"/>
    </xf>
    <xf numFmtId="0" fontId="21" fillId="0" borderId="0" xfId="0" applyFont="1" applyAlignment="1">
      <alignment horizontal="left" vertical="center"/>
    </xf>
    <xf numFmtId="164" fontId="23" fillId="0" borderId="14" xfId="2" applyNumberFormat="1" applyFont="1" applyBorder="1" applyAlignment="1">
      <alignment horizontal="center" vertical="center"/>
    </xf>
    <xf numFmtId="0" fontId="11" fillId="0" borderId="0" xfId="0" applyFont="1" applyAlignment="1">
      <alignment horizontal="left" vertical="center"/>
    </xf>
    <xf numFmtId="164" fontId="9" fillId="0" borderId="0" xfId="2" applyNumberFormat="1" applyFont="1"/>
    <xf numFmtId="0" fontId="49" fillId="19" borderId="0" xfId="0" applyFont="1" applyFill="1"/>
    <xf numFmtId="0" fontId="8" fillId="0" borderId="14" xfId="0" applyFont="1" applyBorder="1" applyAlignment="1">
      <alignment horizontal="right" vertical="center" wrapText="1"/>
    </xf>
    <xf numFmtId="9" fontId="10" fillId="0" borderId="14" xfId="0" applyNumberFormat="1" applyFont="1" applyBorder="1" applyAlignment="1">
      <alignment horizontal="right" vertical="center"/>
    </xf>
    <xf numFmtId="9" fontId="8" fillId="0" borderId="14" xfId="0" applyNumberFormat="1" applyFont="1" applyBorder="1" applyAlignment="1">
      <alignment horizontal="right" vertical="center" wrapText="1"/>
    </xf>
    <xf numFmtId="9" fontId="8" fillId="46" borderId="14" xfId="0" applyNumberFormat="1" applyFont="1" applyFill="1" applyBorder="1" applyAlignment="1">
      <alignment horizontal="right" vertical="center" wrapText="1"/>
    </xf>
    <xf numFmtId="0" fontId="8" fillId="0" borderId="0" xfId="0" applyFont="1" applyAlignment="1">
      <alignment horizontal="right" vertical="center" wrapText="1"/>
    </xf>
    <xf numFmtId="0" fontId="8" fillId="0" borderId="0" xfId="0" applyFont="1" applyAlignment="1">
      <alignment horizontal="right" vertical="center"/>
    </xf>
    <xf numFmtId="164" fontId="10" fillId="0" borderId="0" xfId="0" applyNumberFormat="1" applyFont="1" applyAlignment="1">
      <alignment horizontal="right" vertical="center"/>
    </xf>
    <xf numFmtId="164" fontId="9" fillId="0" borderId="0" xfId="2" applyNumberFormat="1" applyFont="1" applyBorder="1"/>
    <xf numFmtId="9" fontId="8" fillId="0" borderId="0" xfId="0" applyNumberFormat="1" applyFont="1" applyAlignment="1">
      <alignment horizontal="right" vertical="center" wrapText="1"/>
    </xf>
    <xf numFmtId="10" fontId="9" fillId="0" borderId="0" xfId="0" applyNumberFormat="1" applyFont="1"/>
    <xf numFmtId="0" fontId="19" fillId="0" borderId="0" xfId="0" applyFont="1"/>
    <xf numFmtId="0" fontId="93" fillId="0" borderId="0" xfId="0" applyFont="1" applyAlignment="1">
      <alignment horizontal="center" vertical="center"/>
    </xf>
    <xf numFmtId="0" fontId="22" fillId="30" borderId="0" xfId="0" applyFont="1" applyFill="1"/>
    <xf numFmtId="0" fontId="94" fillId="30" borderId="0" xfId="0" applyFont="1" applyFill="1"/>
    <xf numFmtId="16" fontId="9" fillId="0" borderId="0" xfId="0" applyNumberFormat="1" applyFont="1"/>
    <xf numFmtId="0" fontId="21" fillId="8" borderId="14" xfId="0" applyFont="1" applyFill="1" applyBorder="1" applyAlignment="1">
      <alignment horizontal="center" vertical="center" wrapText="1"/>
    </xf>
    <xf numFmtId="164" fontId="18" fillId="0" borderId="14" xfId="0" applyNumberFormat="1" applyFont="1" applyBorder="1"/>
    <xf numFmtId="165" fontId="18" fillId="0" borderId="14" xfId="0" applyNumberFormat="1" applyFont="1" applyBorder="1"/>
    <xf numFmtId="0" fontId="12" fillId="0" borderId="10"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63" xfId="0" applyFont="1" applyBorder="1" applyAlignment="1">
      <alignment horizontal="center" vertical="center" wrapText="1"/>
    </xf>
    <xf numFmtId="9" fontId="9" fillId="13" borderId="9" xfId="2" applyFont="1" applyFill="1" applyBorder="1" applyAlignment="1">
      <alignment horizontal="center" vertical="center"/>
    </xf>
    <xf numFmtId="9" fontId="23" fillId="13" borderId="9" xfId="2" applyFont="1" applyFill="1" applyBorder="1" applyAlignment="1">
      <alignment horizontal="center" vertical="center" wrapText="1"/>
    </xf>
    <xf numFmtId="9" fontId="38" fillId="13" borderId="9" xfId="2" applyFont="1" applyFill="1" applyBorder="1" applyAlignment="1">
      <alignment horizontal="center" vertical="center"/>
    </xf>
    <xf numFmtId="0" fontId="23" fillId="0" borderId="9" xfId="0" applyFont="1" applyBorder="1" applyAlignment="1">
      <alignment horizontal="center" vertical="center" wrapText="1"/>
    </xf>
    <xf numFmtId="0" fontId="38" fillId="0" borderId="9" xfId="0" applyFont="1" applyBorder="1" applyAlignment="1">
      <alignment horizontal="center" vertical="center"/>
    </xf>
    <xf numFmtId="9" fontId="23" fillId="0" borderId="9" xfId="2" applyFont="1" applyFill="1" applyBorder="1" applyAlignment="1">
      <alignment horizontal="center" vertical="center" wrapText="1"/>
    </xf>
    <xf numFmtId="9" fontId="38" fillId="0" borderId="9" xfId="2" applyFont="1" applyFill="1" applyBorder="1" applyAlignment="1">
      <alignment horizontal="center" vertical="center"/>
    </xf>
    <xf numFmtId="164" fontId="38" fillId="0" borderId="9" xfId="0" applyNumberFormat="1" applyFont="1" applyBorder="1" applyAlignment="1">
      <alignment horizontal="center" vertical="center"/>
    </xf>
    <xf numFmtId="0" fontId="27" fillId="0" borderId="0" xfId="0" applyFont="1" applyAlignment="1">
      <alignment horizontal="left"/>
    </xf>
    <xf numFmtId="0" fontId="27" fillId="0" borderId="0" xfId="0" applyFont="1" applyAlignment="1">
      <alignment horizontal="right"/>
    </xf>
    <xf numFmtId="0" fontId="21" fillId="8" borderId="14" xfId="0" applyFont="1" applyFill="1" applyBorder="1" applyAlignment="1">
      <alignment vertical="center" wrapText="1"/>
    </xf>
    <xf numFmtId="0" fontId="21" fillId="0" borderId="20" xfId="0" applyFont="1" applyBorder="1" applyAlignment="1">
      <alignment vertical="center"/>
    </xf>
    <xf numFmtId="0" fontId="21" fillId="0" borderId="15" xfId="0" applyFont="1" applyBorder="1" applyAlignment="1">
      <alignment vertical="center"/>
    </xf>
    <xf numFmtId="9" fontId="20" fillId="0" borderId="9" xfId="2" applyFont="1" applyFill="1" applyBorder="1" applyAlignment="1">
      <alignment horizontal="right" vertical="center"/>
    </xf>
    <xf numFmtId="0" fontId="21" fillId="0" borderId="76" xfId="0" applyFont="1" applyBorder="1"/>
    <xf numFmtId="0" fontId="39" fillId="0" borderId="0" xfId="0" applyFont="1" applyAlignment="1">
      <alignment horizontal="left" vertical="center"/>
    </xf>
    <xf numFmtId="1" fontId="75" fillId="0" borderId="14" xfId="0" applyNumberFormat="1" applyFont="1" applyBorder="1" applyAlignment="1">
      <alignment horizontal="center" vertical="center" wrapText="1"/>
    </xf>
    <xf numFmtId="164" fontId="77" fillId="0" borderId="14" xfId="0" applyNumberFormat="1" applyFont="1" applyBorder="1" applyAlignment="1">
      <alignment horizontal="center" vertical="center" wrapText="1"/>
    </xf>
    <xf numFmtId="0" fontId="67" fillId="19" borderId="0" xfId="0" applyFont="1" applyFill="1" applyAlignment="1">
      <alignment horizontal="left" vertical="top" wrapText="1"/>
    </xf>
    <xf numFmtId="164" fontId="67" fillId="0" borderId="0" xfId="0" applyNumberFormat="1" applyFont="1" applyAlignment="1">
      <alignment horizontal="center" vertical="top" wrapText="1"/>
    </xf>
    <xf numFmtId="164" fontId="67" fillId="0" borderId="0" xfId="0" applyNumberFormat="1" applyFont="1" applyAlignment="1">
      <alignment horizontal="center" vertical="top"/>
    </xf>
    <xf numFmtId="164" fontId="8" fillId="0" borderId="0" xfId="0" applyNumberFormat="1" applyFont="1" applyAlignment="1">
      <alignment horizontal="center"/>
    </xf>
    <xf numFmtId="0" fontId="97" fillId="0" borderId="0" xfId="0" applyFont="1" applyAlignment="1">
      <alignment vertical="center" wrapText="1"/>
    </xf>
    <xf numFmtId="0" fontId="67" fillId="0" borderId="0" xfId="0" applyFont="1" applyAlignment="1">
      <alignment horizontal="center" vertical="center"/>
    </xf>
    <xf numFmtId="0" fontId="9" fillId="8" borderId="14" xfId="0" applyFont="1" applyFill="1" applyBorder="1" applyAlignment="1">
      <alignment vertical="center" wrapText="1"/>
    </xf>
    <xf numFmtId="9" fontId="11" fillId="0" borderId="9" xfId="0" applyNumberFormat="1" applyFont="1" applyBorder="1" applyAlignment="1">
      <alignment horizontal="center"/>
    </xf>
    <xf numFmtId="0" fontId="11" fillId="0" borderId="14" xfId="0" applyFont="1" applyBorder="1" applyAlignment="1">
      <alignment horizontal="center" vertical="center" wrapText="1"/>
    </xf>
    <xf numFmtId="2" fontId="11" fillId="0" borderId="10" xfId="0" applyNumberFormat="1" applyFont="1" applyBorder="1" applyAlignment="1">
      <alignment horizontal="center"/>
    </xf>
    <xf numFmtId="0" fontId="98" fillId="0" borderId="14" xfId="1" applyFont="1" applyFill="1" applyBorder="1" applyAlignment="1">
      <alignment horizontal="left" vertical="center" wrapText="1"/>
    </xf>
    <xf numFmtId="0" fontId="98" fillId="0" borderId="14" xfId="1" applyFont="1" applyFill="1" applyBorder="1" applyAlignment="1">
      <alignment vertical="center"/>
    </xf>
    <xf numFmtId="0" fontId="98" fillId="0" borderId="14" xfId="1" applyFont="1" applyFill="1" applyBorder="1" applyAlignment="1">
      <alignment vertical="center" wrapText="1"/>
    </xf>
    <xf numFmtId="0" fontId="99" fillId="0" borderId="14" xfId="1" applyFont="1" applyFill="1" applyBorder="1" applyAlignment="1">
      <alignment vertical="center"/>
    </xf>
    <xf numFmtId="0" fontId="98" fillId="0" borderId="0" xfId="1" applyFont="1" applyFill="1" applyBorder="1" applyAlignment="1">
      <alignment vertical="center"/>
    </xf>
    <xf numFmtId="0" fontId="23" fillId="0" borderId="0" xfId="0" applyFont="1" applyAlignment="1">
      <alignment horizontal="left" wrapText="1"/>
    </xf>
    <xf numFmtId="0" fontId="38" fillId="0" borderId="0" xfId="0" applyFont="1" applyAlignment="1">
      <alignment horizontal="left" vertical="center" wrapText="1"/>
    </xf>
    <xf numFmtId="9" fontId="21" fillId="8" borderId="14" xfId="0" applyNumberFormat="1" applyFont="1" applyFill="1" applyBorder="1" applyAlignment="1">
      <alignment horizontal="center" vertical="center" wrapText="1"/>
    </xf>
    <xf numFmtId="0" fontId="98" fillId="8" borderId="14" xfId="1" applyFont="1" applyFill="1" applyBorder="1" applyAlignment="1">
      <alignment horizontal="left" vertical="center" wrapText="1"/>
    </xf>
    <xf numFmtId="0" fontId="98" fillId="8" borderId="14" xfId="1" applyFont="1" applyFill="1" applyBorder="1" applyAlignment="1">
      <alignment vertical="center"/>
    </xf>
    <xf numFmtId="0" fontId="9" fillId="8" borderId="14" xfId="0" applyFont="1" applyFill="1" applyBorder="1" applyAlignment="1">
      <alignment horizontal="center" vertical="center" wrapText="1"/>
    </xf>
    <xf numFmtId="0" fontId="98" fillId="8" borderId="14" xfId="1" applyFont="1" applyFill="1" applyBorder="1" applyAlignment="1">
      <alignment vertical="center" wrapText="1"/>
    </xf>
    <xf numFmtId="9" fontId="9" fillId="8" borderId="14" xfId="0" applyNumberFormat="1" applyFont="1" applyFill="1" applyBorder="1" applyAlignment="1">
      <alignment horizontal="center" vertical="center" wrapText="1"/>
    </xf>
    <xf numFmtId="0" fontId="99" fillId="8" borderId="14" xfId="1" applyFont="1" applyFill="1" applyBorder="1" applyAlignment="1">
      <alignment vertical="center" wrapText="1"/>
    </xf>
    <xf numFmtId="9" fontId="21" fillId="8" borderId="14" xfId="1" applyNumberFormat="1" applyFont="1" applyFill="1" applyBorder="1" applyAlignment="1">
      <alignment horizontal="center" vertical="center" wrapText="1"/>
    </xf>
    <xf numFmtId="0" fontId="21" fillId="8" borderId="14" xfId="1" applyFont="1" applyFill="1" applyBorder="1" applyAlignment="1">
      <alignment horizontal="center" vertical="center" wrapText="1"/>
    </xf>
    <xf numFmtId="0" fontId="9" fillId="21" borderId="14" xfId="0" applyFont="1" applyFill="1" applyBorder="1" applyAlignment="1">
      <alignment horizontal="center" vertical="center" wrapText="1"/>
    </xf>
    <xf numFmtId="0" fontId="11" fillId="8" borderId="14" xfId="0" applyFont="1" applyFill="1" applyBorder="1" applyAlignment="1">
      <alignment wrapText="1"/>
    </xf>
    <xf numFmtId="10" fontId="9" fillId="0" borderId="21" xfId="0" applyNumberFormat="1" applyFont="1" applyBorder="1" applyAlignment="1">
      <alignment horizontal="center" vertical="center" wrapText="1"/>
    </xf>
    <xf numFmtId="10" fontId="9" fillId="0" borderId="56" xfId="0" applyNumberFormat="1" applyFont="1" applyBorder="1" applyAlignment="1">
      <alignment horizontal="center" vertical="center"/>
    </xf>
    <xf numFmtId="9" fontId="9" fillId="0" borderId="56" xfId="0" applyNumberFormat="1" applyFont="1" applyBorder="1" applyAlignment="1">
      <alignment horizontal="center" vertical="center"/>
    </xf>
    <xf numFmtId="0" fontId="9" fillId="0" borderId="56" xfId="0" applyFont="1" applyBorder="1" applyAlignment="1">
      <alignment horizontal="center" vertical="center" wrapText="1"/>
    </xf>
    <xf numFmtId="0" fontId="9" fillId="0" borderId="6" xfId="0" applyFont="1" applyBorder="1" applyAlignment="1">
      <alignment horizontal="center" vertical="center" wrapText="1"/>
    </xf>
    <xf numFmtId="0" fontId="11" fillId="8" borderId="14" xfId="0" applyFont="1" applyFill="1" applyBorder="1" applyAlignment="1">
      <alignment vertical="center" wrapText="1"/>
    </xf>
    <xf numFmtId="0" fontId="99" fillId="8" borderId="14" xfId="1" applyFont="1" applyFill="1" applyBorder="1" applyAlignment="1">
      <alignment horizontal="left" vertical="center" wrapText="1"/>
    </xf>
    <xf numFmtId="0" fontId="99" fillId="8" borderId="14" xfId="1" applyFont="1" applyFill="1" applyBorder="1" applyAlignment="1">
      <alignment vertical="center"/>
    </xf>
    <xf numFmtId="0" fontId="95" fillId="8" borderId="14" xfId="0" applyFont="1" applyFill="1" applyBorder="1" applyAlignment="1">
      <alignment horizontal="center" vertical="center" wrapText="1"/>
    </xf>
    <xf numFmtId="0" fontId="9" fillId="5" borderId="42" xfId="0" applyFont="1" applyFill="1" applyBorder="1" applyAlignment="1">
      <alignment horizontal="left" vertical="center" wrapText="1"/>
    </xf>
    <xf numFmtId="0" fontId="9" fillId="5" borderId="39" xfId="0" applyFont="1" applyFill="1" applyBorder="1" applyAlignment="1">
      <alignment horizontal="left" vertical="center" wrapText="1"/>
    </xf>
    <xf numFmtId="0" fontId="9" fillId="5" borderId="17" xfId="0" applyFont="1" applyFill="1" applyBorder="1" applyAlignment="1">
      <alignment horizontal="left" vertical="center" wrapText="1"/>
    </xf>
    <xf numFmtId="0" fontId="23" fillId="5" borderId="0" xfId="0" applyFont="1" applyFill="1" applyAlignment="1">
      <alignment horizontal="center"/>
    </xf>
    <xf numFmtId="0" fontId="9" fillId="5" borderId="0" xfId="0" applyFont="1" applyFill="1"/>
    <xf numFmtId="0" fontId="9" fillId="14" borderId="100" xfId="0" applyFont="1" applyFill="1" applyBorder="1"/>
    <xf numFmtId="0" fontId="51" fillId="30" borderId="0" xfId="0" applyFont="1" applyFill="1"/>
    <xf numFmtId="0" fontId="95" fillId="2" borderId="0" xfId="0" applyFont="1" applyFill="1" applyAlignment="1">
      <alignment vertical="center" wrapText="1"/>
    </xf>
    <xf numFmtId="0" fontId="21" fillId="0" borderId="24" xfId="0" applyFont="1" applyBorder="1" applyAlignment="1">
      <alignment horizontal="center" vertical="center" wrapText="1"/>
    </xf>
    <xf numFmtId="0" fontId="9" fillId="0" borderId="24" xfId="0" applyFont="1" applyBorder="1" applyAlignment="1">
      <alignment horizontal="center" vertical="center"/>
    </xf>
    <xf numFmtId="0" fontId="9" fillId="0" borderId="48" xfId="0" applyFont="1" applyBorder="1" applyAlignment="1">
      <alignment horizontal="center" vertical="center"/>
    </xf>
    <xf numFmtId="0" fontId="21" fillId="0" borderId="48" xfId="0" applyFont="1" applyBorder="1" applyAlignment="1">
      <alignment horizontal="center" vertical="center" wrapText="1"/>
    </xf>
    <xf numFmtId="0" fontId="18" fillId="0" borderId="0" xfId="0" applyFont="1" applyAlignment="1">
      <alignment horizontal="left" indent="1"/>
    </xf>
    <xf numFmtId="164" fontId="9" fillId="0" borderId="0" xfId="2" quotePrefix="1" applyNumberFormat="1" applyFont="1" applyFill="1" applyBorder="1" applyAlignment="1">
      <alignment horizontal="center" vertical="center"/>
    </xf>
    <xf numFmtId="164" fontId="23" fillId="0" borderId="14" xfId="2" quotePrefix="1" applyNumberFormat="1" applyFont="1" applyFill="1" applyBorder="1" applyAlignment="1">
      <alignment horizontal="center" vertical="center"/>
    </xf>
    <xf numFmtId="164" fontId="23" fillId="9" borderId="14" xfId="2" quotePrefix="1" applyNumberFormat="1" applyFont="1" applyFill="1" applyBorder="1" applyAlignment="1">
      <alignment horizontal="center" vertical="center"/>
    </xf>
    <xf numFmtId="9" fontId="23" fillId="0" borderId="24" xfId="2" applyFont="1" applyBorder="1" applyAlignment="1">
      <alignment horizontal="center"/>
    </xf>
    <xf numFmtId="9" fontId="23" fillId="0" borderId="48" xfId="2" applyFont="1" applyBorder="1" applyAlignment="1">
      <alignment horizontal="center"/>
    </xf>
    <xf numFmtId="9" fontId="23" fillId="0" borderId="21" xfId="2" applyFont="1" applyBorder="1" applyAlignment="1">
      <alignment horizontal="center"/>
    </xf>
    <xf numFmtId="0" fontId="21" fillId="0" borderId="0" xfId="0" applyFont="1" applyAlignment="1">
      <alignment vertical="center"/>
    </xf>
    <xf numFmtId="166" fontId="9" fillId="0" borderId="48" xfId="0" applyNumberFormat="1" applyFont="1" applyBorder="1" applyAlignment="1">
      <alignment horizontal="center" vertical="center"/>
    </xf>
    <xf numFmtId="166" fontId="9" fillId="0" borderId="21" xfId="0" applyNumberFormat="1" applyFont="1" applyBorder="1" applyAlignment="1">
      <alignment horizontal="center" vertical="center"/>
    </xf>
    <xf numFmtId="0" fontId="100" fillId="60" borderId="24" xfId="0" applyFont="1" applyFill="1" applyBorder="1" applyAlignment="1">
      <alignment horizontal="center" vertical="center"/>
    </xf>
    <xf numFmtId="0" fontId="100" fillId="60" borderId="24" xfId="0" applyFont="1" applyFill="1" applyBorder="1" applyAlignment="1">
      <alignment horizontal="center" vertical="center" wrapText="1"/>
    </xf>
    <xf numFmtId="0" fontId="18" fillId="0" borderId="20" xfId="0" applyFont="1" applyBorder="1" applyAlignment="1">
      <alignment horizontal="left" vertical="center"/>
    </xf>
    <xf numFmtId="0" fontId="18" fillId="0" borderId="15" xfId="0" applyFont="1" applyBorder="1" applyAlignment="1">
      <alignment horizontal="left" vertical="center"/>
    </xf>
    <xf numFmtId="164" fontId="11" fillId="0" borderId="24" xfId="0" applyNumberFormat="1" applyFont="1" applyBorder="1" applyAlignment="1">
      <alignment horizontal="center" vertical="center"/>
    </xf>
    <xf numFmtId="0" fontId="23" fillId="0" borderId="14" xfId="0" applyFont="1" applyBorder="1" applyAlignment="1">
      <alignment horizontal="center" vertical="center" wrapText="1"/>
    </xf>
    <xf numFmtId="0" fontId="23" fillId="0" borderId="15" xfId="0" applyFont="1" applyBorder="1" applyAlignment="1">
      <alignment horizontal="center" vertical="center" wrapText="1"/>
    </xf>
    <xf numFmtId="0" fontId="100" fillId="59" borderId="201" xfId="0" applyFont="1" applyFill="1" applyBorder="1" applyAlignment="1">
      <alignment horizontal="left" vertical="center"/>
    </xf>
    <xf numFmtId="0" fontId="23" fillId="0" borderId="19" xfId="0" applyFont="1" applyBorder="1" applyAlignment="1">
      <alignment vertical="center"/>
    </xf>
    <xf numFmtId="0" fontId="9" fillId="0" borderId="20" xfId="0" applyFont="1" applyBorder="1" applyAlignment="1">
      <alignment vertical="center"/>
    </xf>
    <xf numFmtId="164" fontId="9" fillId="0" borderId="20" xfId="0" applyNumberFormat="1" applyFont="1" applyBorder="1" applyAlignment="1">
      <alignment vertical="center"/>
    </xf>
    <xf numFmtId="0" fontId="23" fillId="0" borderId="20" xfId="0" applyFont="1" applyBorder="1" applyAlignment="1">
      <alignment vertical="center"/>
    </xf>
    <xf numFmtId="0" fontId="9" fillId="0" borderId="15" xfId="0" applyFont="1" applyBorder="1" applyAlignment="1">
      <alignment vertical="center"/>
    </xf>
    <xf numFmtId="164" fontId="23" fillId="0" borderId="20" xfId="0" applyNumberFormat="1" applyFont="1" applyBorder="1" applyAlignment="1">
      <alignment vertical="center"/>
    </xf>
    <xf numFmtId="0" fontId="21" fillId="5" borderId="17" xfId="0" applyFont="1" applyFill="1" applyBorder="1" applyAlignment="1">
      <alignment horizontal="center" vertical="center" wrapText="1"/>
    </xf>
    <xf numFmtId="0" fontId="25" fillId="42" borderId="17" xfId="0" applyFont="1" applyFill="1" applyBorder="1" applyAlignment="1">
      <alignment horizontal="center" vertical="center"/>
    </xf>
    <xf numFmtId="0" fontId="107" fillId="59" borderId="210" xfId="0" applyFont="1" applyFill="1" applyBorder="1" applyAlignment="1">
      <alignment horizontal="center" vertical="center" wrapText="1"/>
    </xf>
    <xf numFmtId="0" fontId="25" fillId="45" borderId="17" xfId="0" applyFont="1" applyFill="1" applyBorder="1" applyAlignment="1">
      <alignment horizontal="center" vertical="center"/>
    </xf>
    <xf numFmtId="0" fontId="23" fillId="0" borderId="15" xfId="0" applyFont="1" applyBorder="1" applyAlignment="1">
      <alignment vertical="center"/>
    </xf>
    <xf numFmtId="164" fontId="23" fillId="0" borderId="21" xfId="2" applyNumberFormat="1" applyFont="1" applyFill="1" applyBorder="1" applyAlignment="1">
      <alignment horizontal="center" vertical="center"/>
    </xf>
    <xf numFmtId="0" fontId="100" fillId="60" borderId="200" xfId="0" applyFont="1" applyFill="1" applyBorder="1" applyAlignment="1">
      <alignment wrapText="1"/>
    </xf>
    <xf numFmtId="0" fontId="100" fillId="60" borderId="200" xfId="0" applyFont="1" applyFill="1" applyBorder="1" applyAlignment="1">
      <alignment horizontal="center"/>
    </xf>
    <xf numFmtId="164" fontId="38" fillId="0" borderId="21" xfId="2" applyNumberFormat="1" applyFont="1" applyFill="1" applyBorder="1" applyAlignment="1">
      <alignment horizontal="center" vertical="center"/>
    </xf>
    <xf numFmtId="0" fontId="107" fillId="59" borderId="200" xfId="0" applyFont="1" applyFill="1" applyBorder="1" applyAlignment="1">
      <alignment horizontal="center" vertical="center" wrapText="1"/>
    </xf>
    <xf numFmtId="1" fontId="9" fillId="0" borderId="15" xfId="0" applyNumberFormat="1" applyFont="1" applyBorder="1" applyAlignment="1">
      <alignment horizontal="center" vertical="center"/>
    </xf>
    <xf numFmtId="1" fontId="9" fillId="0" borderId="33" xfId="0" applyNumberFormat="1" applyFont="1" applyBorder="1" applyAlignment="1">
      <alignment horizontal="center" vertical="center"/>
    </xf>
    <xf numFmtId="1" fontId="9" fillId="0" borderId="21" xfId="0" applyNumberFormat="1" applyFont="1" applyBorder="1" applyAlignment="1">
      <alignment horizontal="center" vertical="center"/>
    </xf>
    <xf numFmtId="1" fontId="9" fillId="0" borderId="43" xfId="0" applyNumberFormat="1" applyFont="1" applyBorder="1" applyAlignment="1">
      <alignment horizontal="center" vertical="center"/>
    </xf>
    <xf numFmtId="0" fontId="21" fillId="0" borderId="15" xfId="0" applyFont="1" applyBorder="1"/>
    <xf numFmtId="164" fontId="38" fillId="0" borderId="21" xfId="0" applyNumberFormat="1" applyFont="1" applyBorder="1" applyAlignment="1">
      <alignment horizontal="center" vertical="center"/>
    </xf>
    <xf numFmtId="0" fontId="100" fillId="59" borderId="200" xfId="0" applyFont="1" applyFill="1" applyBorder="1" applyAlignment="1">
      <alignment horizontal="center" vertical="center"/>
    </xf>
    <xf numFmtId="164" fontId="23" fillId="0" borderId="14" xfId="0" applyNumberFormat="1" applyFont="1" applyBorder="1" applyAlignment="1">
      <alignment horizontal="center" vertical="center"/>
    </xf>
    <xf numFmtId="164" fontId="23" fillId="0" borderId="14" xfId="2" applyNumberFormat="1" applyFont="1" applyFill="1" applyBorder="1" applyAlignment="1">
      <alignment horizontal="center"/>
    </xf>
    <xf numFmtId="164" fontId="23" fillId="0" borderId="14" xfId="0" applyNumberFormat="1" applyFont="1" applyBorder="1" applyAlignment="1">
      <alignment horizontal="center"/>
    </xf>
    <xf numFmtId="0" fontId="72" fillId="60" borderId="200" xfId="0" applyFont="1" applyFill="1" applyBorder="1"/>
    <xf numFmtId="0" fontId="100" fillId="60" borderId="200" xfId="0" applyFont="1" applyFill="1" applyBorder="1" applyAlignment="1">
      <alignment horizontal="center" vertical="center" wrapText="1"/>
    </xf>
    <xf numFmtId="0" fontId="20" fillId="0" borderId="23" xfId="0" applyFont="1" applyBorder="1" applyAlignment="1">
      <alignment horizontal="center" vertical="center"/>
    </xf>
    <xf numFmtId="0" fontId="100" fillId="60" borderId="225" xfId="0" applyFont="1" applyFill="1" applyBorder="1" applyAlignment="1">
      <alignment horizontal="center" vertical="center" wrapText="1"/>
    </xf>
    <xf numFmtId="0" fontId="23" fillId="5" borderId="14" xfId="0" applyFont="1" applyFill="1" applyBorder="1" applyAlignment="1">
      <alignment horizontal="center" vertical="center" wrapText="1"/>
    </xf>
    <xf numFmtId="4" fontId="46" fillId="0" borderId="14" xfId="0" applyNumberFormat="1" applyFont="1" applyBorder="1" applyAlignment="1">
      <alignment horizontal="center" vertical="center" wrapText="1"/>
    </xf>
    <xf numFmtId="4" fontId="48" fillId="0" borderId="14" xfId="0" applyNumberFormat="1" applyFont="1" applyBorder="1" applyAlignment="1">
      <alignment horizontal="center" vertical="center" wrapText="1"/>
    </xf>
    <xf numFmtId="4" fontId="15" fillId="0" borderId="14" xfId="0" applyNumberFormat="1" applyFont="1" applyBorder="1" applyAlignment="1">
      <alignment horizontal="center" vertical="center" wrapText="1"/>
    </xf>
    <xf numFmtId="4" fontId="50" fillId="0" borderId="14" xfId="0" applyNumberFormat="1" applyFont="1" applyBorder="1" applyAlignment="1">
      <alignment horizontal="center" vertical="center" wrapText="1"/>
    </xf>
    <xf numFmtId="4" fontId="46" fillId="0" borderId="15" xfId="0" applyNumberFormat="1" applyFont="1" applyBorder="1" applyAlignment="1">
      <alignment horizontal="center" vertical="center" wrapText="1"/>
    </xf>
    <xf numFmtId="4" fontId="48" fillId="0" borderId="15" xfId="0" applyNumberFormat="1" applyFont="1" applyBorder="1" applyAlignment="1">
      <alignment horizontal="center" vertical="center" wrapText="1"/>
    </xf>
    <xf numFmtId="4" fontId="15" fillId="0" borderId="15" xfId="0" applyNumberFormat="1" applyFont="1" applyBorder="1" applyAlignment="1">
      <alignment horizontal="center" vertical="center" wrapText="1"/>
    </xf>
    <xf numFmtId="4" fontId="50" fillId="0" borderId="15" xfId="0" applyNumberFormat="1" applyFont="1" applyBorder="1" applyAlignment="1">
      <alignment horizontal="center" vertical="center" wrapText="1"/>
    </xf>
    <xf numFmtId="0" fontId="112" fillId="60" borderId="200" xfId="0" applyFont="1" applyFill="1" applyBorder="1" applyAlignment="1">
      <alignment horizontal="center" vertical="center" wrapText="1"/>
    </xf>
    <xf numFmtId="0" fontId="107" fillId="60" borderId="200" xfId="0" applyFont="1" applyFill="1" applyBorder="1" applyAlignment="1">
      <alignment horizontal="center" vertical="center" wrapText="1"/>
    </xf>
    <xf numFmtId="0" fontId="113" fillId="60" borderId="200" xfId="0" applyFont="1" applyFill="1" applyBorder="1" applyAlignment="1">
      <alignment horizontal="center" vertical="center" wrapText="1"/>
    </xf>
    <xf numFmtId="164" fontId="9" fillId="0" borderId="21" xfId="2" applyNumberFormat="1" applyFont="1" applyBorder="1" applyAlignment="1">
      <alignment horizontal="center"/>
    </xf>
    <xf numFmtId="164" fontId="9" fillId="0" borderId="21" xfId="0" applyNumberFormat="1" applyFont="1" applyBorder="1" applyAlignment="1">
      <alignment horizontal="center"/>
    </xf>
    <xf numFmtId="0" fontId="100" fillId="60" borderId="200" xfId="0" applyFont="1" applyFill="1" applyBorder="1"/>
    <xf numFmtId="0" fontId="23" fillId="0" borderId="54" xfId="0" applyFont="1" applyBorder="1" applyAlignment="1">
      <alignment horizontal="center" vertical="center" wrapText="1"/>
    </xf>
    <xf numFmtId="0" fontId="15" fillId="0" borderId="147" xfId="0" applyFont="1" applyBorder="1" applyAlignment="1">
      <alignment horizontal="center" vertical="center"/>
    </xf>
    <xf numFmtId="0" fontId="23" fillId="0" borderId="194" xfId="0" applyFont="1" applyBorder="1" applyAlignment="1">
      <alignment horizontal="center" vertical="center"/>
    </xf>
    <xf numFmtId="0" fontId="9" fillId="0" borderId="40" xfId="0" applyFont="1" applyBorder="1" applyAlignment="1">
      <alignment horizontal="center" vertical="center"/>
    </xf>
    <xf numFmtId="0" fontId="9" fillId="0" borderId="147" xfId="0" applyFont="1" applyBorder="1" applyAlignment="1">
      <alignment horizontal="center" vertical="center"/>
    </xf>
    <xf numFmtId="0" fontId="9" fillId="0" borderId="140" xfId="0" applyFont="1" applyBorder="1" applyAlignment="1">
      <alignment horizontal="center" vertical="center"/>
    </xf>
    <xf numFmtId="0" fontId="23" fillId="0" borderId="103" xfId="0" applyFont="1" applyBorder="1" applyAlignment="1">
      <alignment horizontal="center" vertical="center"/>
    </xf>
    <xf numFmtId="0" fontId="9" fillId="0" borderId="15" xfId="0" applyFont="1" applyBorder="1" applyAlignment="1">
      <alignment horizontal="center" vertical="center"/>
    </xf>
    <xf numFmtId="0" fontId="9" fillId="0" borderId="54" xfId="0" applyFont="1" applyBorder="1" applyAlignment="1">
      <alignment horizontal="center" vertical="center"/>
    </xf>
    <xf numFmtId="0" fontId="23" fillId="0" borderId="15" xfId="0" applyFont="1" applyBorder="1" applyAlignment="1">
      <alignment horizontal="center" vertical="center"/>
    </xf>
    <xf numFmtId="0" fontId="23" fillId="0" borderId="54" xfId="0" applyFont="1" applyBorder="1" applyAlignment="1">
      <alignment horizontal="center" vertical="center"/>
    </xf>
    <xf numFmtId="2" fontId="23" fillId="0" borderId="77" xfId="0" applyNumberFormat="1" applyFont="1" applyBorder="1" applyAlignment="1">
      <alignment horizontal="center" vertical="center"/>
    </xf>
    <xf numFmtId="0" fontId="23" fillId="0" borderId="84" xfId="0" applyFont="1" applyBorder="1" applyAlignment="1">
      <alignment horizontal="center" vertical="center"/>
    </xf>
    <xf numFmtId="0" fontId="23" fillId="0" borderId="85" xfId="0" applyFont="1" applyBorder="1" applyAlignment="1">
      <alignment horizontal="center" vertical="center"/>
    </xf>
    <xf numFmtId="10" fontId="23" fillId="0" borderId="87" xfId="0" applyNumberFormat="1" applyFont="1" applyBorder="1" applyAlignment="1">
      <alignment horizontal="center" vertical="center"/>
    </xf>
    <xf numFmtId="2" fontId="23" fillId="0" borderId="148" xfId="0" applyNumberFormat="1" applyFont="1" applyBorder="1" applyAlignment="1">
      <alignment horizontal="center" vertical="center"/>
    </xf>
    <xf numFmtId="0" fontId="9" fillId="0" borderId="140" xfId="0" applyFont="1" applyBorder="1" applyAlignment="1">
      <alignment horizontal="center" vertical="center" wrapText="1"/>
    </xf>
    <xf numFmtId="0" fontId="9" fillId="0" borderId="54" xfId="0" applyFont="1" applyBorder="1" applyAlignment="1">
      <alignment horizontal="center" vertical="center" wrapText="1"/>
    </xf>
    <xf numFmtId="9" fontId="23" fillId="0" borderId="33" xfId="0" applyNumberFormat="1" applyFont="1" applyBorder="1"/>
    <xf numFmtId="10" fontId="23" fillId="0" borderId="21" xfId="0" applyNumberFormat="1" applyFont="1" applyBorder="1"/>
    <xf numFmtId="0" fontId="8" fillId="0" borderId="21" xfId="0" applyFont="1" applyBorder="1" applyAlignment="1">
      <alignment horizontal="right" vertical="center" wrapText="1"/>
    </xf>
    <xf numFmtId="0" fontId="8" fillId="0" borderId="21" xfId="0" applyFont="1" applyBorder="1" applyAlignment="1">
      <alignment horizontal="right" vertical="center"/>
    </xf>
    <xf numFmtId="9" fontId="10" fillId="0" borderId="21" xfId="0" applyNumberFormat="1" applyFont="1" applyBorder="1" applyAlignment="1">
      <alignment horizontal="right" vertical="center"/>
    </xf>
    <xf numFmtId="9" fontId="8" fillId="0" borderId="21" xfId="0" applyNumberFormat="1" applyFont="1" applyBorder="1" applyAlignment="1">
      <alignment horizontal="right" vertical="center" wrapText="1"/>
    </xf>
    <xf numFmtId="0" fontId="100" fillId="60" borderId="200" xfId="0" applyFont="1" applyFill="1" applyBorder="1" applyAlignment="1">
      <alignment horizontal="left" vertical="center"/>
    </xf>
    <xf numFmtId="0" fontId="110" fillId="61" borderId="200" xfId="0" applyFont="1" applyFill="1" applyBorder="1" applyAlignment="1">
      <alignment vertical="center"/>
    </xf>
    <xf numFmtId="0" fontId="114" fillId="61" borderId="200" xfId="0" applyFont="1" applyFill="1" applyBorder="1" applyAlignment="1">
      <alignment horizontal="center" vertical="center" wrapText="1"/>
    </xf>
    <xf numFmtId="0" fontId="114" fillId="61" borderId="200" xfId="0" applyFont="1" applyFill="1" applyBorder="1" applyAlignment="1">
      <alignment vertical="center"/>
    </xf>
    <xf numFmtId="0" fontId="100" fillId="59" borderId="11" xfId="0" applyFont="1" applyFill="1" applyBorder="1" applyAlignment="1">
      <alignment horizontal="left" vertical="center" wrapText="1"/>
    </xf>
    <xf numFmtId="0" fontId="21" fillId="0" borderId="15" xfId="0" applyFont="1" applyBorder="1" applyAlignment="1">
      <alignment horizontal="center" vertical="center"/>
    </xf>
    <xf numFmtId="164" fontId="23" fillId="0" borderId="15" xfId="2" applyNumberFormat="1" applyFont="1" applyBorder="1" applyAlignment="1">
      <alignment horizontal="center" vertical="center"/>
    </xf>
    <xf numFmtId="0" fontId="100" fillId="60" borderId="200" xfId="0" applyFont="1" applyFill="1" applyBorder="1" applyAlignment="1">
      <alignment horizontal="center" vertical="center"/>
    </xf>
    <xf numFmtId="0" fontId="15" fillId="0" borderId="56" xfId="0" applyFont="1" applyBorder="1" applyAlignment="1">
      <alignment horizontal="center" vertical="center"/>
    </xf>
    <xf numFmtId="0" fontId="15" fillId="0" borderId="9" xfId="0" applyFont="1" applyBorder="1" applyAlignment="1">
      <alignment horizontal="center" vertical="center"/>
    </xf>
    <xf numFmtId="0" fontId="23" fillId="0" borderId="9" xfId="0" applyFont="1" applyBorder="1" applyAlignment="1">
      <alignment vertical="center"/>
    </xf>
    <xf numFmtId="0" fontId="23" fillId="0" borderId="9" xfId="0" applyFont="1" applyBorder="1" applyAlignment="1">
      <alignment horizontal="center" vertical="center"/>
    </xf>
    <xf numFmtId="0" fontId="15" fillId="0" borderId="56" xfId="0" applyFont="1" applyBorder="1"/>
    <xf numFmtId="0" fontId="9" fillId="0" borderId="56" xfId="0" applyFont="1" applyBorder="1" applyAlignment="1">
      <alignment vertical="center"/>
    </xf>
    <xf numFmtId="0" fontId="9" fillId="0" borderId="56" xfId="0" applyFont="1" applyBorder="1" applyAlignment="1">
      <alignment horizontal="center" vertical="center"/>
    </xf>
    <xf numFmtId="0" fontId="107" fillId="60" borderId="200" xfId="0" applyFont="1" applyFill="1" applyBorder="1" applyAlignment="1">
      <alignment horizontal="center" vertical="center"/>
    </xf>
    <xf numFmtId="0" fontId="100" fillId="60" borderId="208" xfId="0" applyFont="1" applyFill="1" applyBorder="1" applyAlignment="1">
      <alignment horizontal="center"/>
    </xf>
    <xf numFmtId="0" fontId="113" fillId="61" borderId="208" xfId="0" applyFont="1" applyFill="1" applyBorder="1" applyAlignment="1">
      <alignment wrapText="1"/>
    </xf>
    <xf numFmtId="0" fontId="100" fillId="60" borderId="208" xfId="0" applyFont="1" applyFill="1" applyBorder="1" applyAlignment="1">
      <alignment horizontal="center" wrapText="1"/>
    </xf>
    <xf numFmtId="0" fontId="9" fillId="0" borderId="21" xfId="0" applyFont="1" applyBorder="1" applyAlignment="1">
      <alignment horizontal="center" vertical="center"/>
    </xf>
    <xf numFmtId="0" fontId="38" fillId="0" borderId="14" xfId="0" applyFont="1" applyBorder="1"/>
    <xf numFmtId="164" fontId="38" fillId="0" borderId="14" xfId="0" applyNumberFormat="1" applyFont="1" applyBorder="1" applyAlignment="1">
      <alignment horizontal="center"/>
    </xf>
    <xf numFmtId="0" fontId="23" fillId="0" borderId="25" xfId="0" applyFont="1" applyBorder="1"/>
    <xf numFmtId="0" fontId="23" fillId="0" borderId="41" xfId="0" applyFont="1" applyBorder="1"/>
    <xf numFmtId="9" fontId="23" fillId="0" borderId="26" xfId="2" applyFont="1" applyFill="1" applyBorder="1"/>
    <xf numFmtId="9" fontId="23" fillId="0" borderId="41" xfId="2" applyFont="1" applyFill="1" applyBorder="1"/>
    <xf numFmtId="0" fontId="23" fillId="0" borderId="43" xfId="0" applyFont="1" applyBorder="1"/>
    <xf numFmtId="0" fontId="23" fillId="0" borderId="32" xfId="0" applyFont="1" applyBorder="1"/>
    <xf numFmtId="3" fontId="23" fillId="0" borderId="32" xfId="0" applyNumberFormat="1" applyFont="1" applyBorder="1"/>
    <xf numFmtId="9" fontId="23" fillId="0" borderId="33" xfId="2" applyFont="1" applyFill="1" applyBorder="1"/>
    <xf numFmtId="9" fontId="23" fillId="0" borderId="32" xfId="2" applyFont="1" applyFill="1" applyBorder="1"/>
    <xf numFmtId="0" fontId="23" fillId="0" borderId="26" xfId="0" applyFont="1" applyBorder="1"/>
    <xf numFmtId="0" fontId="23" fillId="0" borderId="22" xfId="0" applyFont="1" applyBorder="1"/>
    <xf numFmtId="164" fontId="23" fillId="0" borderId="22" xfId="2" applyNumberFormat="1" applyFont="1" applyFill="1" applyBorder="1"/>
    <xf numFmtId="164" fontId="23" fillId="0" borderId="23" xfId="2" applyNumberFormat="1" applyFont="1" applyFill="1" applyBorder="1"/>
    <xf numFmtId="3" fontId="23" fillId="0" borderId="33" xfId="0" applyNumberFormat="1" applyFont="1" applyBorder="1"/>
    <xf numFmtId="9" fontId="23" fillId="0" borderId="237" xfId="2" applyFont="1" applyFill="1" applyBorder="1"/>
    <xf numFmtId="9" fontId="23" fillId="0" borderId="238" xfId="2" applyFont="1" applyFill="1" applyBorder="1"/>
    <xf numFmtId="9" fontId="23" fillId="0" borderId="239" xfId="2" applyFont="1" applyFill="1" applyBorder="1"/>
    <xf numFmtId="9" fontId="23" fillId="0" borderId="240" xfId="2" applyFont="1" applyFill="1" applyBorder="1"/>
    <xf numFmtId="9" fontId="23" fillId="0" borderId="241" xfId="2" applyFont="1" applyFill="1" applyBorder="1"/>
    <xf numFmtId="9" fontId="23" fillId="0" borderId="242" xfId="2" applyFont="1" applyFill="1" applyBorder="1"/>
    <xf numFmtId="164" fontId="18" fillId="0" borderId="243" xfId="0" applyNumberFormat="1" applyFont="1" applyBorder="1" applyAlignment="1">
      <alignment horizontal="left" vertical="center"/>
    </xf>
    <xf numFmtId="164" fontId="18" fillId="0" borderId="244" xfId="0" applyNumberFormat="1" applyFont="1" applyBorder="1" applyAlignment="1">
      <alignment horizontal="left" vertical="center"/>
    </xf>
    <xf numFmtId="0" fontId="18" fillId="0" borderId="32" xfId="0" applyFont="1" applyBorder="1" applyAlignment="1">
      <alignment horizontal="left" vertical="center"/>
    </xf>
    <xf numFmtId="9" fontId="9" fillId="0" borderId="33" xfId="0" applyNumberFormat="1" applyFont="1" applyBorder="1" applyAlignment="1">
      <alignment horizontal="center" vertical="center"/>
    </xf>
    <xf numFmtId="9" fontId="9" fillId="0" borderId="21" xfId="0" applyNumberFormat="1" applyFont="1" applyBorder="1" applyAlignment="1">
      <alignment horizontal="center" vertical="center"/>
    </xf>
    <xf numFmtId="9" fontId="9" fillId="0" borderId="43" xfId="0" applyNumberFormat="1" applyFont="1" applyBorder="1" applyAlignment="1">
      <alignment horizontal="center" vertical="center"/>
    </xf>
    <xf numFmtId="9" fontId="9" fillId="9" borderId="21" xfId="0" applyNumberFormat="1" applyFont="1" applyFill="1" applyBorder="1" applyAlignment="1">
      <alignment horizontal="center" vertical="center"/>
    </xf>
    <xf numFmtId="1" fontId="9" fillId="9" borderId="14" xfId="0" applyNumberFormat="1" applyFont="1" applyFill="1" applyBorder="1" applyAlignment="1">
      <alignment horizontal="center" vertical="center"/>
    </xf>
    <xf numFmtId="1" fontId="9" fillId="9" borderId="21" xfId="0" applyNumberFormat="1" applyFont="1" applyFill="1" applyBorder="1" applyAlignment="1">
      <alignment horizontal="center" vertical="center"/>
    </xf>
    <xf numFmtId="164" fontId="9" fillId="0" borderId="15" xfId="0" applyNumberFormat="1" applyFont="1" applyBorder="1" applyAlignment="1">
      <alignment horizontal="center" vertical="center"/>
    </xf>
    <xf numFmtId="0" fontId="20" fillId="0" borderId="15" xfId="0" applyFont="1" applyBorder="1" applyAlignment="1">
      <alignment horizontal="center" vertical="center"/>
    </xf>
    <xf numFmtId="3" fontId="9" fillId="0" borderId="33" xfId="0" applyNumberFormat="1" applyFont="1" applyBorder="1" applyAlignment="1">
      <alignment horizontal="center" vertical="center"/>
    </xf>
    <xf numFmtId="164" fontId="11" fillId="0" borderId="14" xfId="2" applyNumberFormat="1" applyFont="1" applyFill="1" applyBorder="1" applyAlignment="1">
      <alignment horizontal="center" vertical="center"/>
    </xf>
    <xf numFmtId="0" fontId="21" fillId="0" borderId="21" xfId="0" applyFont="1" applyBorder="1"/>
    <xf numFmtId="0" fontId="18" fillId="0" borderId="21" xfId="0" applyFont="1" applyBorder="1"/>
    <xf numFmtId="0" fontId="87" fillId="0" borderId="56" xfId="0" applyFont="1" applyBorder="1"/>
    <xf numFmtId="0" fontId="100" fillId="60" borderId="200" xfId="0" applyFont="1" applyFill="1" applyBorder="1" applyAlignment="1">
      <alignment vertical="center"/>
    </xf>
    <xf numFmtId="0" fontId="107" fillId="60" borderId="200" xfId="0" applyFont="1" applyFill="1" applyBorder="1" applyAlignment="1">
      <alignment vertical="center"/>
    </xf>
    <xf numFmtId="0" fontId="14" fillId="0" borderId="97" xfId="0" applyFont="1" applyBorder="1"/>
    <xf numFmtId="0" fontId="14" fillId="0" borderId="21" xfId="0" applyFont="1" applyBorder="1" applyAlignment="1">
      <alignment horizontal="center" vertical="center" wrapText="1"/>
    </xf>
    <xf numFmtId="0" fontId="14" fillId="11" borderId="21" xfId="0" applyFont="1" applyFill="1" applyBorder="1" applyAlignment="1">
      <alignment horizontal="center" vertical="center" wrapText="1"/>
    </xf>
    <xf numFmtId="164" fontId="14" fillId="0" borderId="21" xfId="0" applyNumberFormat="1" applyFont="1" applyBorder="1" applyAlignment="1">
      <alignment horizontal="center" vertical="center" wrapText="1"/>
    </xf>
    <xf numFmtId="0" fontId="100" fillId="61" borderId="200" xfId="0" applyFont="1" applyFill="1" applyBorder="1" applyAlignment="1">
      <alignment horizontal="right"/>
    </xf>
    <xf numFmtId="0" fontId="100" fillId="61" borderId="202" xfId="0" applyFont="1" applyFill="1" applyBorder="1"/>
    <xf numFmtId="0" fontId="23" fillId="61" borderId="211" xfId="0" applyFont="1" applyFill="1" applyBorder="1"/>
    <xf numFmtId="0" fontId="23" fillId="61" borderId="212" xfId="0" applyFont="1" applyFill="1" applyBorder="1"/>
    <xf numFmtId="0" fontId="23" fillId="0" borderId="80" xfId="0" applyFont="1" applyBorder="1"/>
    <xf numFmtId="0" fontId="23" fillId="0" borderId="19" xfId="0" applyFont="1" applyBorder="1" applyAlignment="1">
      <alignment horizontal="right"/>
    </xf>
    <xf numFmtId="0" fontId="23" fillId="0" borderId="20" xfId="0" applyFont="1" applyBorder="1" applyAlignment="1">
      <alignment horizontal="right"/>
    </xf>
    <xf numFmtId="0" fontId="9" fillId="0" borderId="20" xfId="0" applyFont="1" applyBorder="1" applyAlignment="1">
      <alignment horizontal="right"/>
    </xf>
    <xf numFmtId="0" fontId="9" fillId="0" borderId="15" xfId="0" applyFont="1" applyBorder="1" applyAlignment="1">
      <alignment horizontal="right"/>
    </xf>
    <xf numFmtId="0" fontId="18" fillId="0" borderId="15" xfId="0" applyFont="1" applyBorder="1" applyAlignment="1">
      <alignment horizontal="center" vertical="center"/>
    </xf>
    <xf numFmtId="164" fontId="18" fillId="0" borderId="33" xfId="0" applyNumberFormat="1" applyFont="1" applyBorder="1" applyAlignment="1">
      <alignment horizontal="center" vertical="center"/>
    </xf>
    <xf numFmtId="164" fontId="18" fillId="0" borderId="21" xfId="0" applyNumberFormat="1" applyFont="1" applyBorder="1" applyAlignment="1">
      <alignment horizontal="center" vertical="center"/>
    </xf>
    <xf numFmtId="0" fontId="100" fillId="60" borderId="200" xfId="0" applyFont="1" applyFill="1" applyBorder="1" applyAlignment="1">
      <alignment horizontal="left" vertical="center" wrapText="1"/>
    </xf>
    <xf numFmtId="0" fontId="100" fillId="62" borderId="200" xfId="0" applyFont="1" applyFill="1" applyBorder="1"/>
    <xf numFmtId="0" fontId="114" fillId="60" borderId="200" xfId="0" applyFont="1" applyFill="1" applyBorder="1" applyAlignment="1">
      <alignment horizontal="center" vertical="center" wrapText="1"/>
    </xf>
    <xf numFmtId="0" fontId="8" fillId="0" borderId="12" xfId="0" applyFont="1" applyBorder="1" applyAlignment="1">
      <alignment horizontal="center" vertical="center" wrapText="1"/>
    </xf>
    <xf numFmtId="0" fontId="8" fillId="0" borderId="130" xfId="0" applyFont="1" applyBorder="1" applyAlignment="1">
      <alignment horizontal="center" vertical="center" wrapText="1"/>
    </xf>
    <xf numFmtId="0" fontId="114" fillId="60" borderId="200" xfId="0" applyFont="1" applyFill="1" applyBorder="1" applyAlignment="1">
      <alignment horizontal="justify" vertical="center" wrapText="1"/>
    </xf>
    <xf numFmtId="0" fontId="18" fillId="0" borderId="246" xfId="0" applyFont="1" applyBorder="1" applyAlignment="1">
      <alignment horizontal="left" vertical="center"/>
    </xf>
    <xf numFmtId="0" fontId="18" fillId="0" borderId="247" xfId="0" applyFont="1" applyBorder="1" applyAlignment="1">
      <alignment horizontal="left" vertical="center"/>
    </xf>
    <xf numFmtId="164" fontId="9" fillId="0" borderId="12" xfId="0" applyNumberFormat="1" applyFont="1" applyBorder="1" applyAlignment="1">
      <alignment horizontal="center" vertical="center"/>
    </xf>
    <xf numFmtId="9" fontId="9" fillId="0" borderId="12" xfId="2" applyFont="1" applyBorder="1" applyAlignment="1">
      <alignment horizontal="center" vertical="center"/>
    </xf>
    <xf numFmtId="9" fontId="9" fillId="13" borderId="12" xfId="2" applyFont="1" applyFill="1" applyBorder="1" applyAlignment="1">
      <alignment horizontal="center" vertical="center"/>
    </xf>
    <xf numFmtId="164" fontId="11" fillId="0" borderId="12" xfId="0" applyNumberFormat="1" applyFont="1" applyBorder="1" applyAlignment="1">
      <alignment horizontal="center" vertical="center"/>
    </xf>
    <xf numFmtId="164" fontId="9" fillId="0" borderId="7" xfId="0" applyNumberFormat="1" applyFont="1" applyBorder="1" applyAlignment="1">
      <alignment horizontal="center" vertical="center"/>
    </xf>
    <xf numFmtId="0" fontId="23" fillId="0" borderId="56" xfId="0" applyFont="1" applyBorder="1" applyAlignment="1">
      <alignment horizontal="center" vertical="center" wrapText="1"/>
    </xf>
    <xf numFmtId="0" fontId="38" fillId="0" borderId="56" xfId="0" applyFont="1" applyBorder="1" applyAlignment="1">
      <alignment horizontal="center" vertical="center"/>
    </xf>
    <xf numFmtId="164" fontId="9" fillId="0" borderId="21" xfId="0" applyNumberFormat="1" applyFont="1" applyBorder="1"/>
    <xf numFmtId="164" fontId="9" fillId="16" borderId="21" xfId="0" applyNumberFormat="1" applyFont="1" applyFill="1" applyBorder="1"/>
    <xf numFmtId="0" fontId="114" fillId="60" borderId="200" xfId="0" applyFont="1" applyFill="1" applyBorder="1" applyAlignment="1">
      <alignment horizontal="left" vertical="center"/>
    </xf>
    <xf numFmtId="0" fontId="114" fillId="60" borderId="200" xfId="0" applyFont="1" applyFill="1" applyBorder="1" applyAlignment="1">
      <alignment horizontal="center" vertical="center"/>
    </xf>
    <xf numFmtId="0" fontId="114" fillId="60" borderId="200" xfId="0" applyFont="1" applyFill="1" applyBorder="1" applyAlignment="1">
      <alignment horizontal="left" vertical="center" wrapText="1"/>
    </xf>
    <xf numFmtId="164" fontId="23" fillId="0" borderId="14" xfId="0" applyNumberFormat="1" applyFont="1" applyBorder="1"/>
    <xf numFmtId="164" fontId="23" fillId="0" borderId="9" xfId="0" applyNumberFormat="1" applyFont="1" applyBorder="1"/>
    <xf numFmtId="164" fontId="38" fillId="0" borderId="14" xfId="0" applyNumberFormat="1" applyFont="1" applyBorder="1"/>
    <xf numFmtId="164" fontId="23" fillId="0" borderId="21" xfId="0" applyNumberFormat="1" applyFont="1" applyBorder="1"/>
    <xf numFmtId="164" fontId="23" fillId="0" borderId="21" xfId="0" quotePrefix="1" applyNumberFormat="1" applyFont="1" applyBorder="1" applyAlignment="1">
      <alignment horizontal="right"/>
    </xf>
    <xf numFmtId="164" fontId="23" fillId="0" borderId="14" xfId="0" quotePrefix="1" applyNumberFormat="1" applyFont="1" applyBorder="1" applyAlignment="1">
      <alignment horizontal="right"/>
    </xf>
    <xf numFmtId="164" fontId="20" fillId="0" borderId="56" xfId="0" applyNumberFormat="1" applyFont="1" applyBorder="1" applyAlignment="1">
      <alignment horizontal="center" vertical="center"/>
    </xf>
    <xf numFmtId="164" fontId="11" fillId="0" borderId="56" xfId="0" applyNumberFormat="1" applyFont="1" applyBorder="1" applyAlignment="1">
      <alignment horizontal="center" vertical="center"/>
    </xf>
    <xf numFmtId="164" fontId="38" fillId="0" borderId="56" xfId="0" applyNumberFormat="1" applyFont="1" applyBorder="1" applyAlignment="1">
      <alignment horizontal="center" vertical="center"/>
    </xf>
    <xf numFmtId="0" fontId="15" fillId="0" borderId="21" xfId="0" applyFont="1" applyBorder="1"/>
    <xf numFmtId="164" fontId="15" fillId="5" borderId="21" xfId="0" applyNumberFormat="1" applyFont="1" applyFill="1" applyBorder="1"/>
    <xf numFmtId="164" fontId="12" fillId="0" borderId="14" xfId="0" applyNumberFormat="1" applyFont="1" applyBorder="1"/>
    <xf numFmtId="0" fontId="21" fillId="0" borderId="12" xfId="0" applyFont="1" applyBorder="1" applyAlignment="1">
      <alignment horizontal="center" vertical="center"/>
    </xf>
    <xf numFmtId="2" fontId="21" fillId="0" borderId="12" xfId="0" applyNumberFormat="1" applyFont="1" applyBorder="1" applyAlignment="1">
      <alignment horizontal="center" vertical="center"/>
    </xf>
    <xf numFmtId="0" fontId="21" fillId="0" borderId="7" xfId="0" applyFont="1" applyBorder="1" applyAlignment="1">
      <alignment horizontal="center" vertical="center"/>
    </xf>
    <xf numFmtId="0" fontId="21" fillId="0" borderId="56" xfId="0" applyFont="1" applyBorder="1" applyAlignment="1">
      <alignment horizontal="center" vertical="center"/>
    </xf>
    <xf numFmtId="0" fontId="8" fillId="0" borderId="249" xfId="0" applyFont="1" applyBorder="1"/>
    <xf numFmtId="0" fontId="8" fillId="0" borderId="56" xfId="0" applyFont="1" applyBorder="1"/>
    <xf numFmtId="0" fontId="9" fillId="0" borderId="161" xfId="0" applyFont="1" applyBorder="1"/>
    <xf numFmtId="2" fontId="21" fillId="0" borderId="56" xfId="0" applyNumberFormat="1" applyFont="1" applyBorder="1" applyAlignment="1">
      <alignment horizontal="center" vertical="center"/>
    </xf>
    <xf numFmtId="0" fontId="114" fillId="63" borderId="200" xfId="0" applyFont="1" applyFill="1" applyBorder="1"/>
    <xf numFmtId="0" fontId="110" fillId="60" borderId="200" xfId="0" applyFont="1" applyFill="1" applyBorder="1"/>
    <xf numFmtId="0" fontId="114" fillId="60" borderId="200" xfId="0" applyFont="1" applyFill="1" applyBorder="1"/>
    <xf numFmtId="0" fontId="110" fillId="60" borderId="200" xfId="0" applyFont="1" applyFill="1" applyBorder="1" applyAlignment="1">
      <alignment horizontal="center"/>
    </xf>
    <xf numFmtId="0" fontId="23" fillId="0" borderId="138" xfId="0" applyFont="1" applyBorder="1"/>
    <xf numFmtId="2" fontId="23" fillId="0" borderId="79" xfId="0" applyNumberFormat="1" applyFont="1" applyBorder="1"/>
    <xf numFmtId="2" fontId="23" fillId="0" borderId="9" xfId="0" applyNumberFormat="1" applyFont="1" applyBorder="1"/>
    <xf numFmtId="2" fontId="23" fillId="0" borderId="78" xfId="0" applyNumberFormat="1" applyFont="1" applyBorder="1"/>
    <xf numFmtId="0" fontId="23" fillId="0" borderId="185" xfId="0" applyFont="1" applyBorder="1"/>
    <xf numFmtId="2" fontId="23" fillId="0" borderId="186" xfId="0" applyNumberFormat="1" applyFont="1" applyBorder="1"/>
    <xf numFmtId="2" fontId="23" fillId="0" borderId="13" xfId="0" applyNumberFormat="1" applyFont="1" applyBorder="1"/>
    <xf numFmtId="2" fontId="23" fillId="0" borderId="187" xfId="0" applyNumberFormat="1" applyFont="1" applyBorder="1"/>
    <xf numFmtId="0" fontId="23" fillId="0" borderId="139" xfId="0" applyFont="1" applyBorder="1"/>
    <xf numFmtId="0" fontId="23" fillId="0" borderId="82" xfId="0" applyFont="1" applyBorder="1"/>
    <xf numFmtId="0" fontId="23" fillId="0" borderId="81" xfId="0" applyFont="1" applyBorder="1"/>
    <xf numFmtId="0" fontId="23" fillId="0" borderId="83" xfId="0" applyFont="1" applyBorder="1"/>
    <xf numFmtId="2" fontId="23" fillId="0" borderId="82" xfId="0" applyNumberFormat="1" applyFont="1" applyBorder="1"/>
    <xf numFmtId="2" fontId="23" fillId="0" borderId="81" xfId="0" applyNumberFormat="1" applyFont="1" applyBorder="1"/>
    <xf numFmtId="2" fontId="23" fillId="0" borderId="83" xfId="0" applyNumberFormat="1" applyFont="1" applyBorder="1"/>
    <xf numFmtId="10" fontId="9" fillId="0" borderId="145" xfId="0" applyNumberFormat="1" applyFont="1" applyBorder="1" applyAlignment="1">
      <alignment horizontal="center" vertical="center"/>
    </xf>
    <xf numFmtId="10" fontId="9" fillId="0" borderId="250" xfId="0" applyNumberFormat="1" applyFont="1" applyBorder="1" applyAlignment="1">
      <alignment horizontal="center" vertical="center"/>
    </xf>
    <xf numFmtId="10" fontId="9" fillId="0" borderId="176" xfId="0" applyNumberFormat="1" applyFont="1" applyBorder="1" applyAlignment="1">
      <alignment horizontal="center" vertical="center"/>
    </xf>
    <xf numFmtId="10" fontId="13" fillId="46" borderId="18" xfId="0" applyNumberFormat="1" applyFont="1" applyFill="1" applyBorder="1" applyAlignment="1">
      <alignment horizontal="center" vertical="center"/>
    </xf>
    <xf numFmtId="0" fontId="72" fillId="60" borderId="200" xfId="0" applyFont="1" applyFill="1" applyBorder="1" applyAlignment="1">
      <alignment horizontal="center"/>
    </xf>
    <xf numFmtId="0" fontId="110" fillId="60" borderId="200" xfId="0" applyFont="1" applyFill="1" applyBorder="1" applyAlignment="1">
      <alignment horizontal="center" wrapText="1"/>
    </xf>
    <xf numFmtId="0" fontId="100" fillId="61" borderId="200" xfId="0" applyFont="1" applyFill="1" applyBorder="1" applyAlignment="1">
      <alignment wrapText="1"/>
    </xf>
    <xf numFmtId="0" fontId="9" fillId="0" borderId="200" xfId="0" applyFont="1" applyBorder="1"/>
    <xf numFmtId="0" fontId="21" fillId="0" borderId="7" xfId="0" applyFont="1" applyBorder="1" applyAlignment="1">
      <alignment horizontal="center"/>
    </xf>
    <xf numFmtId="0" fontId="21" fillId="0" borderId="12" xfId="0" applyFont="1" applyBorder="1" applyAlignment="1">
      <alignment horizontal="center"/>
    </xf>
    <xf numFmtId="0" fontId="23" fillId="0" borderId="9" xfId="0" applyFont="1" applyBorder="1" applyAlignment="1">
      <alignment wrapText="1"/>
    </xf>
    <xf numFmtId="1" fontId="23" fillId="0" borderId="12" xfId="0" applyNumberFormat="1" applyFont="1" applyBorder="1" applyAlignment="1">
      <alignment horizontal="center" wrapText="1"/>
    </xf>
    <xf numFmtId="0" fontId="23" fillId="0" borderId="12" xfId="0" applyFont="1" applyBorder="1" applyAlignment="1">
      <alignment wrapText="1"/>
    </xf>
    <xf numFmtId="0" fontId="23" fillId="0" borderId="11" xfId="0" applyFont="1" applyBorder="1" applyAlignment="1">
      <alignment wrapText="1"/>
    </xf>
    <xf numFmtId="0" fontId="23" fillId="0" borderId="6" xfId="0" applyFont="1" applyBorder="1" applyAlignment="1">
      <alignment wrapText="1"/>
    </xf>
    <xf numFmtId="0" fontId="23" fillId="0" borderId="21" xfId="0" applyFont="1" applyBorder="1"/>
    <xf numFmtId="0" fontId="23" fillId="0" borderId="33" xfId="0" applyFont="1" applyBorder="1"/>
    <xf numFmtId="0" fontId="100" fillId="59" borderId="200" xfId="0" applyFont="1" applyFill="1" applyBorder="1" applyAlignment="1">
      <alignment horizontal="left" vertical="center"/>
    </xf>
    <xf numFmtId="0" fontId="106" fillId="2" borderId="214" xfId="0" applyFont="1" applyFill="1" applyBorder="1" applyAlignment="1">
      <alignment vertical="center" wrapText="1"/>
    </xf>
    <xf numFmtId="0" fontId="9" fillId="0" borderId="28" xfId="0" applyFont="1" applyBorder="1" applyAlignment="1">
      <alignment horizontal="center" vertical="center" wrapText="1"/>
    </xf>
    <xf numFmtId="0" fontId="106" fillId="58" borderId="214" xfId="0" applyFont="1" applyFill="1" applyBorder="1" applyAlignment="1">
      <alignment vertical="center" wrapText="1"/>
    </xf>
    <xf numFmtId="0" fontId="100" fillId="60" borderId="200" xfId="0" applyFont="1" applyFill="1" applyBorder="1" applyAlignment="1">
      <alignment vertical="center" wrapText="1"/>
    </xf>
    <xf numFmtId="0" fontId="100" fillId="59" borderId="200" xfId="0" applyFont="1" applyFill="1" applyBorder="1" applyAlignment="1">
      <alignment vertical="center"/>
    </xf>
    <xf numFmtId="0" fontId="9" fillId="0" borderId="21" xfId="0" applyFont="1" applyBorder="1" applyAlignment="1">
      <alignment vertical="center"/>
    </xf>
    <xf numFmtId="0" fontId="100" fillId="60" borderId="201" xfId="0" applyFont="1" applyFill="1" applyBorder="1" applyAlignment="1">
      <alignment horizontal="left" vertical="center"/>
    </xf>
    <xf numFmtId="0" fontId="9" fillId="0" borderId="15" xfId="0" applyFont="1" applyBorder="1" applyAlignment="1">
      <alignment horizontal="center"/>
    </xf>
    <xf numFmtId="0" fontId="8" fillId="0" borderId="15" xfId="0" applyFont="1" applyBorder="1" applyAlignment="1">
      <alignment horizontal="center" vertical="center" wrapText="1"/>
    </xf>
    <xf numFmtId="0" fontId="9" fillId="0" borderId="12" xfId="0" applyFont="1" applyBorder="1" applyAlignment="1">
      <alignment horizontal="center" vertical="center" wrapText="1"/>
    </xf>
    <xf numFmtId="0" fontId="8" fillId="0" borderId="33" xfId="0" applyFont="1" applyBorder="1" applyAlignment="1">
      <alignment horizontal="center" vertical="center" wrapText="1"/>
    </xf>
    <xf numFmtId="0" fontId="9" fillId="0" borderId="33"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7" xfId="0" applyFont="1" applyBorder="1" applyAlignment="1">
      <alignment horizontal="center" vertical="center" wrapText="1"/>
    </xf>
    <xf numFmtId="0" fontId="23" fillId="0" borderId="14" xfId="0" applyFont="1" applyBorder="1" applyAlignment="1">
      <alignment vertical="center"/>
    </xf>
    <xf numFmtId="0" fontId="14" fillId="0" borderId="11" xfId="0" applyFont="1" applyBorder="1"/>
    <xf numFmtId="0" fontId="8" fillId="0" borderId="0" xfId="0" applyFont="1" applyAlignment="1">
      <alignment horizontal="center" vertical="center" wrapText="1"/>
    </xf>
    <xf numFmtId="0" fontId="9" fillId="9" borderId="56" xfId="0" applyFont="1" applyFill="1" applyBorder="1" applyAlignment="1">
      <alignment horizontal="center" vertical="center"/>
    </xf>
    <xf numFmtId="0" fontId="100" fillId="59" borderId="200" xfId="0" applyFont="1" applyFill="1" applyBorder="1" applyAlignment="1">
      <alignment horizontal="left" vertical="center" wrapText="1"/>
    </xf>
    <xf numFmtId="0" fontId="72" fillId="60" borderId="200" xfId="0" applyFont="1" applyFill="1" applyBorder="1" applyAlignment="1">
      <alignment wrapText="1"/>
    </xf>
    <xf numFmtId="0" fontId="72" fillId="60" borderId="200" xfId="0" applyFont="1" applyFill="1" applyBorder="1" applyAlignment="1">
      <alignment horizontal="center" vertical="center" wrapText="1"/>
    </xf>
    <xf numFmtId="0" fontId="21" fillId="0" borderId="7" xfId="0" applyFont="1" applyBorder="1"/>
    <xf numFmtId="9" fontId="21" fillId="0" borderId="56" xfId="0" applyNumberFormat="1" applyFont="1" applyBorder="1"/>
    <xf numFmtId="0" fontId="21" fillId="0" borderId="141" xfId="0" applyFont="1" applyBorder="1" applyAlignment="1">
      <alignment horizontal="center" vertical="center" wrapText="1"/>
    </xf>
    <xf numFmtId="9" fontId="21" fillId="0" borderId="161" xfId="0" applyNumberFormat="1" applyFont="1" applyBorder="1"/>
    <xf numFmtId="9" fontId="21" fillId="0" borderId="6" xfId="0" applyNumberFormat="1" applyFont="1" applyBorder="1"/>
    <xf numFmtId="0" fontId="11" fillId="0" borderId="59" xfId="0" applyFont="1" applyBorder="1" applyAlignment="1">
      <alignment horizontal="center"/>
    </xf>
    <xf numFmtId="0" fontId="11" fillId="0" borderId="56" xfId="0" applyFont="1" applyBorder="1" applyAlignment="1">
      <alignment horizontal="center"/>
    </xf>
    <xf numFmtId="9" fontId="21" fillId="0" borderId="60" xfId="0" applyNumberFormat="1" applyFont="1" applyBorder="1" applyAlignment="1">
      <alignment horizontal="center"/>
    </xf>
    <xf numFmtId="0" fontId="21" fillId="0" borderId="7" xfId="0" applyFont="1" applyBorder="1" applyAlignment="1">
      <alignment horizontal="center" wrapText="1"/>
    </xf>
    <xf numFmtId="0" fontId="21" fillId="5" borderId="7" xfId="0" applyFont="1" applyFill="1" applyBorder="1" applyAlignment="1">
      <alignment horizontal="center" wrapText="1"/>
    </xf>
    <xf numFmtId="9" fontId="21" fillId="5" borderId="60" xfId="0" applyNumberFormat="1" applyFont="1" applyFill="1" applyBorder="1" applyAlignment="1">
      <alignment horizontal="center"/>
    </xf>
    <xf numFmtId="9" fontId="11" fillId="0" borderId="15" xfId="2" applyFont="1" applyFill="1" applyBorder="1" applyAlignment="1">
      <alignment horizontal="center" vertical="center"/>
    </xf>
    <xf numFmtId="49" fontId="11" fillId="0" borderId="7" xfId="0" applyNumberFormat="1" applyFont="1" applyBorder="1" applyAlignment="1">
      <alignment horizontal="center" vertical="center"/>
    </xf>
    <xf numFmtId="49" fontId="11" fillId="0" borderId="5" xfId="0" applyNumberFormat="1" applyFont="1" applyBorder="1" applyAlignment="1">
      <alignment horizontal="center" vertical="center"/>
    </xf>
    <xf numFmtId="49" fontId="11" fillId="0" borderId="94" xfId="0" applyNumberFormat="1" applyFont="1" applyBorder="1" applyAlignment="1">
      <alignment horizontal="center" vertical="center"/>
    </xf>
    <xf numFmtId="0" fontId="9" fillId="28" borderId="56" xfId="0" applyFont="1" applyFill="1" applyBorder="1" applyAlignment="1">
      <alignment horizontal="center" vertical="center"/>
    </xf>
    <xf numFmtId="0" fontId="9" fillId="0" borderId="56" xfId="0" applyFont="1" applyBorder="1" applyAlignment="1">
      <alignment horizontal="left" vertical="center"/>
    </xf>
    <xf numFmtId="0" fontId="9" fillId="3" borderId="56" xfId="0" applyFont="1" applyFill="1" applyBorder="1"/>
    <xf numFmtId="0" fontId="9" fillId="3" borderId="56" xfId="0" applyFont="1" applyFill="1" applyBorder="1" applyAlignment="1">
      <alignment horizontal="center" vertical="center"/>
    </xf>
    <xf numFmtId="0" fontId="9" fillId="3" borderId="6" xfId="0" applyFont="1" applyFill="1" applyBorder="1" applyAlignment="1">
      <alignment horizontal="center" vertical="center"/>
    </xf>
    <xf numFmtId="0" fontId="10" fillId="3" borderId="56" xfId="0" applyFont="1" applyFill="1" applyBorder="1" applyAlignment="1">
      <alignment horizontal="left" vertical="center"/>
    </xf>
    <xf numFmtId="0" fontId="100" fillId="60" borderId="200" xfId="0" applyFont="1" applyFill="1" applyBorder="1" applyAlignment="1">
      <alignment horizontal="right"/>
    </xf>
    <xf numFmtId="0" fontId="114" fillId="60" borderId="200" xfId="0" applyFont="1" applyFill="1" applyBorder="1" applyAlignment="1">
      <alignment horizontal="center"/>
    </xf>
    <xf numFmtId="0" fontId="13" fillId="0" borderId="14" xfId="0" applyFont="1" applyBorder="1"/>
    <xf numFmtId="0" fontId="13" fillId="0" borderId="14" xfId="0" applyFont="1" applyBorder="1" applyAlignment="1">
      <alignment horizontal="center" vertical="center"/>
    </xf>
    <xf numFmtId="0" fontId="9" fillId="0" borderId="12" xfId="0" applyFont="1" applyBorder="1" applyAlignment="1">
      <alignment horizontal="center"/>
    </xf>
    <xf numFmtId="164" fontId="9" fillId="0" borderId="12" xfId="0" applyNumberFormat="1" applyFont="1" applyBorder="1" applyAlignment="1">
      <alignment horizontal="center"/>
    </xf>
    <xf numFmtId="9" fontId="9" fillId="0" borderId="12" xfId="0" applyNumberFormat="1" applyFont="1" applyBorder="1" applyAlignment="1">
      <alignment horizontal="center"/>
    </xf>
    <xf numFmtId="0" fontId="9" fillId="0" borderId="120" xfId="0" applyFont="1" applyBorder="1" applyAlignment="1">
      <alignment horizontal="center"/>
    </xf>
    <xf numFmtId="10" fontId="9" fillId="0" borderId="130" xfId="0" applyNumberFormat="1" applyFont="1" applyBorder="1" applyAlignment="1">
      <alignment horizontal="center"/>
    </xf>
    <xf numFmtId="0" fontId="33" fillId="0" borderId="7" xfId="0" applyFont="1" applyBorder="1" applyAlignment="1">
      <alignment horizontal="center"/>
    </xf>
    <xf numFmtId="0" fontId="33" fillId="0" borderId="56" xfId="0" applyFont="1" applyBorder="1" applyAlignment="1">
      <alignment horizontal="center"/>
    </xf>
    <xf numFmtId="164" fontId="9" fillId="5" borderId="9" xfId="0" applyNumberFormat="1" applyFont="1" applyFill="1" applyBorder="1" applyAlignment="1">
      <alignment horizontal="center"/>
    </xf>
    <xf numFmtId="9" fontId="9" fillId="5" borderId="9" xfId="0" applyNumberFormat="1" applyFont="1" applyFill="1" applyBorder="1" applyAlignment="1">
      <alignment horizontal="center"/>
    </xf>
    <xf numFmtId="0" fontId="114" fillId="60" borderId="225" xfId="0" applyFont="1" applyFill="1" applyBorder="1" applyAlignment="1">
      <alignment horizontal="center" vertical="center"/>
    </xf>
    <xf numFmtId="0" fontId="114" fillId="60" borderId="200" xfId="0" applyFont="1" applyFill="1" applyBorder="1" applyAlignment="1">
      <alignment wrapText="1"/>
    </xf>
    <xf numFmtId="0" fontId="18" fillId="0" borderId="56" xfId="0" applyFont="1" applyBorder="1" applyAlignment="1">
      <alignment horizontal="center" vertical="center"/>
    </xf>
    <xf numFmtId="0" fontId="107" fillId="60" borderId="200" xfId="0" applyFont="1" applyFill="1" applyBorder="1" applyAlignment="1">
      <alignment horizontal="left" vertical="center" wrapText="1"/>
    </xf>
    <xf numFmtId="0" fontId="107" fillId="60" borderId="200" xfId="0" applyFont="1" applyFill="1" applyBorder="1" applyAlignment="1">
      <alignment wrapText="1"/>
    </xf>
    <xf numFmtId="0" fontId="107" fillId="60" borderId="200" xfId="0" applyFont="1" applyFill="1" applyBorder="1" applyAlignment="1">
      <alignment horizontal="center" wrapText="1"/>
    </xf>
    <xf numFmtId="0" fontId="116" fillId="60" borderId="200" xfId="0" applyFont="1" applyFill="1" applyBorder="1" applyAlignment="1">
      <alignment horizontal="center" vertical="center" wrapText="1"/>
    </xf>
    <xf numFmtId="0" fontId="14" fillId="0" borderId="133" xfId="0" applyFont="1" applyBorder="1" applyAlignment="1">
      <alignment wrapText="1"/>
    </xf>
    <xf numFmtId="0" fontId="14" fillId="0" borderId="90" xfId="0" applyFont="1" applyBorder="1" applyAlignment="1">
      <alignment wrapText="1"/>
    </xf>
    <xf numFmtId="164" fontId="14" fillId="0" borderId="134" xfId="0" applyNumberFormat="1" applyFont="1" applyBorder="1" applyAlignment="1">
      <alignment wrapText="1"/>
    </xf>
    <xf numFmtId="0" fontId="14" fillId="0" borderId="101" xfId="0" applyFont="1" applyBorder="1" applyAlignment="1">
      <alignment wrapText="1"/>
    </xf>
    <xf numFmtId="0" fontId="14" fillId="0" borderId="188" xfId="0" applyFont="1" applyBorder="1" applyAlignment="1">
      <alignment wrapText="1"/>
    </xf>
    <xf numFmtId="0" fontId="14" fillId="0" borderId="4" xfId="0" applyFont="1" applyBorder="1" applyAlignment="1">
      <alignment wrapText="1"/>
    </xf>
    <xf numFmtId="164" fontId="14" fillId="0" borderId="39" xfId="0" applyNumberFormat="1" applyFont="1" applyBorder="1" applyAlignment="1">
      <alignment wrapText="1"/>
    </xf>
    <xf numFmtId="0" fontId="12" fillId="0" borderId="67" xfId="0" applyFont="1" applyBorder="1"/>
    <xf numFmtId="0" fontId="12" fillId="0" borderId="135" xfId="0" applyFont="1" applyBorder="1"/>
    <xf numFmtId="0" fontId="12" fillId="0" borderId="69" xfId="0" applyFont="1" applyBorder="1"/>
    <xf numFmtId="0" fontId="12" fillId="0" borderId="68" xfId="0" applyFont="1" applyBorder="1"/>
    <xf numFmtId="164" fontId="14" fillId="0" borderId="180" xfId="0" applyNumberFormat="1" applyFont="1" applyBorder="1" applyAlignment="1">
      <alignment wrapText="1"/>
    </xf>
    <xf numFmtId="0" fontId="107" fillId="60" borderId="210" xfId="0" applyFont="1" applyFill="1" applyBorder="1" applyAlignment="1">
      <alignment wrapText="1"/>
    </xf>
    <xf numFmtId="0" fontId="114" fillId="60" borderId="210" xfId="0" applyFont="1" applyFill="1" applyBorder="1"/>
    <xf numFmtId="9" fontId="20" fillId="0" borderId="12" xfId="2" applyFont="1" applyBorder="1" applyAlignment="1">
      <alignment horizontal="right" vertical="center"/>
    </xf>
    <xf numFmtId="0" fontId="13" fillId="0" borderId="13" xfId="0" applyFont="1" applyBorder="1" applyAlignment="1">
      <alignment vertical="center"/>
    </xf>
    <xf numFmtId="0" fontId="13" fillId="0" borderId="13" xfId="0" applyFont="1" applyBorder="1" applyAlignment="1">
      <alignment horizontal="right" vertical="center"/>
    </xf>
    <xf numFmtId="9" fontId="13" fillId="0" borderId="13" xfId="2" applyFont="1" applyBorder="1" applyAlignment="1">
      <alignment horizontal="right" vertical="center"/>
    </xf>
    <xf numFmtId="0" fontId="13" fillId="0" borderId="13" xfId="0" applyFont="1" applyBorder="1" applyAlignment="1">
      <alignment horizontal="center" vertical="center"/>
    </xf>
    <xf numFmtId="9" fontId="13" fillId="0" borderId="13" xfId="2" applyFont="1" applyBorder="1" applyAlignment="1">
      <alignment horizontal="center" vertical="center"/>
    </xf>
    <xf numFmtId="0" fontId="20" fillId="0" borderId="56" xfId="0" applyFont="1" applyBorder="1" applyAlignment="1">
      <alignment horizontal="left" vertical="center"/>
    </xf>
    <xf numFmtId="0" fontId="20" fillId="0" borderId="56" xfId="0" applyFont="1" applyBorder="1" applyAlignment="1">
      <alignment horizontal="right" vertical="center"/>
    </xf>
    <xf numFmtId="9" fontId="20" fillId="0" borderId="56" xfId="2" applyFont="1" applyBorder="1" applyAlignment="1">
      <alignment horizontal="right" vertical="center"/>
    </xf>
    <xf numFmtId="0" fontId="20" fillId="0" borderId="56" xfId="0" applyFont="1" applyBorder="1" applyAlignment="1">
      <alignment horizontal="center" vertical="center"/>
    </xf>
    <xf numFmtId="9" fontId="20" fillId="0" borderId="56" xfId="2" applyFont="1" applyBorder="1" applyAlignment="1">
      <alignment horizontal="center" vertical="center"/>
    </xf>
    <xf numFmtId="0" fontId="20" fillId="0" borderId="56" xfId="0" applyFont="1" applyBorder="1" applyAlignment="1">
      <alignment vertical="center" wrapText="1"/>
    </xf>
    <xf numFmtId="0" fontId="20" fillId="0" borderId="56" xfId="0" applyFont="1" applyBorder="1" applyAlignment="1">
      <alignment vertical="center"/>
    </xf>
    <xf numFmtId="9" fontId="20" fillId="0" borderId="56" xfId="2" applyFont="1" applyBorder="1" applyAlignment="1">
      <alignment vertical="center"/>
    </xf>
    <xf numFmtId="0" fontId="72" fillId="60" borderId="200" xfId="0" applyFont="1" applyFill="1" applyBorder="1" applyAlignment="1">
      <alignment vertical="center"/>
    </xf>
    <xf numFmtId="0" fontId="114" fillId="60" borderId="200" xfId="0" applyFont="1" applyFill="1" applyBorder="1" applyAlignment="1">
      <alignment vertical="center"/>
    </xf>
    <xf numFmtId="0" fontId="110" fillId="60" borderId="200" xfId="0" applyFont="1" applyFill="1" applyBorder="1" applyAlignment="1">
      <alignment horizontal="right" vertical="center"/>
    </xf>
    <xf numFmtId="9" fontId="110" fillId="60" borderId="200" xfId="2" applyFont="1" applyFill="1" applyBorder="1" applyAlignment="1">
      <alignment horizontal="right" vertical="center"/>
    </xf>
    <xf numFmtId="0" fontId="110" fillId="60" borderId="200" xfId="0" applyFont="1" applyFill="1" applyBorder="1" applyAlignment="1">
      <alignment horizontal="center" vertical="center"/>
    </xf>
    <xf numFmtId="9" fontId="110" fillId="60" borderId="200" xfId="2" applyFont="1" applyFill="1" applyBorder="1" applyAlignment="1">
      <alignment horizontal="center" vertical="center"/>
    </xf>
    <xf numFmtId="9" fontId="13" fillId="0" borderId="9" xfId="2" applyFont="1" applyFill="1" applyBorder="1" applyAlignment="1">
      <alignment horizontal="right" vertical="center"/>
    </xf>
    <xf numFmtId="9" fontId="13" fillId="0" borderId="9" xfId="2" applyFont="1" applyFill="1" applyBorder="1" applyAlignment="1">
      <alignment horizontal="center" vertical="center"/>
    </xf>
    <xf numFmtId="0" fontId="119" fillId="60" borderId="200" xfId="1" applyFont="1" applyFill="1" applyBorder="1" applyAlignment="1">
      <alignment horizontal="center" vertical="center" wrapText="1"/>
    </xf>
    <xf numFmtId="0" fontId="8" fillId="0" borderId="148" xfId="0" applyFont="1" applyBorder="1" applyAlignment="1">
      <alignment horizontal="center" vertical="center" wrapText="1"/>
    </xf>
    <xf numFmtId="0" fontId="8" fillId="0" borderId="77" xfId="0" applyFont="1" applyBorder="1" applyAlignment="1">
      <alignment horizontal="center" vertical="center" wrapText="1"/>
    </xf>
    <xf numFmtId="0" fontId="8" fillId="0" borderId="87" xfId="0" applyFont="1" applyBorder="1" applyAlignment="1">
      <alignment horizontal="center" vertical="center" wrapText="1"/>
    </xf>
    <xf numFmtId="0" fontId="21" fillId="0" borderId="33" xfId="0" applyFont="1" applyBorder="1"/>
    <xf numFmtId="0" fontId="21" fillId="46" borderId="21" xfId="0" applyFont="1" applyFill="1" applyBorder="1"/>
    <xf numFmtId="0" fontId="120" fillId="61" borderId="200" xfId="0" applyFont="1" applyFill="1" applyBorder="1" applyAlignment="1">
      <alignment vertical="center"/>
    </xf>
    <xf numFmtId="0" fontId="120" fillId="61" borderId="200" xfId="0" applyFont="1" applyFill="1" applyBorder="1" applyAlignment="1">
      <alignment horizontal="center" vertical="center" wrapText="1"/>
    </xf>
    <xf numFmtId="0" fontId="40" fillId="19" borderId="255" xfId="0" applyFont="1" applyFill="1" applyBorder="1" applyAlignment="1">
      <alignment horizontal="center" vertical="center"/>
    </xf>
    <xf numFmtId="0" fontId="40" fillId="19" borderId="256" xfId="0" applyFont="1" applyFill="1" applyBorder="1" applyAlignment="1">
      <alignment horizontal="center" vertical="center"/>
    </xf>
    <xf numFmtId="0" fontId="40" fillId="19" borderId="243" xfId="0" applyFont="1" applyFill="1" applyBorder="1" applyAlignment="1">
      <alignment horizontal="center" vertical="center"/>
    </xf>
    <xf numFmtId="0" fontId="40" fillId="19" borderId="257" xfId="0" applyFont="1" applyFill="1" applyBorder="1" applyAlignment="1">
      <alignment horizontal="center" vertical="center"/>
    </xf>
    <xf numFmtId="0" fontId="40" fillId="19" borderId="258" xfId="0" applyFont="1" applyFill="1" applyBorder="1" applyAlignment="1">
      <alignment horizontal="center" vertical="center"/>
    </xf>
    <xf numFmtId="0" fontId="40" fillId="19" borderId="259" xfId="0" applyFont="1" applyFill="1" applyBorder="1" applyAlignment="1">
      <alignment horizontal="center" vertical="center"/>
    </xf>
    <xf numFmtId="0" fontId="84" fillId="0" borderId="126" xfId="0" applyFont="1" applyBorder="1" applyAlignment="1">
      <alignment horizontal="center" vertical="center"/>
    </xf>
    <xf numFmtId="0" fontId="9" fillId="46" borderId="151" xfId="0" applyFont="1" applyFill="1" applyBorder="1"/>
    <xf numFmtId="0" fontId="104" fillId="61" borderId="200" xfId="0" applyFont="1" applyFill="1" applyBorder="1" applyAlignment="1">
      <alignment horizontal="center"/>
    </xf>
    <xf numFmtId="0" fontId="114" fillId="61" borderId="200" xfId="0" applyFont="1" applyFill="1" applyBorder="1" applyAlignment="1">
      <alignment horizontal="center"/>
    </xf>
    <xf numFmtId="0" fontId="120" fillId="61" borderId="200" xfId="0" applyFont="1" applyFill="1" applyBorder="1" applyAlignment="1">
      <alignment horizontal="left" vertical="center"/>
    </xf>
    <xf numFmtId="0" fontId="8" fillId="0" borderId="111" xfId="0" applyFont="1" applyBorder="1"/>
    <xf numFmtId="0" fontId="8" fillId="0" borderId="115" xfId="0" applyFont="1" applyBorder="1"/>
    <xf numFmtId="0" fontId="8" fillId="0" borderId="122" xfId="0" applyFont="1" applyBorder="1"/>
    <xf numFmtId="0" fontId="8" fillId="0" borderId="92" xfId="0" applyFont="1" applyBorder="1"/>
    <xf numFmtId="0" fontId="8" fillId="0" borderId="260" xfId="0" applyFont="1" applyBorder="1"/>
    <xf numFmtId="0" fontId="114" fillId="61" borderId="225" xfId="0" applyFont="1" applyFill="1" applyBorder="1" applyAlignment="1">
      <alignment horizontal="center"/>
    </xf>
    <xf numFmtId="0" fontId="104" fillId="0" borderId="0" xfId="0" applyFont="1" applyAlignment="1">
      <alignment horizontal="center" vertical="center"/>
    </xf>
    <xf numFmtId="9" fontId="11" fillId="0" borderId="12" xfId="0" applyNumberFormat="1" applyFont="1" applyBorder="1" applyAlignment="1">
      <alignment horizontal="center" vertical="center"/>
    </xf>
    <xf numFmtId="9" fontId="11" fillId="0" borderId="7" xfId="0" applyNumberFormat="1" applyFont="1" applyBorder="1" applyAlignment="1">
      <alignment horizontal="center" vertical="center"/>
    </xf>
    <xf numFmtId="9" fontId="11" fillId="0" borderId="56" xfId="0" applyNumberFormat="1" applyFont="1" applyBorder="1" applyAlignment="1">
      <alignment horizontal="center" vertical="center"/>
    </xf>
    <xf numFmtId="0" fontId="120" fillId="60" borderId="225" xfId="0" applyFont="1" applyFill="1" applyBorder="1" applyAlignment="1">
      <alignment vertical="center" wrapText="1"/>
    </xf>
    <xf numFmtId="0" fontId="72" fillId="60" borderId="225" xfId="0" applyFont="1" applyFill="1" applyBorder="1" applyAlignment="1">
      <alignment wrapText="1"/>
    </xf>
    <xf numFmtId="0" fontId="123" fillId="60" borderId="225" xfId="0" applyFont="1" applyFill="1" applyBorder="1" applyAlignment="1">
      <alignment vertical="center" wrapText="1"/>
    </xf>
    <xf numFmtId="0" fontId="40" fillId="0" borderId="14" xfId="0" applyFont="1" applyBorder="1" applyAlignment="1">
      <alignment vertical="center" wrapText="1"/>
    </xf>
    <xf numFmtId="3" fontId="21" fillId="0" borderId="15" xfId="0" applyNumberFormat="1" applyFont="1" applyBorder="1" applyAlignment="1">
      <alignment horizontal="center" vertical="center"/>
    </xf>
    <xf numFmtId="9" fontId="18" fillId="0" borderId="15" xfId="2" applyFont="1" applyFill="1" applyBorder="1" applyAlignment="1">
      <alignment horizontal="center" vertical="center"/>
    </xf>
    <xf numFmtId="0" fontId="113" fillId="61" borderId="200" xfId="0" applyFont="1" applyFill="1" applyBorder="1" applyAlignment="1">
      <alignment wrapText="1"/>
    </xf>
    <xf numFmtId="0" fontId="107" fillId="61" borderId="200" xfId="0" applyFont="1" applyFill="1" applyBorder="1" applyAlignment="1">
      <alignment horizontal="center" vertical="center"/>
    </xf>
    <xf numFmtId="0" fontId="107" fillId="61" borderId="200" xfId="0" applyFont="1" applyFill="1" applyBorder="1" applyAlignment="1">
      <alignment horizontal="center" vertical="center" wrapText="1"/>
    </xf>
    <xf numFmtId="0" fontId="107" fillId="61" borderId="200" xfId="0" applyFont="1" applyFill="1" applyBorder="1" applyAlignment="1">
      <alignment vertical="center"/>
    </xf>
    <xf numFmtId="0" fontId="107" fillId="61" borderId="200" xfId="0" applyFont="1" applyFill="1" applyBorder="1" applyAlignment="1">
      <alignment horizontal="right" vertical="center"/>
    </xf>
    <xf numFmtId="0" fontId="78" fillId="0" borderId="19" xfId="0" applyFont="1" applyBorder="1"/>
    <xf numFmtId="0" fontId="78" fillId="0" borderId="43" xfId="0" applyFont="1" applyBorder="1" applyAlignment="1">
      <alignment wrapText="1"/>
    </xf>
    <xf numFmtId="0" fontId="78" fillId="0" borderId="43" xfId="0" applyFont="1" applyBorder="1"/>
    <xf numFmtId="0" fontId="78" fillId="0" borderId="21" xfId="0" applyFont="1" applyBorder="1" applyAlignment="1">
      <alignment wrapText="1"/>
    </xf>
    <xf numFmtId="0" fontId="78" fillId="0" borderId="10" xfId="0" applyFont="1" applyBorder="1"/>
    <xf numFmtId="10" fontId="50" fillId="0" borderId="14" xfId="0" applyNumberFormat="1" applyFont="1" applyBorder="1"/>
    <xf numFmtId="3" fontId="50" fillId="0" borderId="12" xfId="0" applyNumberFormat="1" applyFont="1" applyBorder="1"/>
    <xf numFmtId="3" fontId="50" fillId="0" borderId="9" xfId="0" applyNumberFormat="1" applyFont="1" applyBorder="1"/>
    <xf numFmtId="3" fontId="50" fillId="0" borderId="10" xfId="0" applyNumberFormat="1" applyFont="1" applyBorder="1"/>
    <xf numFmtId="3" fontId="50" fillId="0" borderId="14" xfId="0" applyNumberFormat="1" applyFont="1" applyBorder="1"/>
    <xf numFmtId="0" fontId="50" fillId="0" borderId="9" xfId="0" applyFont="1" applyBorder="1"/>
    <xf numFmtId="0" fontId="50" fillId="0" borderId="12" xfId="0" applyFont="1" applyBorder="1"/>
    <xf numFmtId="0" fontId="14" fillId="0" borderId="9" xfId="0" applyFont="1" applyBorder="1"/>
    <xf numFmtId="0" fontId="50" fillId="0" borderId="56" xfId="0" applyFont="1" applyBorder="1"/>
    <xf numFmtId="0" fontId="50" fillId="0" borderId="10" xfId="0" applyFont="1" applyBorder="1"/>
    <xf numFmtId="0" fontId="50" fillId="0" borderId="14" xfId="0" applyFont="1" applyBorder="1"/>
    <xf numFmtId="0" fontId="23" fillId="0" borderId="245" xfId="0" applyFont="1" applyBorder="1" applyAlignment="1">
      <alignment vertical="center"/>
    </xf>
    <xf numFmtId="0" fontId="9" fillId="0" borderId="246" xfId="0" applyFont="1" applyBorder="1" applyAlignment="1">
      <alignment vertical="center"/>
    </xf>
    <xf numFmtId="0" fontId="23" fillId="0" borderId="246" xfId="0" applyFont="1" applyBorder="1" applyAlignment="1">
      <alignment vertical="center"/>
    </xf>
    <xf numFmtId="0" fontId="8" fillId="0" borderId="254" xfId="0" applyFont="1" applyBorder="1" applyAlignment="1">
      <alignment horizontal="center" vertical="center" wrapText="1"/>
    </xf>
    <xf numFmtId="0" fontId="8" fillId="0" borderId="261" xfId="0" applyFont="1" applyBorder="1" applyAlignment="1">
      <alignment horizontal="center" vertical="center" wrapText="1"/>
    </xf>
    <xf numFmtId="0" fontId="8" fillId="49" borderId="261" xfId="0" applyFont="1" applyFill="1" applyBorder="1" applyAlignment="1">
      <alignment horizontal="center" vertical="center" wrapText="1"/>
    </xf>
    <xf numFmtId="0" fontId="114" fillId="61" borderId="200" xfId="0" applyFont="1" applyFill="1" applyBorder="1"/>
    <xf numFmtId="0" fontId="114" fillId="60" borderId="200" xfId="0" applyFont="1" applyFill="1" applyBorder="1" applyAlignment="1">
      <alignment vertical="center" wrapText="1"/>
    </xf>
    <xf numFmtId="0" fontId="114" fillId="61" borderId="200" xfId="0" applyFont="1" applyFill="1" applyBorder="1" applyAlignment="1">
      <alignment horizontal="center" vertical="center"/>
    </xf>
    <xf numFmtId="0" fontId="106" fillId="58" borderId="20" xfId="0" applyFont="1" applyFill="1" applyBorder="1" applyAlignment="1">
      <alignment horizontal="left" vertical="center" wrapText="1"/>
    </xf>
    <xf numFmtId="9" fontId="106" fillId="2" borderId="20" xfId="0" applyNumberFormat="1" applyFont="1" applyFill="1" applyBorder="1" applyAlignment="1">
      <alignment horizontal="left" vertical="center" wrapText="1"/>
    </xf>
    <xf numFmtId="0" fontId="21" fillId="0" borderId="15" xfId="0" applyFont="1" applyBorder="1" applyAlignment="1">
      <alignment horizontal="center"/>
    </xf>
    <xf numFmtId="0" fontId="21" fillId="6" borderId="15" xfId="0" applyFont="1" applyFill="1" applyBorder="1" applyAlignment="1">
      <alignment horizontal="center" vertical="center"/>
    </xf>
    <xf numFmtId="164" fontId="9" fillId="0" borderId="15" xfId="2" applyNumberFormat="1" applyFont="1" applyFill="1" applyBorder="1" applyAlignment="1">
      <alignment horizontal="center" vertical="center"/>
    </xf>
    <xf numFmtId="0" fontId="21" fillId="0" borderId="0" xfId="0" applyFont="1" applyAlignment="1">
      <alignment horizontal="center" vertical="center"/>
    </xf>
    <xf numFmtId="0" fontId="120" fillId="61" borderId="200" xfId="0" applyFont="1" applyFill="1" applyBorder="1" applyAlignment="1">
      <alignment horizontal="center"/>
    </xf>
    <xf numFmtId="0" fontId="8" fillId="0" borderId="9" xfId="0" applyFont="1" applyBorder="1" applyAlignment="1">
      <alignment vertical="center"/>
    </xf>
    <xf numFmtId="10" fontId="8" fillId="0" borderId="9" xfId="0" applyNumberFormat="1" applyFont="1" applyBorder="1" applyAlignment="1">
      <alignment vertical="center"/>
    </xf>
    <xf numFmtId="10" fontId="9" fillId="0" borderId="9" xfId="0" applyNumberFormat="1" applyFont="1" applyBorder="1" applyAlignment="1">
      <alignment vertical="center"/>
    </xf>
    <xf numFmtId="0" fontId="9" fillId="53" borderId="160" xfId="0" applyFont="1" applyFill="1" applyBorder="1" applyAlignment="1">
      <alignment horizontal="center" vertical="center"/>
    </xf>
    <xf numFmtId="0" fontId="9" fillId="53" borderId="22" xfId="0" applyFont="1" applyFill="1" applyBorder="1" applyAlignment="1">
      <alignment horizontal="center" vertical="center"/>
    </xf>
    <xf numFmtId="0" fontId="9" fillId="53" borderId="178" xfId="0" applyFont="1" applyFill="1" applyBorder="1" applyAlignment="1">
      <alignment horizontal="center" vertical="center"/>
    </xf>
    <xf numFmtId="0" fontId="23" fillId="0" borderId="42" xfId="0" applyFont="1" applyBorder="1"/>
    <xf numFmtId="164" fontId="23" fillId="0" borderId="29" xfId="0" applyNumberFormat="1" applyFont="1" applyBorder="1" applyAlignment="1">
      <alignment horizontal="center" vertical="center"/>
    </xf>
    <xf numFmtId="164" fontId="23" fillId="0" borderId="89" xfId="0" applyNumberFormat="1" applyFont="1" applyBorder="1" applyAlignment="1">
      <alignment horizontal="center" vertical="center"/>
    </xf>
    <xf numFmtId="164" fontId="23" fillId="0" borderId="144" xfId="0" applyNumberFormat="1" applyFont="1" applyBorder="1" applyAlignment="1">
      <alignment horizontal="center" vertical="center"/>
    </xf>
    <xf numFmtId="0" fontId="23" fillId="0" borderId="39" xfId="0" applyFont="1" applyBorder="1"/>
    <xf numFmtId="164" fontId="23" fillId="0" borderId="76" xfId="0" applyNumberFormat="1" applyFont="1" applyBorder="1" applyAlignment="1">
      <alignment horizontal="center" vertical="center"/>
    </xf>
    <xf numFmtId="164" fontId="23" fillId="0" borderId="0" xfId="0" applyNumberFormat="1" applyFont="1" applyAlignment="1">
      <alignment horizontal="center" vertical="center"/>
    </xf>
    <xf numFmtId="164" fontId="23" fillId="0" borderId="30" xfId="0" applyNumberFormat="1" applyFont="1" applyBorder="1" applyAlignment="1">
      <alignment horizontal="center" vertical="center"/>
    </xf>
    <xf numFmtId="0" fontId="23" fillId="0" borderId="17" xfId="0" applyFont="1" applyBorder="1"/>
    <xf numFmtId="164" fontId="23" fillId="0" borderId="157" xfId="0" applyNumberFormat="1" applyFont="1" applyBorder="1" applyAlignment="1">
      <alignment horizontal="center" vertical="center"/>
    </xf>
    <xf numFmtId="164" fontId="23" fillId="0" borderId="31" xfId="0" applyNumberFormat="1" applyFont="1" applyBorder="1" applyAlignment="1">
      <alignment horizontal="center" vertical="center"/>
    </xf>
    <xf numFmtId="164" fontId="23" fillId="0" borderId="28" xfId="0" applyNumberFormat="1" applyFont="1" applyBorder="1" applyAlignment="1">
      <alignment horizontal="center" vertical="center"/>
    </xf>
    <xf numFmtId="0" fontId="100" fillId="61" borderId="200" xfId="0" applyFont="1" applyFill="1" applyBorder="1" applyAlignment="1">
      <alignment horizontal="center" vertical="center" wrapText="1"/>
    </xf>
    <xf numFmtId="0" fontId="100" fillId="64" borderId="200" xfId="0" applyFont="1" applyFill="1" applyBorder="1" applyAlignment="1">
      <alignment horizontal="center" vertical="center"/>
    </xf>
    <xf numFmtId="0" fontId="23" fillId="0" borderId="24" xfId="0" applyFont="1" applyBorder="1" applyAlignment="1">
      <alignment vertical="center"/>
    </xf>
    <xf numFmtId="164" fontId="23" fillId="0" borderId="41" xfId="0" applyNumberFormat="1" applyFont="1" applyBorder="1" applyAlignment="1">
      <alignment horizontal="center" vertical="center"/>
    </xf>
    <xf numFmtId="164" fontId="23" fillId="0" borderId="26" xfId="0" applyNumberFormat="1" applyFont="1" applyBorder="1" applyAlignment="1">
      <alignment horizontal="center" vertical="center"/>
    </xf>
    <xf numFmtId="0" fontId="23" fillId="0" borderId="48" xfId="0" applyFont="1" applyBorder="1" applyAlignment="1">
      <alignment vertical="center"/>
    </xf>
    <xf numFmtId="164" fontId="23" fillId="0" borderId="23" xfId="0" applyNumberFormat="1" applyFont="1" applyBorder="1" applyAlignment="1">
      <alignment horizontal="center" vertical="center"/>
    </xf>
    <xf numFmtId="0" fontId="23" fillId="0" borderId="21" xfId="0" applyFont="1" applyBorder="1" applyAlignment="1">
      <alignment vertical="center"/>
    </xf>
    <xf numFmtId="164" fontId="23" fillId="0" borderId="32" xfId="0" applyNumberFormat="1" applyFont="1" applyBorder="1" applyAlignment="1">
      <alignment horizontal="center" vertical="center"/>
    </xf>
    <xf numFmtId="164" fontId="23" fillId="0" borderId="33" xfId="0" applyNumberFormat="1" applyFont="1" applyBorder="1" applyAlignment="1">
      <alignment horizontal="center" vertical="center"/>
    </xf>
    <xf numFmtId="0" fontId="15" fillId="19" borderId="15" xfId="0" applyFont="1" applyFill="1" applyBorder="1"/>
    <xf numFmtId="0" fontId="15" fillId="19" borderId="33" xfId="0" applyFont="1" applyFill="1" applyBorder="1"/>
    <xf numFmtId="0" fontId="15" fillId="0" borderId="14" xfId="0" applyFont="1" applyBorder="1" applyAlignment="1">
      <alignment horizontal="center" vertical="center" wrapText="1"/>
    </xf>
    <xf numFmtId="0" fontId="12" fillId="0" borderId="21" xfId="0" applyFont="1" applyBorder="1" applyAlignment="1">
      <alignment horizontal="center" vertical="center"/>
    </xf>
    <xf numFmtId="0" fontId="12" fillId="0" borderId="14" xfId="0" applyFont="1" applyBorder="1" applyAlignment="1">
      <alignment horizontal="center" vertical="center"/>
    </xf>
    <xf numFmtId="0" fontId="23" fillId="0" borderId="24" xfId="0" applyFont="1" applyBorder="1" applyAlignment="1">
      <alignment horizontal="center" vertical="center" wrapText="1"/>
    </xf>
    <xf numFmtId="0" fontId="14" fillId="0" borderId="24" xfId="0" applyFont="1" applyBorder="1" applyAlignment="1">
      <alignment horizontal="center" vertical="center" wrapText="1"/>
    </xf>
    <xf numFmtId="0" fontId="18" fillId="0" borderId="24" xfId="0" applyFont="1" applyBorder="1" applyAlignment="1">
      <alignment horizontal="center"/>
    </xf>
    <xf numFmtId="3" fontId="23" fillId="0" borderId="14" xfId="0" applyNumberFormat="1" applyFont="1" applyBorder="1" applyAlignment="1">
      <alignment horizontal="center" vertical="center"/>
    </xf>
    <xf numFmtId="0" fontId="18" fillId="0" borderId="26" xfId="0" applyFont="1" applyBorder="1" applyAlignment="1">
      <alignment horizontal="center"/>
    </xf>
    <xf numFmtId="164" fontId="23" fillId="0" borderId="15" xfId="2" applyNumberFormat="1" applyFont="1" applyFill="1" applyBorder="1" applyAlignment="1">
      <alignment horizontal="center" vertical="center"/>
    </xf>
    <xf numFmtId="0" fontId="15" fillId="19" borderId="26" xfId="0" applyFont="1" applyFill="1" applyBorder="1"/>
    <xf numFmtId="0" fontId="15" fillId="19" borderId="24" xfId="0" applyFont="1" applyFill="1" applyBorder="1" applyAlignment="1">
      <alignment horizontal="center" vertical="center"/>
    </xf>
    <xf numFmtId="2" fontId="9" fillId="0" borderId="28" xfId="0" applyNumberFormat="1" applyFont="1" applyBorder="1" applyAlignment="1">
      <alignment horizontal="center" vertical="center" wrapText="1"/>
    </xf>
    <xf numFmtId="2" fontId="23" fillId="0" borderId="28" xfId="0" applyNumberFormat="1" applyFont="1" applyBorder="1" applyAlignment="1">
      <alignment horizontal="center" vertical="center" wrapText="1"/>
    </xf>
    <xf numFmtId="0" fontId="74" fillId="0" borderId="0" xfId="0" applyFont="1" applyAlignment="1">
      <alignment horizontal="center" vertical="center" wrapText="1"/>
    </xf>
    <xf numFmtId="164" fontId="76" fillId="0" borderId="137" xfId="0" applyNumberFormat="1" applyFont="1" applyBorder="1" applyAlignment="1">
      <alignment horizontal="center" vertical="center" wrapText="1"/>
    </xf>
    <xf numFmtId="0" fontId="10" fillId="0" borderId="263" xfId="0" applyFont="1" applyBorder="1" applyAlignment="1">
      <alignment horizontal="center" vertical="center" wrapText="1"/>
    </xf>
    <xf numFmtId="0" fontId="10" fillId="0" borderId="264" xfId="0" applyFont="1" applyBorder="1" applyAlignment="1">
      <alignment horizontal="center" vertical="center" wrapText="1"/>
    </xf>
    <xf numFmtId="0" fontId="10" fillId="0" borderId="43" xfId="0" applyFont="1" applyBorder="1" applyAlignment="1">
      <alignment horizontal="center" vertical="center" wrapText="1"/>
    </xf>
    <xf numFmtId="0" fontId="60" fillId="0" borderId="21" xfId="0" applyFont="1" applyBorder="1" applyAlignment="1">
      <alignment horizontal="center" vertical="center" wrapText="1"/>
    </xf>
    <xf numFmtId="0" fontId="16" fillId="0" borderId="21" xfId="0" applyFont="1" applyBorder="1" applyAlignment="1">
      <alignment horizontal="center" vertical="center"/>
    </xf>
    <xf numFmtId="0" fontId="16" fillId="0" borderId="14" xfId="0" applyFont="1" applyBorder="1" applyAlignment="1">
      <alignment horizontal="center" vertical="center"/>
    </xf>
    <xf numFmtId="0" fontId="16" fillId="0" borderId="140" xfId="0" applyFont="1" applyBorder="1" applyAlignment="1">
      <alignment horizontal="center" vertical="center"/>
    </xf>
    <xf numFmtId="0" fontId="16" fillId="0" borderId="147" xfId="0" applyFont="1" applyBorder="1" applyAlignment="1">
      <alignment horizontal="center" vertical="center"/>
    </xf>
    <xf numFmtId="0" fontId="16" fillId="0" borderId="148" xfId="0" applyFont="1" applyBorder="1" applyAlignment="1">
      <alignment horizontal="center" vertical="center"/>
    </xf>
    <xf numFmtId="0" fontId="16" fillId="0" borderId="54" xfId="0" applyFont="1" applyBorder="1" applyAlignment="1">
      <alignment horizontal="center" vertical="center"/>
    </xf>
    <xf numFmtId="0" fontId="16" fillId="0" borderId="77" xfId="0" applyFont="1" applyBorder="1" applyAlignment="1">
      <alignment horizontal="center" vertical="center"/>
    </xf>
    <xf numFmtId="0" fontId="16" fillId="0" borderId="141" xfId="0" applyFont="1" applyBorder="1" applyAlignment="1">
      <alignment horizontal="center" vertical="center"/>
    </xf>
    <xf numFmtId="0" fontId="16" fillId="0" borderId="178" xfId="0" applyFont="1" applyBorder="1" applyAlignment="1">
      <alignment horizontal="center" vertical="center"/>
    </xf>
    <xf numFmtId="0" fontId="17" fillId="0" borderId="142" xfId="0" applyFont="1" applyBorder="1" applyAlignment="1">
      <alignment horizontal="center" vertical="center"/>
    </xf>
    <xf numFmtId="0" fontId="17" fillId="0" borderId="193" xfId="0" applyFont="1" applyBorder="1" applyAlignment="1">
      <alignment horizontal="center" vertical="center"/>
    </xf>
    <xf numFmtId="0" fontId="17" fillId="0" borderId="179" xfId="0" applyFont="1" applyBorder="1" applyAlignment="1">
      <alignment horizontal="center" vertical="center"/>
    </xf>
    <xf numFmtId="0" fontId="15" fillId="0" borderId="140" xfId="0" applyFont="1" applyBorder="1" applyAlignment="1">
      <alignment horizontal="center" vertical="center"/>
    </xf>
    <xf numFmtId="0" fontId="15" fillId="0" borderId="148" xfId="0" applyFont="1" applyBorder="1" applyAlignment="1">
      <alignment horizontal="center" vertical="center"/>
    </xf>
    <xf numFmtId="0" fontId="15" fillId="0" borderId="77" xfId="0" applyFont="1" applyBorder="1" applyAlignment="1">
      <alignment horizontal="center" vertical="center"/>
    </xf>
    <xf numFmtId="0" fontId="17" fillId="0" borderId="84" xfId="0" applyFont="1" applyBorder="1" applyAlignment="1">
      <alignment horizontal="center" vertical="center"/>
    </xf>
    <xf numFmtId="0" fontId="17" fillId="0" borderId="85" xfId="0" applyFont="1" applyBorder="1" applyAlignment="1">
      <alignment horizontal="center" vertical="center"/>
    </xf>
    <xf numFmtId="0" fontId="17" fillId="0" borderId="87" xfId="0" applyFont="1" applyBorder="1" applyAlignment="1">
      <alignment horizontal="center" vertical="center"/>
    </xf>
    <xf numFmtId="0" fontId="14" fillId="0" borderId="84" xfId="0" applyFont="1" applyBorder="1" applyAlignment="1">
      <alignment horizontal="center" vertical="center"/>
    </xf>
    <xf numFmtId="0" fontId="14" fillId="0" borderId="85" xfId="0" applyFont="1" applyBorder="1" applyAlignment="1">
      <alignment horizontal="center" vertical="center"/>
    </xf>
    <xf numFmtId="0" fontId="14" fillId="0" borderId="87" xfId="0" applyFont="1" applyBorder="1" applyAlignment="1">
      <alignment horizontal="center" vertical="center"/>
    </xf>
    <xf numFmtId="0" fontId="14" fillId="0" borderId="21" xfId="0" applyFont="1" applyBorder="1" applyAlignment="1">
      <alignment horizontal="center" vertical="center"/>
    </xf>
    <xf numFmtId="166" fontId="9" fillId="0" borderId="14" xfId="0" applyNumberFormat="1" applyFont="1" applyBorder="1" applyAlignment="1">
      <alignment horizontal="center" vertical="center"/>
    </xf>
    <xf numFmtId="1" fontId="14" fillId="0" borderId="14" xfId="0" applyNumberFormat="1" applyFont="1" applyBorder="1" applyAlignment="1">
      <alignment horizontal="center" vertical="center"/>
    </xf>
    <xf numFmtId="0" fontId="100" fillId="60" borderId="225" xfId="0" applyFont="1" applyFill="1" applyBorder="1" applyAlignment="1">
      <alignment horizontal="center" vertical="center"/>
    </xf>
    <xf numFmtId="9" fontId="9" fillId="0" borderId="21" xfId="2" applyFont="1" applyFill="1" applyBorder="1" applyAlignment="1">
      <alignment vertical="center"/>
    </xf>
    <xf numFmtId="0" fontId="23" fillId="0" borderId="156" xfId="0" applyFont="1" applyBorder="1" applyAlignment="1">
      <alignment vertical="center" wrapText="1"/>
    </xf>
    <xf numFmtId="0" fontId="23" fillId="0" borderId="20" xfId="0" applyFont="1" applyBorder="1" applyAlignment="1">
      <alignment vertical="center" wrapText="1"/>
    </xf>
    <xf numFmtId="9" fontId="9" fillId="0" borderId="14" xfId="2" applyFont="1" applyFill="1" applyBorder="1" applyAlignment="1">
      <alignment vertical="center"/>
    </xf>
    <xf numFmtId="0" fontId="23" fillId="0" borderId="19" xfId="0" applyFont="1" applyBorder="1" applyAlignment="1">
      <alignment vertical="center" wrapText="1"/>
    </xf>
    <xf numFmtId="0" fontId="23" fillId="0" borderId="15" xfId="0" applyFont="1" applyBorder="1" applyAlignment="1">
      <alignment vertical="center" wrapText="1"/>
    </xf>
    <xf numFmtId="9" fontId="23" fillId="0" borderId="14" xfId="2" applyFont="1" applyFill="1" applyBorder="1" applyAlignment="1">
      <alignment vertical="center"/>
    </xf>
    <xf numFmtId="0" fontId="12" fillId="0" borderId="15" xfId="0" applyFont="1" applyBorder="1" applyAlignment="1">
      <alignment horizontal="center" wrapText="1"/>
    </xf>
    <xf numFmtId="1" fontId="15" fillId="0" borderId="21" xfId="0" applyNumberFormat="1" applyFont="1" applyBorder="1" applyAlignment="1">
      <alignment horizontal="right" vertical="center" wrapText="1"/>
    </xf>
    <xf numFmtId="10" fontId="15" fillId="0" borderId="21" xfId="0" applyNumberFormat="1" applyFont="1" applyBorder="1"/>
    <xf numFmtId="1" fontId="15" fillId="5" borderId="21" xfId="0" applyNumberFormat="1" applyFont="1" applyFill="1" applyBorder="1" applyAlignment="1">
      <alignment horizontal="right" vertical="center" wrapText="1"/>
    </xf>
    <xf numFmtId="1" fontId="15" fillId="0" borderId="21" xfId="0" applyNumberFormat="1" applyFont="1" applyBorder="1" applyAlignment="1">
      <alignment horizontal="right"/>
    </xf>
    <xf numFmtId="0" fontId="15" fillId="19" borderId="21" xfId="0" applyFont="1" applyFill="1" applyBorder="1"/>
    <xf numFmtId="0" fontId="107" fillId="61" borderId="200" xfId="0" applyFont="1" applyFill="1" applyBorder="1" applyAlignment="1">
      <alignment horizontal="center" wrapText="1"/>
    </xf>
    <xf numFmtId="1" fontId="14" fillId="0" borderId="14" xfId="0" applyNumberFormat="1" applyFont="1" applyBorder="1" applyAlignment="1">
      <alignment horizontal="right" wrapText="1"/>
    </xf>
    <xf numFmtId="1" fontId="17" fillId="0" borderId="14" xfId="0" applyNumberFormat="1" applyFont="1" applyBorder="1" applyAlignment="1">
      <alignment horizontal="right" wrapText="1"/>
    </xf>
    <xf numFmtId="10" fontId="14" fillId="0" borderId="14" xfId="0" applyNumberFormat="1" applyFont="1" applyBorder="1"/>
    <xf numFmtId="10" fontId="14" fillId="0" borderId="14" xfId="0" applyNumberFormat="1" applyFont="1" applyBorder="1" applyAlignment="1">
      <alignment horizontal="right"/>
    </xf>
    <xf numFmtId="0" fontId="114" fillId="61" borderId="200" xfId="0" applyFont="1" applyFill="1" applyBorder="1" applyAlignment="1">
      <alignment wrapText="1"/>
    </xf>
    <xf numFmtId="0" fontId="73" fillId="0" borderId="14" xfId="0" applyFont="1" applyBorder="1"/>
    <xf numFmtId="0" fontId="12" fillId="0" borderId="14" xfId="0" applyFont="1" applyBorder="1" applyAlignment="1">
      <alignment wrapText="1"/>
    </xf>
    <xf numFmtId="0" fontId="12" fillId="0" borderId="9" xfId="0" applyFont="1" applyBorder="1" applyAlignment="1">
      <alignment wrapText="1"/>
    </xf>
    <xf numFmtId="1" fontId="15" fillId="0" borderId="15" xfId="0" applyNumberFormat="1" applyFont="1" applyBorder="1" applyAlignment="1">
      <alignment horizontal="center" vertical="center" wrapText="1"/>
    </xf>
    <xf numFmtId="0" fontId="15" fillId="0" borderId="14" xfId="0" applyFont="1" applyBorder="1" applyAlignment="1">
      <alignment horizontal="center"/>
    </xf>
    <xf numFmtId="0" fontId="15" fillId="0" borderId="19" xfId="0" applyFont="1" applyBorder="1" applyAlignment="1">
      <alignment horizontal="center"/>
    </xf>
    <xf numFmtId="1" fontId="16" fillId="0" borderId="14" xfId="0" applyNumberFormat="1" applyFont="1" applyBorder="1" applyAlignment="1">
      <alignment horizontal="center" vertical="center" wrapText="1"/>
    </xf>
    <xf numFmtId="1" fontId="15" fillId="0" borderId="26" xfId="0" applyNumberFormat="1" applyFont="1" applyBorder="1" applyAlignment="1">
      <alignment horizontal="center" vertical="center" wrapText="1"/>
    </xf>
    <xf numFmtId="0" fontId="15" fillId="0" borderId="24" xfId="0" applyFont="1" applyBorder="1" applyAlignment="1">
      <alignment horizontal="center"/>
    </xf>
    <xf numFmtId="1" fontId="15" fillId="0" borderId="24" xfId="0" applyNumberFormat="1" applyFont="1" applyBorder="1" applyAlignment="1">
      <alignment horizontal="center"/>
    </xf>
    <xf numFmtId="1" fontId="16" fillId="0" borderId="24" xfId="0" applyNumberFormat="1" applyFont="1" applyBorder="1" applyAlignment="1">
      <alignment horizontal="center" vertical="center" wrapText="1"/>
    </xf>
    <xf numFmtId="0" fontId="15" fillId="0" borderId="25" xfId="0" applyFont="1" applyBorder="1" applyAlignment="1">
      <alignment horizontal="center"/>
    </xf>
    <xf numFmtId="1" fontId="14" fillId="0" borderId="15" xfId="0" applyNumberFormat="1" applyFont="1" applyBorder="1" applyAlignment="1">
      <alignment horizontal="center" wrapText="1"/>
    </xf>
    <xf numFmtId="1" fontId="14" fillId="0" borderId="14" xfId="0" applyNumberFormat="1" applyFont="1" applyBorder="1" applyAlignment="1">
      <alignment horizontal="center" wrapText="1"/>
    </xf>
    <xf numFmtId="1" fontId="17" fillId="0" borderId="14" xfId="0" applyNumberFormat="1" applyFont="1" applyBorder="1" applyAlignment="1">
      <alignment horizontal="center" wrapText="1"/>
    </xf>
    <xf numFmtId="0" fontId="14" fillId="0" borderId="14" xfId="0" applyFont="1" applyBorder="1" applyAlignment="1">
      <alignment horizontal="center"/>
    </xf>
    <xf numFmtId="0" fontId="14" fillId="0" borderId="19" xfId="0" applyFont="1" applyBorder="1" applyAlignment="1">
      <alignment horizontal="center"/>
    </xf>
    <xf numFmtId="1" fontId="14" fillId="0" borderId="14" xfId="0" applyNumberFormat="1" applyFont="1" applyBorder="1" applyAlignment="1">
      <alignment horizontal="center"/>
    </xf>
    <xf numFmtId="0" fontId="11" fillId="0" borderId="15" xfId="0" applyFont="1" applyBorder="1" applyAlignment="1">
      <alignment horizontal="center"/>
    </xf>
    <xf numFmtId="0" fontId="11" fillId="0" borderId="14" xfId="0" applyFont="1" applyBorder="1" applyAlignment="1">
      <alignment horizontal="center"/>
    </xf>
    <xf numFmtId="164" fontId="38" fillId="0" borderId="15" xfId="2" applyNumberFormat="1" applyFont="1" applyFill="1" applyBorder="1" applyAlignment="1">
      <alignment horizontal="center"/>
    </xf>
    <xf numFmtId="164" fontId="38" fillId="0" borderId="14" xfId="2" applyNumberFormat="1" applyFont="1" applyFill="1" applyBorder="1" applyAlignment="1">
      <alignment horizontal="center"/>
    </xf>
    <xf numFmtId="1" fontId="15" fillId="0" borderId="14" xfId="0" applyNumberFormat="1" applyFont="1" applyBorder="1"/>
    <xf numFmtId="0" fontId="15" fillId="0" borderId="19" xfId="0" applyFont="1" applyBorder="1"/>
    <xf numFmtId="1" fontId="16" fillId="0" borderId="14" xfId="0" applyNumberFormat="1" applyFont="1" applyBorder="1" applyAlignment="1">
      <alignment horizontal="right" vertical="center" wrapText="1"/>
    </xf>
    <xf numFmtId="0" fontId="14" fillId="0" borderId="19" xfId="0" applyFont="1" applyBorder="1"/>
    <xf numFmtId="0" fontId="105" fillId="0" borderId="0" xfId="0" applyFont="1" applyAlignment="1">
      <alignment horizontal="center" vertical="center"/>
    </xf>
    <xf numFmtId="164" fontId="12" fillId="0" borderId="179" xfId="0" applyNumberFormat="1" applyFont="1" applyBorder="1" applyAlignment="1">
      <alignment horizontal="center" vertical="center"/>
    </xf>
    <xf numFmtId="164" fontId="12" fillId="0" borderId="254" xfId="0" applyNumberFormat="1" applyFont="1" applyBorder="1" applyAlignment="1">
      <alignment horizontal="center" vertical="center"/>
    </xf>
    <xf numFmtId="164" fontId="12" fillId="0" borderId="261" xfId="0" applyNumberFormat="1" applyFont="1" applyBorder="1" applyAlignment="1">
      <alignment horizontal="center" vertical="center"/>
    </xf>
    <xf numFmtId="164" fontId="12" fillId="0" borderId="267" xfId="0" applyNumberFormat="1" applyFont="1" applyBorder="1" applyAlignment="1">
      <alignment horizontal="center" vertical="center"/>
    </xf>
    <xf numFmtId="164" fontId="12" fillId="0" borderId="14" xfId="0" applyNumberFormat="1" applyFont="1" applyBorder="1" applyAlignment="1">
      <alignment horizontal="center" vertical="center"/>
    </xf>
    <xf numFmtId="3" fontId="14" fillId="0" borderId="142" xfId="0" applyNumberFormat="1" applyFont="1" applyBorder="1" applyAlignment="1">
      <alignment horizontal="center" vertical="center"/>
    </xf>
    <xf numFmtId="3" fontId="14" fillId="0" borderId="179" xfId="0" applyNumberFormat="1" applyFont="1" applyBorder="1" applyAlignment="1">
      <alignment horizontal="center" vertical="center"/>
    </xf>
    <xf numFmtId="164" fontId="12" fillId="0" borderId="142" xfId="0" applyNumberFormat="1" applyFont="1" applyBorder="1" applyAlignment="1">
      <alignment horizontal="center" vertical="center"/>
    </xf>
    <xf numFmtId="0" fontId="12" fillId="0" borderId="142" xfId="0" applyFont="1" applyBorder="1" applyAlignment="1">
      <alignment horizontal="center" vertical="center"/>
    </xf>
    <xf numFmtId="0" fontId="12" fillId="0" borderId="179" xfId="0" applyFont="1" applyBorder="1" applyAlignment="1">
      <alignment horizontal="center" vertical="center"/>
    </xf>
    <xf numFmtId="164" fontId="12" fillId="0" borderId="157" xfId="0" applyNumberFormat="1" applyFont="1" applyBorder="1" applyAlignment="1">
      <alignment horizontal="center" vertical="center"/>
    </xf>
    <xf numFmtId="0" fontId="12" fillId="0" borderId="150" xfId="0" applyFont="1" applyBorder="1" applyAlignment="1">
      <alignment horizontal="center" vertical="center"/>
    </xf>
    <xf numFmtId="0" fontId="12" fillId="0" borderId="191" xfId="0" applyFont="1" applyBorder="1" applyAlignment="1">
      <alignment horizontal="center" vertical="center"/>
    </xf>
    <xf numFmtId="164" fontId="12" fillId="0" borderId="192" xfId="0" applyNumberFormat="1" applyFont="1" applyBorder="1" applyAlignment="1">
      <alignment horizontal="center" vertical="center"/>
    </xf>
    <xf numFmtId="0" fontId="12" fillId="0" borderId="193" xfId="0" applyFont="1" applyBorder="1" applyAlignment="1">
      <alignment horizontal="center" vertical="center"/>
    </xf>
    <xf numFmtId="164" fontId="14" fillId="0" borderId="0" xfId="0" applyNumberFormat="1" applyFont="1"/>
    <xf numFmtId="0" fontId="12" fillId="0" borderId="16" xfId="0" applyFont="1" applyBorder="1" applyAlignment="1">
      <alignment vertical="center" wrapText="1"/>
    </xf>
    <xf numFmtId="3" fontId="14" fillId="0" borderId="150" xfId="0" applyNumberFormat="1" applyFont="1" applyBorder="1" applyAlignment="1">
      <alignment horizontal="center" vertical="center"/>
    </xf>
    <xf numFmtId="3" fontId="14" fillId="0" borderId="192" xfId="0" applyNumberFormat="1" applyFont="1" applyBorder="1" applyAlignment="1">
      <alignment horizontal="center" vertical="center"/>
    </xf>
    <xf numFmtId="164" fontId="12" fillId="0" borderId="150" xfId="0" applyNumberFormat="1" applyFont="1" applyBorder="1" applyAlignment="1">
      <alignment horizontal="center" vertical="center"/>
    </xf>
    <xf numFmtId="164" fontId="12" fillId="0" borderId="149" xfId="0" applyNumberFormat="1" applyFont="1" applyBorder="1" applyAlignment="1">
      <alignment horizontal="center" vertical="center"/>
    </xf>
    <xf numFmtId="164" fontId="12" fillId="0" borderId="18" xfId="0" applyNumberFormat="1" applyFont="1" applyBorder="1" applyAlignment="1">
      <alignment horizontal="center" vertical="center"/>
    </xf>
    <xf numFmtId="0" fontId="9" fillId="0" borderId="102" xfId="0" applyFont="1" applyBorder="1"/>
    <xf numFmtId="0" fontId="9" fillId="0" borderId="178" xfId="0" applyFont="1" applyBorder="1"/>
    <xf numFmtId="0" fontId="9" fillId="0" borderId="141" xfId="0" applyFont="1" applyBorder="1"/>
    <xf numFmtId="0" fontId="100" fillId="61" borderId="200" xfId="0" applyFont="1" applyFill="1" applyBorder="1" applyAlignment="1">
      <alignment vertical="center"/>
    </xf>
    <xf numFmtId="0" fontId="100" fillId="61" borderId="200" xfId="0" applyFont="1" applyFill="1" applyBorder="1" applyAlignment="1">
      <alignment horizontal="center" vertical="center"/>
    </xf>
    <xf numFmtId="0" fontId="23" fillId="0" borderId="21" xfId="0" applyFont="1" applyBorder="1" applyAlignment="1">
      <alignment horizontal="center" vertical="center"/>
    </xf>
    <xf numFmtId="0" fontId="23" fillId="0" borderId="16" xfId="0" applyFont="1" applyBorder="1"/>
    <xf numFmtId="0" fontId="9" fillId="0" borderId="18" xfId="0" applyFont="1" applyBorder="1"/>
    <xf numFmtId="0" fontId="23" fillId="0" borderId="150" xfId="0" applyFont="1" applyBorder="1"/>
    <xf numFmtId="0" fontId="23" fillId="0" borderId="191" xfId="0" applyFont="1" applyBorder="1"/>
    <xf numFmtId="0" fontId="23" fillId="0" borderId="192" xfId="0" applyFont="1" applyBorder="1"/>
    <xf numFmtId="0" fontId="107" fillId="61" borderId="200" xfId="0" applyFont="1" applyFill="1" applyBorder="1"/>
    <xf numFmtId="0" fontId="14" fillId="0" borderId="12" xfId="0" applyFont="1" applyBorder="1" applyAlignment="1">
      <alignment horizontal="center" vertical="center"/>
    </xf>
    <xf numFmtId="0" fontId="18" fillId="0" borderId="6" xfId="0" applyFont="1" applyBorder="1" applyAlignment="1">
      <alignment horizontal="center" vertical="center"/>
    </xf>
    <xf numFmtId="0" fontId="124" fillId="0" borderId="12" xfId="0" applyFont="1" applyBorder="1" applyAlignment="1">
      <alignment horizontal="center" vertical="center"/>
    </xf>
    <xf numFmtId="0" fontId="124" fillId="0" borderId="9" xfId="0" applyFont="1" applyBorder="1" applyAlignment="1">
      <alignment horizontal="center" vertical="center"/>
    </xf>
    <xf numFmtId="0" fontId="125" fillId="0" borderId="9" xfId="0" applyFont="1" applyBorder="1" applyAlignment="1">
      <alignment horizontal="center" vertical="center"/>
    </xf>
    <xf numFmtId="0" fontId="125" fillId="0" borderId="10" xfId="0" applyFont="1" applyBorder="1" applyAlignment="1">
      <alignment horizontal="center" vertical="center"/>
    </xf>
    <xf numFmtId="0" fontId="18" fillId="0" borderId="9" xfId="0" applyFont="1" applyBorder="1" applyAlignment="1">
      <alignment horizontal="center" vertical="center"/>
    </xf>
    <xf numFmtId="0" fontId="21" fillId="13" borderId="12" xfId="0" applyFont="1" applyFill="1" applyBorder="1" applyAlignment="1">
      <alignment horizontal="center" vertical="center"/>
    </xf>
    <xf numFmtId="0" fontId="21" fillId="13" borderId="9" xfId="0" applyFont="1" applyFill="1" applyBorder="1" applyAlignment="1">
      <alignment horizontal="center" vertical="center"/>
    </xf>
    <xf numFmtId="0" fontId="18" fillId="0" borderId="10" xfId="0" applyFont="1" applyBorder="1" applyAlignment="1">
      <alignment horizontal="center" vertical="center"/>
    </xf>
    <xf numFmtId="0" fontId="18" fillId="13" borderId="9" xfId="0" applyFont="1" applyFill="1" applyBorder="1" applyAlignment="1">
      <alignment horizontal="center" vertical="center"/>
    </xf>
    <xf numFmtId="0" fontId="18" fillId="13" borderId="10" xfId="0" applyFont="1" applyFill="1" applyBorder="1" applyAlignment="1">
      <alignment horizontal="center" vertical="center"/>
    </xf>
    <xf numFmtId="0" fontId="21" fillId="13" borderId="10" xfId="0" applyFont="1" applyFill="1" applyBorder="1" applyAlignment="1">
      <alignment horizontal="center" vertical="center"/>
    </xf>
    <xf numFmtId="0" fontId="107" fillId="61" borderId="225" xfId="0" applyFont="1" applyFill="1" applyBorder="1"/>
    <xf numFmtId="0" fontId="107" fillId="61" borderId="268" xfId="0" applyFont="1" applyFill="1" applyBorder="1"/>
    <xf numFmtId="0" fontId="0" fillId="0" borderId="14" xfId="0" applyBorder="1" applyAlignment="1">
      <alignment vertical="center" wrapText="1"/>
    </xf>
    <xf numFmtId="0" fontId="14" fillId="0" borderId="9" xfId="0" applyFont="1" applyBorder="1" applyAlignment="1">
      <alignment vertical="center"/>
    </xf>
    <xf numFmtId="3" fontId="14" fillId="0" borderId="12" xfId="0" applyNumberFormat="1" applyFont="1" applyBorder="1" applyAlignment="1">
      <alignment vertical="center"/>
    </xf>
    <xf numFmtId="3" fontId="14" fillId="0" borderId="9" xfId="0" applyNumberFormat="1" applyFont="1" applyBorder="1" applyAlignment="1">
      <alignment vertical="center"/>
    </xf>
    <xf numFmtId="0" fontId="114" fillId="61" borderId="200" xfId="0" applyFont="1" applyFill="1" applyBorder="1" applyAlignment="1">
      <alignment horizontal="center" wrapText="1"/>
    </xf>
    <xf numFmtId="0" fontId="114" fillId="61" borderId="200" xfId="0" applyFont="1" applyFill="1" applyBorder="1" applyAlignment="1">
      <alignment horizontal="left"/>
    </xf>
    <xf numFmtId="0" fontId="9" fillId="0" borderId="164" xfId="0" applyFont="1" applyBorder="1" applyAlignment="1">
      <alignment vertical="center"/>
    </xf>
    <xf numFmtId="164" fontId="9" fillId="0" borderId="8" xfId="2" applyNumberFormat="1" applyFont="1" applyBorder="1" applyAlignment="1">
      <alignment horizontal="center" vertical="center"/>
    </xf>
    <xf numFmtId="164" fontId="21" fillId="0" borderId="6" xfId="2" applyNumberFormat="1" applyFont="1" applyBorder="1" applyAlignment="1">
      <alignment horizontal="center" vertical="center"/>
    </xf>
    <xf numFmtId="0" fontId="9" fillId="0" borderId="165" xfId="0" applyFont="1" applyBorder="1" applyAlignment="1">
      <alignment vertical="center"/>
    </xf>
    <xf numFmtId="164" fontId="9" fillId="0" borderId="11" xfId="2" applyNumberFormat="1" applyFont="1" applyBorder="1" applyAlignment="1">
      <alignment horizontal="center" vertical="center"/>
    </xf>
    <xf numFmtId="164" fontId="21" fillId="0" borderId="10" xfId="2" applyNumberFormat="1" applyFont="1" applyBorder="1" applyAlignment="1">
      <alignment horizontal="center" vertical="center"/>
    </xf>
    <xf numFmtId="164" fontId="9" fillId="36" borderId="11" xfId="2" applyNumberFormat="1" applyFont="1" applyFill="1" applyBorder="1" applyAlignment="1">
      <alignment horizontal="center" vertical="center"/>
    </xf>
    <xf numFmtId="164" fontId="21" fillId="36" borderId="10" xfId="2" applyNumberFormat="1" applyFont="1" applyFill="1" applyBorder="1" applyAlignment="1">
      <alignment horizontal="center" vertical="center"/>
    </xf>
    <xf numFmtId="0" fontId="9" fillId="19" borderId="165" xfId="0" applyFont="1" applyFill="1" applyBorder="1" applyAlignment="1">
      <alignment vertical="center"/>
    </xf>
    <xf numFmtId="0" fontId="9" fillId="19" borderId="166" xfId="0" applyFont="1" applyFill="1" applyBorder="1" applyAlignment="1">
      <alignment vertical="center"/>
    </xf>
    <xf numFmtId="164" fontId="9" fillId="0" borderId="167" xfId="2" applyNumberFormat="1" applyFont="1" applyBorder="1" applyAlignment="1">
      <alignment horizontal="center" vertical="center"/>
    </xf>
    <xf numFmtId="164" fontId="21" fillId="0" borderId="163" xfId="2" applyNumberFormat="1" applyFont="1" applyBorder="1" applyAlignment="1">
      <alignment horizontal="center" vertical="center"/>
    </xf>
    <xf numFmtId="164" fontId="21" fillId="0" borderId="6" xfId="2" applyNumberFormat="1" applyFont="1" applyFill="1" applyBorder="1" applyAlignment="1">
      <alignment horizontal="center" vertical="center"/>
    </xf>
    <xf numFmtId="164" fontId="21" fillId="0" borderId="161" xfId="2" applyNumberFormat="1" applyFont="1" applyFill="1" applyBorder="1" applyAlignment="1">
      <alignment horizontal="center" vertical="center"/>
    </xf>
    <xf numFmtId="164" fontId="21" fillId="0" borderId="10" xfId="2" applyNumberFormat="1" applyFont="1" applyFill="1" applyBorder="1" applyAlignment="1">
      <alignment horizontal="center" vertical="center"/>
    </xf>
    <xf numFmtId="164" fontId="21" fillId="0" borderId="78" xfId="2" applyNumberFormat="1" applyFont="1" applyFill="1" applyBorder="1" applyAlignment="1">
      <alignment horizontal="center" vertical="center"/>
    </xf>
    <xf numFmtId="164" fontId="21" fillId="0" borderId="168" xfId="2" applyNumberFormat="1" applyFont="1" applyFill="1" applyBorder="1" applyAlignment="1">
      <alignment horizontal="center" vertical="center"/>
    </xf>
    <xf numFmtId="164" fontId="21" fillId="0" borderId="163" xfId="2" applyNumberFormat="1" applyFont="1" applyFill="1" applyBorder="1" applyAlignment="1">
      <alignment horizontal="center" vertical="center"/>
    </xf>
    <xf numFmtId="164" fontId="12" fillId="0" borderId="269" xfId="2" applyNumberFormat="1" applyFont="1" applyFill="1" applyBorder="1" applyAlignment="1">
      <alignment horizontal="center"/>
    </xf>
    <xf numFmtId="164" fontId="12" fillId="0" borderId="169" xfId="2" applyNumberFormat="1" applyFont="1" applyFill="1" applyBorder="1" applyAlignment="1">
      <alignment horizontal="center"/>
    </xf>
    <xf numFmtId="164" fontId="12" fillId="0" borderId="170" xfId="2" applyNumberFormat="1" applyFont="1" applyFill="1" applyBorder="1" applyAlignment="1">
      <alignment horizontal="center"/>
    </xf>
    <xf numFmtId="164" fontId="12" fillId="0" borderId="269" xfId="0" applyNumberFormat="1" applyFont="1" applyBorder="1" applyAlignment="1">
      <alignment horizontal="center"/>
    </xf>
    <xf numFmtId="164" fontId="12" fillId="0" borderId="169" xfId="0" applyNumberFormat="1" applyFont="1" applyBorder="1" applyAlignment="1">
      <alignment horizontal="center"/>
    </xf>
    <xf numFmtId="0" fontId="12" fillId="0" borderId="34" xfId="0" applyFont="1" applyBorder="1" applyAlignment="1">
      <alignment horizontal="left"/>
    </xf>
    <xf numFmtId="164" fontId="12" fillId="0" borderId="170" xfId="0" applyNumberFormat="1" applyFont="1" applyBorder="1" applyAlignment="1">
      <alignment horizontal="center"/>
    </xf>
    <xf numFmtId="0" fontId="107" fillId="61" borderId="225" xfId="0" applyFont="1" applyFill="1" applyBorder="1" applyAlignment="1">
      <alignment horizontal="center" vertical="center" wrapText="1"/>
    </xf>
    <xf numFmtId="0" fontId="69" fillId="19" borderId="9" xfId="0" applyFont="1" applyFill="1" applyBorder="1" applyAlignment="1">
      <alignment vertical="center" wrapText="1"/>
    </xf>
    <xf numFmtId="164" fontId="70" fillId="0" borderId="9" xfId="0" applyNumberFormat="1" applyFont="1" applyBorder="1" applyAlignment="1">
      <alignment horizontal="center" vertical="center" wrapText="1"/>
    </xf>
    <xf numFmtId="0" fontId="107" fillId="61" borderId="201" xfId="0" applyFont="1" applyFill="1" applyBorder="1"/>
    <xf numFmtId="164" fontId="68" fillId="0" borderId="9" xfId="0" applyNumberFormat="1" applyFont="1" applyBorder="1" applyAlignment="1">
      <alignment horizontal="center" vertical="center" wrapText="1"/>
    </xf>
    <xf numFmtId="164" fontId="14" fillId="0" borderId="9" xfId="0" applyNumberFormat="1" applyFont="1" applyBorder="1" applyAlignment="1">
      <alignment horizontal="center"/>
    </xf>
    <xf numFmtId="0" fontId="114" fillId="61" borderId="225" xfId="0" applyFont="1" applyFill="1" applyBorder="1" applyAlignment="1">
      <alignment horizontal="center" vertical="center" wrapText="1"/>
    </xf>
    <xf numFmtId="0" fontId="67" fillId="19" borderId="9" xfId="0" applyFont="1" applyFill="1" applyBorder="1" applyAlignment="1">
      <alignment horizontal="left" vertical="top" wrapText="1"/>
    </xf>
    <xf numFmtId="0" fontId="114" fillId="61" borderId="201" xfId="0" applyFont="1" applyFill="1" applyBorder="1" applyAlignment="1">
      <alignment vertical="center" wrapText="1"/>
    </xf>
    <xf numFmtId="0" fontId="97" fillId="0" borderId="14" xfId="0" applyFont="1" applyBorder="1" applyAlignment="1">
      <alignment vertical="center" wrapText="1"/>
    </xf>
    <xf numFmtId="164" fontId="97" fillId="0" borderId="14" xfId="0" applyNumberFormat="1" applyFont="1" applyBorder="1" applyAlignment="1">
      <alignment horizontal="center" vertical="center"/>
    </xf>
    <xf numFmtId="10" fontId="23" fillId="31" borderId="40" xfId="0" applyNumberFormat="1" applyFont="1" applyFill="1" applyBorder="1" applyAlignment="1">
      <alignment horizontal="center" vertical="center"/>
    </xf>
    <xf numFmtId="10" fontId="65" fillId="31" borderId="88" xfId="0" applyNumberFormat="1" applyFont="1" applyFill="1" applyBorder="1" applyAlignment="1">
      <alignment horizontal="center" vertical="center"/>
    </xf>
    <xf numFmtId="10" fontId="66" fillId="19" borderId="141" xfId="0" applyNumberFormat="1" applyFont="1" applyFill="1" applyBorder="1" applyAlignment="1">
      <alignment horizontal="center" vertical="center"/>
    </xf>
    <xf numFmtId="10" fontId="66" fillId="19" borderId="21" xfId="0" applyNumberFormat="1" applyFont="1" applyFill="1" applyBorder="1" applyAlignment="1">
      <alignment horizontal="center" vertical="center"/>
    </xf>
    <xf numFmtId="10" fontId="9" fillId="0" borderId="21" xfId="0" applyNumberFormat="1" applyFont="1" applyBorder="1" applyAlignment="1">
      <alignment horizontal="center" vertical="center"/>
    </xf>
    <xf numFmtId="10" fontId="9" fillId="0" borderId="178" xfId="0" applyNumberFormat="1" applyFont="1" applyBorder="1" applyAlignment="1">
      <alignment horizontal="center" vertical="center"/>
    </xf>
    <xf numFmtId="0" fontId="114" fillId="61" borderId="225" xfId="0" applyFont="1" applyFill="1" applyBorder="1" applyAlignment="1">
      <alignment horizontal="center" vertical="center"/>
    </xf>
    <xf numFmtId="0" fontId="18" fillId="0" borderId="21" xfId="0" applyFont="1" applyBorder="1" applyAlignment="1">
      <alignment horizontal="center" vertical="center"/>
    </xf>
    <xf numFmtId="164" fontId="18" fillId="49" borderId="14" xfId="2" applyNumberFormat="1" applyFont="1" applyFill="1" applyBorder="1" applyAlignment="1">
      <alignment horizontal="center" vertical="center"/>
    </xf>
    <xf numFmtId="0" fontId="12" fillId="0" borderId="194" xfId="0" applyFont="1" applyBorder="1" applyAlignment="1">
      <alignment horizontal="center" vertical="center"/>
    </xf>
    <xf numFmtId="0" fontId="12" fillId="0" borderId="103" xfId="0" applyFont="1" applyBorder="1" applyAlignment="1">
      <alignment horizontal="center" vertical="center"/>
    </xf>
    <xf numFmtId="0" fontId="12" fillId="0" borderId="195" xfId="0" applyFont="1" applyBorder="1" applyAlignment="1">
      <alignment horizontal="center" vertical="center"/>
    </xf>
    <xf numFmtId="0" fontId="12" fillId="0" borderId="39" xfId="0" applyFont="1" applyBorder="1" applyAlignment="1">
      <alignment horizontal="center" vertical="center"/>
    </xf>
    <xf numFmtId="0" fontId="100" fillId="60" borderId="201" xfId="0" applyFont="1" applyFill="1" applyBorder="1" applyAlignment="1">
      <alignment horizontal="center" vertical="center"/>
    </xf>
    <xf numFmtId="164" fontId="100" fillId="60" borderId="201" xfId="2" applyNumberFormat="1" applyFont="1" applyFill="1" applyBorder="1" applyAlignment="1">
      <alignment horizontal="center" vertical="center"/>
    </xf>
    <xf numFmtId="0" fontId="18" fillId="0" borderId="261" xfId="0" applyFont="1" applyBorder="1" applyAlignment="1">
      <alignment horizontal="center" vertical="center"/>
    </xf>
    <xf numFmtId="164" fontId="18" fillId="5" borderId="14" xfId="2" applyNumberFormat="1" applyFont="1" applyFill="1" applyBorder="1" applyAlignment="1">
      <alignment horizontal="center" vertical="center"/>
    </xf>
    <xf numFmtId="0" fontId="12" fillId="0" borderId="9" xfId="0" applyFont="1" applyBorder="1" applyAlignment="1">
      <alignment horizontal="center"/>
    </xf>
    <xf numFmtId="0" fontId="12" fillId="0" borderId="10" xfId="0" applyFont="1" applyBorder="1" applyAlignment="1">
      <alignment horizontal="center"/>
    </xf>
    <xf numFmtId="0" fontId="9" fillId="0" borderId="19" xfId="0" applyFont="1" applyBorder="1" applyAlignment="1">
      <alignment vertical="center"/>
    </xf>
    <xf numFmtId="0" fontId="114" fillId="65" borderId="200" xfId="0" applyFont="1" applyFill="1" applyBorder="1"/>
    <xf numFmtId="0" fontId="114" fillId="65" borderId="200" xfId="0" applyFont="1" applyFill="1" applyBorder="1" applyAlignment="1">
      <alignment horizontal="center" vertical="center"/>
    </xf>
    <xf numFmtId="0" fontId="114" fillId="60" borderId="200" xfId="0" applyFont="1" applyFill="1" applyBorder="1" applyAlignment="1">
      <alignment vertical="top" wrapText="1"/>
    </xf>
    <xf numFmtId="164" fontId="9" fillId="0" borderId="147" xfId="2" applyNumberFormat="1" applyFont="1" applyFill="1" applyBorder="1" applyAlignment="1">
      <alignment horizontal="center" vertical="center"/>
    </xf>
    <xf numFmtId="164" fontId="9" fillId="0" borderId="148" xfId="2" applyNumberFormat="1" applyFont="1" applyFill="1" applyBorder="1" applyAlignment="1">
      <alignment horizontal="center" vertical="center"/>
    </xf>
    <xf numFmtId="164" fontId="9" fillId="0" borderId="77" xfId="2" applyNumberFormat="1" applyFont="1" applyFill="1" applyBorder="1" applyAlignment="1">
      <alignment horizontal="center" vertical="center"/>
    </xf>
    <xf numFmtId="164" fontId="9" fillId="0" borderId="85" xfId="2" applyNumberFormat="1" applyFont="1" applyFill="1" applyBorder="1" applyAlignment="1">
      <alignment horizontal="center" vertical="center"/>
    </xf>
    <xf numFmtId="164" fontId="9" fillId="0" borderId="87" xfId="2" applyNumberFormat="1" applyFont="1" applyFill="1" applyBorder="1" applyAlignment="1">
      <alignment horizontal="center" vertical="center"/>
    </xf>
    <xf numFmtId="164" fontId="13" fillId="0" borderId="31" xfId="2" applyNumberFormat="1" applyFont="1" applyFill="1" applyBorder="1" applyAlignment="1">
      <alignment horizontal="center" vertical="center" wrapText="1"/>
    </xf>
    <xf numFmtId="9" fontId="13" fillId="0" borderId="31" xfId="2" applyFont="1" applyFill="1" applyBorder="1" applyAlignment="1">
      <alignment horizontal="center" vertical="center" wrapText="1"/>
    </xf>
    <xf numFmtId="9" fontId="13" fillId="0" borderId="28" xfId="2" applyFont="1" applyFill="1" applyBorder="1" applyAlignment="1">
      <alignment horizontal="center" vertical="center" wrapText="1"/>
    </xf>
    <xf numFmtId="164" fontId="23" fillId="0" borderId="140" xfId="2" applyNumberFormat="1" applyFont="1" applyFill="1" applyBorder="1" applyAlignment="1">
      <alignment horizontal="center" vertical="center"/>
    </xf>
    <xf numFmtId="164" fontId="23" fillId="0" borderId="147" xfId="2" applyNumberFormat="1" applyFont="1" applyFill="1" applyBorder="1" applyAlignment="1">
      <alignment horizontal="center" vertical="center"/>
    </xf>
    <xf numFmtId="164" fontId="23" fillId="0" borderId="54" xfId="2" applyNumberFormat="1" applyFont="1" applyFill="1" applyBorder="1" applyAlignment="1">
      <alignment horizontal="center" vertical="center"/>
    </xf>
    <xf numFmtId="2" fontId="23" fillId="0" borderId="54" xfId="0" applyNumberFormat="1" applyFont="1" applyBorder="1" applyAlignment="1">
      <alignment horizontal="center" vertical="center"/>
    </xf>
    <xf numFmtId="2" fontId="23" fillId="0" borderId="84" xfId="0" applyNumberFormat="1" applyFont="1" applyBorder="1" applyAlignment="1">
      <alignment horizontal="center" vertical="center"/>
    </xf>
    <xf numFmtId="164" fontId="23" fillId="0" borderId="85" xfId="0" applyNumberFormat="1" applyFont="1" applyBorder="1" applyAlignment="1">
      <alignment horizontal="center" vertical="center"/>
    </xf>
    <xf numFmtId="164" fontId="23" fillId="0" borderId="85" xfId="2" applyNumberFormat="1" applyFont="1" applyFill="1" applyBorder="1" applyAlignment="1">
      <alignment horizontal="center" vertical="center"/>
    </xf>
    <xf numFmtId="0" fontId="8" fillId="0" borderId="15" xfId="0" applyFont="1" applyBorder="1" applyAlignment="1">
      <alignment horizontal="center" vertical="center"/>
    </xf>
    <xf numFmtId="9" fontId="8" fillId="0" borderId="14" xfId="0" applyNumberFormat="1" applyFont="1" applyBorder="1" applyAlignment="1">
      <alignment horizontal="center" vertical="center"/>
    </xf>
    <xf numFmtId="0" fontId="8" fillId="0" borderId="0" xfId="0" applyFont="1" applyAlignment="1">
      <alignment horizontal="center" vertical="center"/>
    </xf>
    <xf numFmtId="9" fontId="12" fillId="0" borderId="14" xfId="0" applyNumberFormat="1" applyFont="1" applyBorder="1" applyAlignment="1">
      <alignment horizontal="center" vertical="center"/>
    </xf>
    <xf numFmtId="0" fontId="12" fillId="0" borderId="26" xfId="0" applyFont="1" applyBorder="1" applyAlignment="1">
      <alignment horizontal="center" vertical="center"/>
    </xf>
    <xf numFmtId="0" fontId="12" fillId="0" borderId="24" xfId="0" applyFont="1" applyBorder="1" applyAlignment="1">
      <alignment horizontal="center" vertical="center"/>
    </xf>
    <xf numFmtId="9" fontId="12" fillId="0" borderId="24" xfId="0" applyNumberFormat="1" applyFont="1" applyBorder="1" applyAlignment="1">
      <alignment horizontal="center" vertical="center"/>
    </xf>
    <xf numFmtId="0" fontId="12" fillId="0" borderId="12" xfId="0" applyFont="1" applyBorder="1" applyAlignment="1">
      <alignment horizontal="center" vertical="center"/>
    </xf>
    <xf numFmtId="0" fontId="12" fillId="0" borderId="9" xfId="0" applyFont="1" applyBorder="1" applyAlignment="1">
      <alignment horizontal="center" vertical="center"/>
    </xf>
    <xf numFmtId="8" fontId="8" fillId="0" borderId="15" xfId="0" applyNumberFormat="1" applyFont="1" applyBorder="1" applyAlignment="1">
      <alignment horizontal="center" vertical="center" wrapText="1"/>
    </xf>
    <xf numFmtId="0" fontId="8" fillId="0" borderId="21" xfId="0" applyFont="1" applyBorder="1" applyAlignment="1">
      <alignment horizontal="center" vertical="center" wrapText="1"/>
    </xf>
    <xf numFmtId="0" fontId="10" fillId="0" borderId="33" xfId="0" applyFont="1" applyBorder="1" applyAlignment="1">
      <alignment horizontal="center" vertical="center" wrapText="1"/>
    </xf>
    <xf numFmtId="0" fontId="76" fillId="0" borderId="264" xfId="0" applyFont="1" applyBorder="1" applyAlignment="1">
      <alignment horizontal="center" vertical="center" wrapText="1"/>
    </xf>
    <xf numFmtId="0" fontId="76" fillId="0" borderId="43" xfId="0" applyFont="1" applyBorder="1" applyAlignment="1">
      <alignment horizontal="center" vertical="center" wrapText="1"/>
    </xf>
    <xf numFmtId="0" fontId="76" fillId="0" borderId="21" xfId="0" applyFont="1" applyBorder="1" applyAlignment="1">
      <alignment horizontal="center" vertical="center" wrapText="1"/>
    </xf>
    <xf numFmtId="8" fontId="76" fillId="53" borderId="52" xfId="0" applyNumberFormat="1" applyFont="1" applyFill="1" applyBorder="1" applyAlignment="1">
      <alignment horizontal="center" vertical="center" wrapText="1"/>
    </xf>
    <xf numFmtId="8" fontId="76" fillId="53" borderId="27" xfId="0" applyNumberFormat="1" applyFont="1" applyFill="1" applyBorder="1" applyAlignment="1">
      <alignment horizontal="center" vertical="center" wrapText="1"/>
    </xf>
    <xf numFmtId="8" fontId="76" fillId="53" borderId="14" xfId="0" applyNumberFormat="1" applyFont="1" applyFill="1" applyBorder="1" applyAlignment="1">
      <alignment horizontal="center" vertical="center" wrapText="1"/>
    </xf>
    <xf numFmtId="2" fontId="15" fillId="0" borderId="15" xfId="0" applyNumberFormat="1" applyFont="1" applyBorder="1" applyAlignment="1">
      <alignment horizontal="center" vertical="center" wrapText="1"/>
    </xf>
    <xf numFmtId="2" fontId="15" fillId="0" borderId="33" xfId="0" applyNumberFormat="1" applyFont="1" applyBorder="1" applyAlignment="1">
      <alignment horizontal="center" vertical="center" wrapText="1"/>
    </xf>
    <xf numFmtId="2" fontId="15" fillId="0" borderId="21" xfId="0" applyNumberFormat="1" applyFont="1" applyBorder="1" applyAlignment="1">
      <alignment horizontal="center" vertical="center" wrapText="1"/>
    </xf>
    <xf numFmtId="2" fontId="8" fillId="0" borderId="15" xfId="0" applyNumberFormat="1" applyFont="1" applyBorder="1" applyAlignment="1">
      <alignment horizontal="center" vertical="center" wrapText="1"/>
    </xf>
    <xf numFmtId="2" fontId="14" fillId="0" borderId="21" xfId="0" applyNumberFormat="1" applyFont="1" applyBorder="1" applyAlignment="1">
      <alignment horizontal="center" vertical="center" wrapText="1"/>
    </xf>
    <xf numFmtId="2" fontId="12" fillId="0" borderId="14" xfId="0" applyNumberFormat="1" applyFont="1" applyBorder="1" applyAlignment="1">
      <alignment horizontal="center" vertical="center" wrapText="1"/>
    </xf>
    <xf numFmtId="1" fontId="12" fillId="0" borderId="14" xfId="0" applyNumberFormat="1" applyFont="1" applyBorder="1" applyAlignment="1">
      <alignment horizontal="center" vertical="center" wrapText="1"/>
    </xf>
    <xf numFmtId="0" fontId="100" fillId="0" borderId="0" xfId="0" applyFont="1" applyAlignment="1">
      <alignment horizontal="center" vertical="center" wrapText="1"/>
    </xf>
    <xf numFmtId="3" fontId="23" fillId="0" borderId="21" xfId="0" applyNumberFormat="1"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12" fillId="0" borderId="69" xfId="0" applyFont="1" applyBorder="1" applyAlignment="1">
      <alignment horizontal="center"/>
    </xf>
    <xf numFmtId="0" fontId="12" fillId="0" borderId="70" xfId="0" applyFont="1" applyBorder="1" applyAlignment="1">
      <alignment horizontal="center"/>
    </xf>
    <xf numFmtId="0" fontId="12" fillId="0" borderId="71" xfId="0" applyFont="1" applyBorder="1" applyAlignment="1">
      <alignment horizontal="center"/>
    </xf>
    <xf numFmtId="0" fontId="12" fillId="0" borderId="72" xfId="0" applyFont="1" applyBorder="1" applyAlignment="1">
      <alignment horizontal="center"/>
    </xf>
    <xf numFmtId="0" fontId="12" fillId="0" borderId="73" xfId="0" applyFont="1" applyBorder="1" applyAlignment="1">
      <alignment horizontal="center"/>
    </xf>
    <xf numFmtId="0" fontId="23" fillId="45" borderId="21" xfId="0" applyFont="1" applyFill="1" applyBorder="1" applyAlignment="1">
      <alignment horizontal="center" vertical="center"/>
    </xf>
    <xf numFmtId="1" fontId="15" fillId="5" borderId="21" xfId="0" applyNumberFormat="1" applyFont="1" applyFill="1" applyBorder="1" applyAlignment="1">
      <alignment horizontal="center" vertical="center" wrapText="1"/>
    </xf>
    <xf numFmtId="1" fontId="15" fillId="0" borderId="21" xfId="0" applyNumberFormat="1" applyFont="1" applyBorder="1" applyAlignment="1">
      <alignment horizontal="center" vertical="center" wrapText="1"/>
    </xf>
    <xf numFmtId="1" fontId="14" fillId="0" borderId="14" xfId="0" applyNumberFormat="1" applyFont="1" applyBorder="1" applyAlignment="1">
      <alignment horizontal="center" vertical="center" wrapText="1"/>
    </xf>
    <xf numFmtId="164" fontId="14" fillId="0" borderId="14" xfId="2" applyNumberFormat="1" applyFont="1" applyFill="1" applyBorder="1" applyAlignment="1">
      <alignment horizontal="center" vertical="center" wrapText="1"/>
    </xf>
    <xf numFmtId="1" fontId="14" fillId="0" borderId="21" xfId="0" applyNumberFormat="1" applyFont="1" applyBorder="1" applyAlignment="1">
      <alignment horizontal="center" vertical="center" wrapText="1"/>
    </xf>
    <xf numFmtId="1" fontId="14" fillId="46" borderId="21" xfId="0" applyNumberFormat="1" applyFont="1" applyFill="1" applyBorder="1" applyAlignment="1">
      <alignment horizontal="center" vertical="center" wrapText="1"/>
    </xf>
    <xf numFmtId="10" fontId="18" fillId="0" borderId="14" xfId="0" applyNumberFormat="1" applyFont="1" applyBorder="1" applyAlignment="1">
      <alignment horizontal="center" vertical="center"/>
    </xf>
    <xf numFmtId="10" fontId="15" fillId="5" borderId="21" xfId="0" applyNumberFormat="1" applyFont="1" applyFill="1" applyBorder="1" applyAlignment="1">
      <alignment horizontal="center" vertical="center" wrapText="1"/>
    </xf>
    <xf numFmtId="10" fontId="14" fillId="0" borderId="21" xfId="0" applyNumberFormat="1" applyFont="1" applyBorder="1" applyAlignment="1">
      <alignment horizontal="center" vertical="center" wrapText="1"/>
    </xf>
    <xf numFmtId="10" fontId="14" fillId="0" borderId="43" xfId="0" applyNumberFormat="1" applyFont="1" applyBorder="1" applyAlignment="1">
      <alignment horizontal="center" vertical="center" wrapText="1"/>
    </xf>
    <xf numFmtId="3" fontId="9" fillId="0" borderId="15" xfId="0" applyNumberFormat="1" applyFont="1" applyBorder="1" applyAlignment="1">
      <alignment horizontal="center" vertical="center"/>
    </xf>
    <xf numFmtId="1" fontId="15" fillId="5" borderId="33" xfId="0" applyNumberFormat="1" applyFont="1" applyFill="1" applyBorder="1" applyAlignment="1">
      <alignment horizontal="center" vertical="center" wrapText="1"/>
    </xf>
    <xf numFmtId="9" fontId="9" fillId="0" borderId="15" xfId="0" applyNumberFormat="1" applyFont="1" applyBorder="1" applyAlignment="1">
      <alignment horizontal="center" vertical="center"/>
    </xf>
    <xf numFmtId="9" fontId="9" fillId="0" borderId="14" xfId="0" applyNumberFormat="1" applyFont="1" applyBorder="1" applyAlignment="1">
      <alignment horizontal="center" vertical="center"/>
    </xf>
    <xf numFmtId="1" fontId="23" fillId="0" borderId="21" xfId="0" applyNumberFormat="1" applyFont="1" applyBorder="1" applyAlignment="1">
      <alignment horizontal="center" vertical="center"/>
    </xf>
    <xf numFmtId="1" fontId="23" fillId="0" borderId="14" xfId="0" applyNumberFormat="1" applyFont="1" applyBorder="1" applyAlignment="1">
      <alignment horizontal="center" vertical="center"/>
    </xf>
    <xf numFmtId="9" fontId="23" fillId="0" borderId="14" xfId="0" applyNumberFormat="1" applyFont="1" applyBorder="1" applyAlignment="1">
      <alignment horizontal="center" vertical="center"/>
    </xf>
    <xf numFmtId="1" fontId="9" fillId="0" borderId="48" xfId="0" applyNumberFormat="1" applyFont="1" applyBorder="1" applyAlignment="1">
      <alignment horizontal="center" vertical="center"/>
    </xf>
    <xf numFmtId="1" fontId="9" fillId="0" borderId="22" xfId="0" applyNumberFormat="1" applyFont="1" applyBorder="1" applyAlignment="1">
      <alignment horizontal="center" vertical="center"/>
    </xf>
    <xf numFmtId="1" fontId="23" fillId="0" borderId="48" xfId="0" applyNumberFormat="1" applyFont="1" applyBorder="1" applyAlignment="1">
      <alignment horizontal="center" vertical="center"/>
    </xf>
    <xf numFmtId="0" fontId="23" fillId="0" borderId="19" xfId="0" applyFont="1" applyBorder="1" applyAlignment="1">
      <alignment horizontal="center" vertical="center" wrapText="1"/>
    </xf>
    <xf numFmtId="0" fontId="23" fillId="0" borderId="20" xfId="0" applyFont="1" applyBorder="1" applyAlignment="1">
      <alignment horizontal="center" vertical="center" wrapText="1"/>
    </xf>
    <xf numFmtId="9" fontId="11" fillId="0" borderId="12" xfId="0" applyNumberFormat="1" applyFont="1" applyBorder="1" applyAlignment="1">
      <alignment horizontal="center"/>
    </xf>
    <xf numFmtId="9" fontId="11" fillId="0" borderId="7" xfId="0" applyNumberFormat="1" applyFont="1" applyBorder="1" applyAlignment="1">
      <alignment horizontal="center"/>
    </xf>
    <xf numFmtId="9" fontId="11" fillId="0" borderId="56" xfId="0" applyNumberFormat="1" applyFont="1" applyBorder="1" applyAlignment="1">
      <alignment horizontal="center"/>
    </xf>
    <xf numFmtId="2" fontId="11" fillId="0" borderId="12" xfId="0" applyNumberFormat="1" applyFont="1" applyBorder="1" applyAlignment="1">
      <alignment horizontal="center"/>
    </xf>
    <xf numFmtId="2" fontId="11" fillId="0" borderId="7" xfId="0" applyNumberFormat="1" applyFont="1" applyBorder="1" applyAlignment="1">
      <alignment horizontal="center"/>
    </xf>
    <xf numFmtId="2" fontId="11" fillId="0" borderId="56" xfId="0" applyNumberFormat="1" applyFont="1" applyBorder="1" applyAlignment="1">
      <alignment horizontal="center"/>
    </xf>
    <xf numFmtId="2" fontId="11" fillId="0" borderId="6" xfId="0" applyNumberFormat="1" applyFont="1" applyBorder="1" applyAlignment="1">
      <alignment horizontal="center"/>
    </xf>
    <xf numFmtId="2" fontId="11" fillId="0" borderId="151" xfId="0" applyNumberFormat="1" applyFont="1" applyBorder="1" applyAlignment="1">
      <alignment horizontal="center"/>
    </xf>
    <xf numFmtId="2" fontId="38" fillId="0" borderId="6" xfId="0" applyNumberFormat="1" applyFont="1" applyBorder="1" applyAlignment="1">
      <alignment horizontal="center"/>
    </xf>
    <xf numFmtId="2" fontId="38" fillId="0" borderId="10" xfId="0" applyNumberFormat="1" applyFont="1" applyBorder="1" applyAlignment="1">
      <alignment horizontal="center"/>
    </xf>
    <xf numFmtId="9" fontId="38" fillId="0" borderId="6" xfId="0" applyNumberFormat="1" applyFont="1" applyBorder="1" applyAlignment="1">
      <alignment horizontal="center"/>
    </xf>
    <xf numFmtId="9" fontId="38" fillId="0" borderId="151" xfId="0" applyNumberFormat="1" applyFont="1" applyBorder="1" applyAlignment="1">
      <alignment horizontal="center"/>
    </xf>
    <xf numFmtId="9" fontId="38" fillId="0" borderId="10" xfId="0" applyNumberFormat="1" applyFont="1" applyBorder="1" applyAlignment="1">
      <alignment horizontal="center"/>
    </xf>
    <xf numFmtId="9" fontId="38" fillId="0" borderId="100" xfId="0" applyNumberFormat="1" applyFont="1" applyBorder="1" applyAlignment="1">
      <alignment horizontal="center"/>
    </xf>
    <xf numFmtId="10" fontId="11" fillId="0" borderId="7" xfId="0" applyNumberFormat="1" applyFont="1" applyBorder="1" applyAlignment="1">
      <alignment horizontal="center" vertical="center"/>
    </xf>
    <xf numFmtId="10" fontId="11" fillId="0" borderId="56" xfId="0" applyNumberFormat="1" applyFont="1" applyBorder="1" applyAlignment="1">
      <alignment horizontal="center" vertical="center"/>
    </xf>
    <xf numFmtId="10" fontId="11" fillId="0" borderId="6" xfId="0" applyNumberFormat="1" applyFont="1" applyBorder="1" applyAlignment="1">
      <alignment horizontal="center" vertical="center"/>
    </xf>
    <xf numFmtId="10" fontId="11" fillId="0" borderId="151" xfId="0" applyNumberFormat="1" applyFont="1" applyBorder="1" applyAlignment="1">
      <alignment horizontal="center" vertical="center"/>
    </xf>
    <xf numFmtId="10" fontId="11" fillId="0" borderId="12" xfId="0" applyNumberFormat="1" applyFont="1" applyBorder="1" applyAlignment="1">
      <alignment horizontal="center" vertical="center"/>
    </xf>
    <xf numFmtId="10" fontId="11" fillId="0" borderId="9" xfId="0" applyNumberFormat="1" applyFont="1" applyBorder="1" applyAlignment="1">
      <alignment horizontal="center" vertical="center"/>
    </xf>
    <xf numFmtId="10" fontId="11" fillId="0" borderId="10" xfId="0" applyNumberFormat="1" applyFont="1" applyBorder="1" applyAlignment="1">
      <alignment horizontal="center" vertical="center"/>
    </xf>
    <xf numFmtId="10" fontId="11" fillId="0" borderId="100" xfId="0" applyNumberFormat="1" applyFont="1" applyBorder="1" applyAlignment="1">
      <alignment horizontal="center" vertical="center"/>
    </xf>
    <xf numFmtId="10" fontId="38" fillId="0" borderId="6" xfId="0" applyNumberFormat="1" applyFont="1" applyBorder="1" applyAlignment="1">
      <alignment horizontal="center" vertical="center"/>
    </xf>
    <xf numFmtId="10" fontId="38" fillId="0" borderId="10" xfId="0" applyNumberFormat="1" applyFont="1" applyBorder="1" applyAlignment="1">
      <alignment horizontal="center" vertical="center"/>
    </xf>
    <xf numFmtId="10" fontId="11" fillId="0" borderId="15" xfId="0" applyNumberFormat="1" applyFont="1" applyBorder="1" applyAlignment="1">
      <alignment horizontal="center" vertical="center"/>
    </xf>
    <xf numFmtId="1" fontId="9" fillId="6" borderId="21" xfId="0" applyNumberFormat="1" applyFont="1" applyFill="1" applyBorder="1" applyAlignment="1">
      <alignment horizontal="center" vertical="center"/>
    </xf>
    <xf numFmtId="0" fontId="72" fillId="60" borderId="200" xfId="0" applyFont="1" applyFill="1" applyBorder="1" applyAlignment="1">
      <alignment horizontal="left" wrapText="1"/>
    </xf>
    <xf numFmtId="164" fontId="11" fillId="0" borderId="26" xfId="0" applyNumberFormat="1" applyFont="1" applyBorder="1" applyAlignment="1">
      <alignment horizontal="center" vertical="center"/>
    </xf>
    <xf numFmtId="164" fontId="11" fillId="0" borderId="23" xfId="0" applyNumberFormat="1" applyFont="1" applyBorder="1" applyAlignment="1">
      <alignment horizontal="center" vertical="center"/>
    </xf>
    <xf numFmtId="164" fontId="11" fillId="0" borderId="48" xfId="0" applyNumberFormat="1" applyFont="1" applyBorder="1" applyAlignment="1">
      <alignment horizontal="center" vertical="center"/>
    </xf>
    <xf numFmtId="164" fontId="38" fillId="0" borderId="48" xfId="0" applyNumberFormat="1" applyFont="1" applyBorder="1" applyAlignment="1">
      <alignment horizontal="center" vertical="center"/>
    </xf>
    <xf numFmtId="164" fontId="38" fillId="0" borderId="24" xfId="0" applyNumberFormat="1" applyFont="1" applyBorder="1" applyAlignment="1">
      <alignment horizontal="center" vertical="center"/>
    </xf>
    <xf numFmtId="0" fontId="11" fillId="0" borderId="15" xfId="0" applyFont="1" applyBorder="1" applyAlignment="1">
      <alignment horizontal="center" vertical="center"/>
    </xf>
    <xf numFmtId="0" fontId="38" fillId="9" borderId="14" xfId="0" applyFont="1" applyFill="1" applyBorder="1" applyAlignment="1">
      <alignment horizontal="center" vertical="center"/>
    </xf>
    <xf numFmtId="0" fontId="23" fillId="9" borderId="14" xfId="0" applyFont="1" applyFill="1" applyBorder="1" applyAlignment="1">
      <alignment horizontal="center" vertical="center"/>
    </xf>
    <xf numFmtId="2" fontId="11" fillId="0" borderId="33" xfId="0" applyNumberFormat="1" applyFont="1" applyBorder="1" applyAlignment="1">
      <alignment horizontal="center" vertical="center"/>
    </xf>
    <xf numFmtId="2" fontId="11" fillId="0" borderId="21" xfId="0" applyNumberFormat="1" applyFont="1" applyBorder="1" applyAlignment="1">
      <alignment horizontal="center" vertical="center"/>
    </xf>
    <xf numFmtId="2" fontId="38" fillId="0" borderId="21" xfId="0" applyNumberFormat="1" applyFont="1" applyBorder="1" applyAlignment="1">
      <alignment horizontal="center" vertical="center"/>
    </xf>
    <xf numFmtId="2" fontId="23" fillId="0" borderId="21" xfId="0" applyNumberFormat="1" applyFont="1" applyBorder="1" applyAlignment="1">
      <alignment horizontal="center" vertical="center"/>
    </xf>
    <xf numFmtId="0" fontId="11" fillId="0" borderId="33" xfId="0" applyFont="1" applyBorder="1" applyAlignment="1">
      <alignment horizontal="center" vertical="center"/>
    </xf>
    <xf numFmtId="0" fontId="11" fillId="0" borderId="21" xfId="0" applyFont="1" applyBorder="1" applyAlignment="1">
      <alignment horizontal="center" vertical="center"/>
    </xf>
    <xf numFmtId="0" fontId="38" fillId="46" borderId="21" xfId="0" applyFont="1" applyFill="1" applyBorder="1" applyAlignment="1">
      <alignment horizontal="center" vertical="center"/>
    </xf>
    <xf numFmtId="0" fontId="23" fillId="46" borderId="21" xfId="0" applyFont="1" applyFill="1" applyBorder="1" applyAlignment="1">
      <alignment horizontal="center" vertical="center"/>
    </xf>
    <xf numFmtId="0" fontId="11" fillId="49" borderId="21" xfId="0" applyFont="1" applyFill="1" applyBorder="1" applyAlignment="1">
      <alignment horizontal="center" vertical="center"/>
    </xf>
    <xf numFmtId="0" fontId="9" fillId="49" borderId="21" xfId="0" applyFont="1" applyFill="1" applyBorder="1" applyAlignment="1">
      <alignment horizontal="center" vertical="center"/>
    </xf>
    <xf numFmtId="0" fontId="9" fillId="21" borderId="15" xfId="0" applyFont="1" applyFill="1" applyBorder="1" applyAlignment="1">
      <alignment horizontal="center" vertical="center" wrapText="1"/>
    </xf>
    <xf numFmtId="10" fontId="11" fillId="0" borderId="33" xfId="0" applyNumberFormat="1" applyFont="1" applyBorder="1" applyAlignment="1">
      <alignment horizontal="center" vertical="center"/>
    </xf>
    <xf numFmtId="10" fontId="11" fillId="0" borderId="21" xfId="0" applyNumberFormat="1" applyFont="1" applyBorder="1" applyAlignment="1">
      <alignment horizontal="center" vertical="center"/>
    </xf>
    <xf numFmtId="10" fontId="11" fillId="9" borderId="21" xfId="0" applyNumberFormat="1" applyFont="1" applyFill="1" applyBorder="1" applyAlignment="1">
      <alignment horizontal="center" vertical="center"/>
    </xf>
    <xf numFmtId="10" fontId="11" fillId="46" borderId="21" xfId="0" applyNumberFormat="1" applyFont="1" applyFill="1" applyBorder="1" applyAlignment="1">
      <alignment horizontal="center" vertical="center"/>
    </xf>
    <xf numFmtId="1" fontId="15" fillId="0" borderId="33" xfId="0" applyNumberFormat="1" applyFont="1" applyBorder="1" applyAlignment="1">
      <alignment horizontal="center" vertical="center" wrapText="1"/>
    </xf>
    <xf numFmtId="3" fontId="21" fillId="0" borderId="33" xfId="0" applyNumberFormat="1" applyFont="1" applyBorder="1" applyAlignment="1">
      <alignment horizontal="center" vertical="center"/>
    </xf>
    <xf numFmtId="3" fontId="21" fillId="0" borderId="21" xfId="0" applyNumberFormat="1" applyFont="1" applyBorder="1" applyAlignment="1">
      <alignment horizontal="center" vertical="center"/>
    </xf>
    <xf numFmtId="3" fontId="18" fillId="0" borderId="21" xfId="0" applyNumberFormat="1" applyFont="1" applyBorder="1" applyAlignment="1">
      <alignment horizontal="center" vertical="center"/>
    </xf>
    <xf numFmtId="3" fontId="18" fillId="52" borderId="21" xfId="0" applyNumberFormat="1" applyFont="1" applyFill="1" applyBorder="1" applyAlignment="1">
      <alignment horizontal="center" vertical="center"/>
    </xf>
    <xf numFmtId="3" fontId="18" fillId="0" borderId="14" xfId="0" applyNumberFormat="1" applyFont="1" applyBorder="1" applyAlignment="1">
      <alignment horizontal="center" vertical="center"/>
    </xf>
    <xf numFmtId="3" fontId="18" fillId="45" borderId="14" xfId="0" applyNumberFormat="1" applyFont="1" applyFill="1" applyBorder="1" applyAlignment="1">
      <alignment horizontal="center" vertical="center"/>
    </xf>
    <xf numFmtId="2" fontId="14" fillId="0" borderId="14" xfId="0" applyNumberFormat="1" applyFont="1" applyBorder="1" applyAlignment="1">
      <alignment horizontal="center" vertical="center" wrapText="1"/>
    </xf>
    <xf numFmtId="1" fontId="14" fillId="9" borderId="14" xfId="0" applyNumberFormat="1" applyFont="1" applyFill="1" applyBorder="1" applyAlignment="1">
      <alignment horizontal="center" vertical="center" wrapText="1"/>
    </xf>
    <xf numFmtId="9" fontId="9" fillId="0" borderId="12" xfId="0" applyNumberFormat="1" applyFont="1" applyBorder="1" applyAlignment="1">
      <alignment horizontal="center" vertical="center" wrapText="1"/>
    </xf>
    <xf numFmtId="0" fontId="13" fillId="0" borderId="0" xfId="0" applyFont="1" applyAlignment="1">
      <alignment vertical="center"/>
    </xf>
    <xf numFmtId="1" fontId="23" fillId="9" borderId="21" xfId="0" applyNumberFormat="1" applyFont="1" applyFill="1" applyBorder="1" applyAlignment="1">
      <alignment horizontal="center" vertical="center"/>
    </xf>
    <xf numFmtId="1" fontId="23" fillId="9" borderId="14" xfId="0" applyNumberFormat="1" applyFont="1" applyFill="1" applyBorder="1" applyAlignment="1">
      <alignment horizontal="center" vertical="center"/>
    </xf>
    <xf numFmtId="1" fontId="23" fillId="45" borderId="21" xfId="0" applyNumberFormat="1" applyFont="1" applyFill="1" applyBorder="1" applyAlignment="1">
      <alignment horizontal="center" vertical="center"/>
    </xf>
    <xf numFmtId="1" fontId="23" fillId="45" borderId="14" xfId="0" applyNumberFormat="1" applyFont="1" applyFill="1" applyBorder="1" applyAlignment="1">
      <alignment horizontal="center" vertical="center"/>
    </xf>
    <xf numFmtId="0" fontId="23" fillId="0" borderId="43" xfId="0" applyFont="1" applyBorder="1" applyAlignment="1">
      <alignment vertical="center"/>
    </xf>
    <xf numFmtId="0" fontId="9" fillId="0" borderId="32" xfId="0" applyFont="1" applyBorder="1" applyAlignment="1">
      <alignment vertical="center"/>
    </xf>
    <xf numFmtId="0" fontId="23" fillId="0" borderId="32" xfId="0" applyFont="1" applyBorder="1" applyAlignment="1">
      <alignment vertical="center"/>
    </xf>
    <xf numFmtId="0" fontId="9" fillId="0" borderId="33" xfId="0" applyFont="1" applyBorder="1" applyAlignment="1">
      <alignment vertical="center"/>
    </xf>
    <xf numFmtId="164" fontId="9" fillId="0" borderId="0" xfId="0" applyNumberFormat="1" applyFont="1" applyAlignment="1">
      <alignment vertical="center"/>
    </xf>
    <xf numFmtId="0" fontId="38" fillId="8" borderId="41" xfId="0" applyFont="1" applyFill="1" applyBorder="1" applyAlignment="1">
      <alignment horizontal="center" vertical="center" wrapText="1"/>
    </xf>
    <xf numFmtId="0" fontId="99" fillId="8" borderId="21" xfId="1" applyFont="1" applyFill="1" applyBorder="1" applyAlignment="1">
      <alignment horizontal="left" vertical="center" wrapText="1"/>
    </xf>
    <xf numFmtId="0" fontId="9" fillId="8" borderId="21" xfId="0" applyFont="1" applyFill="1" applyBorder="1" applyAlignment="1">
      <alignment vertical="center" wrapText="1"/>
    </xf>
    <xf numFmtId="0" fontId="21" fillId="8" borderId="21" xfId="0" applyFont="1" applyFill="1" applyBorder="1" applyAlignment="1">
      <alignment horizontal="center" vertical="center" wrapText="1"/>
    </xf>
    <xf numFmtId="9" fontId="21" fillId="8" borderId="21" xfId="0" applyNumberFormat="1" applyFont="1" applyFill="1" applyBorder="1" applyAlignment="1">
      <alignment horizontal="center" vertical="center" wrapText="1"/>
    </xf>
    <xf numFmtId="0" fontId="11" fillId="0" borderId="21" xfId="0" applyFont="1" applyBorder="1" applyAlignment="1">
      <alignment wrapText="1"/>
    </xf>
    <xf numFmtId="0" fontId="120" fillId="60" borderId="200" xfId="0" applyFont="1" applyFill="1" applyBorder="1" applyAlignment="1">
      <alignment horizontal="left" vertical="center" wrapText="1"/>
    </xf>
    <xf numFmtId="0" fontId="120" fillId="60" borderId="200" xfId="0" applyFont="1" applyFill="1" applyBorder="1" applyAlignment="1">
      <alignment horizontal="center" vertical="center" wrapText="1"/>
    </xf>
    <xf numFmtId="0" fontId="1" fillId="0" borderId="0" xfId="0" applyFont="1"/>
    <xf numFmtId="0" fontId="128" fillId="0" borderId="0" xfId="0" applyFont="1"/>
    <xf numFmtId="0" fontId="1" fillId="0" borderId="0" xfId="0" applyFont="1" applyAlignment="1">
      <alignment vertical="center"/>
    </xf>
    <xf numFmtId="0" fontId="132" fillId="0" borderId="19" xfId="0" applyFont="1" applyBorder="1" applyAlignment="1">
      <alignment vertical="center"/>
    </xf>
    <xf numFmtId="0" fontId="1" fillId="0" borderId="20" xfId="0" applyFont="1" applyBorder="1" applyAlignment="1">
      <alignment vertical="center"/>
    </xf>
    <xf numFmtId="0" fontId="133" fillId="0" borderId="20" xfId="0" applyFont="1" applyBorder="1" applyAlignment="1">
      <alignment horizontal="left" vertical="center"/>
    </xf>
    <xf numFmtId="0" fontId="132" fillId="0" borderId="20" xfId="0" applyFont="1" applyBorder="1" applyAlignment="1">
      <alignment vertical="center"/>
    </xf>
    <xf numFmtId="0" fontId="1" fillId="0" borderId="15" xfId="0" applyFont="1" applyBorder="1" applyAlignment="1">
      <alignment vertical="center"/>
    </xf>
    <xf numFmtId="0" fontId="134" fillId="61" borderId="277" xfId="0" applyFont="1" applyFill="1" applyBorder="1" applyAlignment="1">
      <alignment horizontal="justify" vertical="center" wrapText="1"/>
    </xf>
    <xf numFmtId="0" fontId="134" fillId="61" borderId="277" xfId="0" applyFont="1" applyFill="1" applyBorder="1" applyAlignment="1">
      <alignment horizontal="center" vertical="center" wrapText="1"/>
    </xf>
    <xf numFmtId="0" fontId="2" fillId="61" borderId="277" xfId="1" applyFill="1" applyBorder="1" applyAlignment="1">
      <alignment horizontal="center" vertical="center" wrapText="1"/>
    </xf>
    <xf numFmtId="0" fontId="135" fillId="0" borderId="140" xfId="0" applyFont="1" applyBorder="1" applyAlignment="1">
      <alignment horizontal="justify" vertical="center" wrapText="1"/>
    </xf>
    <xf numFmtId="0" fontId="135" fillId="0" borderId="54" xfId="0" applyFont="1" applyBorder="1" applyAlignment="1">
      <alignment horizontal="justify" vertical="center" wrapText="1"/>
    </xf>
    <xf numFmtId="0" fontId="135" fillId="0" borderId="14" xfId="0" applyFont="1" applyBorder="1" applyAlignment="1">
      <alignment horizontal="center" vertical="center" wrapText="1"/>
    </xf>
    <xf numFmtId="0" fontId="135" fillId="0" borderId="77" xfId="0" applyFont="1" applyBorder="1" applyAlignment="1">
      <alignment horizontal="center" vertical="center" wrapText="1"/>
    </xf>
    <xf numFmtId="0" fontId="135" fillId="0" borderId="84" xfId="0" applyFont="1" applyBorder="1" applyAlignment="1">
      <alignment horizontal="justify" vertical="center" wrapText="1"/>
    </xf>
    <xf numFmtId="0" fontId="135" fillId="0" borderId="85" xfId="0" applyFont="1" applyBorder="1" applyAlignment="1">
      <alignment horizontal="center" vertical="center" wrapText="1"/>
    </xf>
    <xf numFmtId="0" fontId="135" fillId="0" borderId="87" xfId="0" applyFont="1" applyBorder="1" applyAlignment="1">
      <alignment horizontal="center" vertical="center" wrapText="1"/>
    </xf>
    <xf numFmtId="0" fontId="132" fillId="0" borderId="0" xfId="0" applyFont="1" applyAlignment="1">
      <alignment vertical="center"/>
    </xf>
    <xf numFmtId="0" fontId="2" fillId="8" borderId="14" xfId="1" applyFill="1" applyBorder="1" applyAlignment="1">
      <alignment vertical="center"/>
    </xf>
    <xf numFmtId="164" fontId="23" fillId="0" borderId="0" xfId="0" applyNumberFormat="1" applyFont="1" applyAlignment="1">
      <alignment vertical="center"/>
    </xf>
    <xf numFmtId="164" fontId="18" fillId="0" borderId="21" xfId="2" applyNumberFormat="1" applyFont="1" applyFill="1" applyBorder="1" applyAlignment="1">
      <alignment horizontal="center" vertical="center"/>
    </xf>
    <xf numFmtId="164" fontId="21" fillId="0" borderId="14" xfId="2" applyNumberFormat="1" applyFont="1" applyFill="1" applyBorder="1" applyAlignment="1">
      <alignment horizontal="center" vertical="center"/>
    </xf>
    <xf numFmtId="164" fontId="38" fillId="0" borderId="14" xfId="2" applyNumberFormat="1" applyFont="1" applyBorder="1"/>
    <xf numFmtId="0" fontId="104" fillId="60" borderId="236" xfId="0" applyFont="1" applyFill="1" applyBorder="1" applyAlignment="1">
      <alignment horizontal="center" vertical="center" wrapText="1"/>
    </xf>
    <xf numFmtId="0" fontId="126" fillId="60" borderId="236" xfId="0" applyFont="1" applyFill="1" applyBorder="1" applyAlignment="1">
      <alignment wrapText="1"/>
    </xf>
    <xf numFmtId="0" fontId="126" fillId="60" borderId="265" xfId="0" applyFont="1" applyFill="1" applyBorder="1" applyAlignment="1">
      <alignment wrapText="1"/>
    </xf>
    <xf numFmtId="0" fontId="126" fillId="60" borderId="266" xfId="0" applyFont="1" applyFill="1" applyBorder="1" applyAlignment="1">
      <alignment wrapText="1"/>
    </xf>
    <xf numFmtId="0" fontId="105" fillId="0" borderId="273" xfId="0" applyFont="1" applyBorder="1" applyAlignment="1">
      <alignment horizontal="center" vertical="center" wrapText="1"/>
    </xf>
    <xf numFmtId="0" fontId="105" fillId="0" borderId="274" xfId="0" applyFont="1" applyBorder="1" applyAlignment="1">
      <alignment horizontal="center" vertical="center" wrapText="1"/>
    </xf>
    <xf numFmtId="0" fontId="105" fillId="0" borderId="275" xfId="0" applyFont="1" applyBorder="1" applyAlignment="1">
      <alignment horizontal="center" vertical="center" wrapText="1"/>
    </xf>
    <xf numFmtId="0" fontId="34" fillId="0" borderId="38" xfId="0" applyFont="1" applyBorder="1" applyAlignment="1">
      <alignment horizontal="center" vertical="center" wrapText="1"/>
    </xf>
    <xf numFmtId="0" fontId="34" fillId="0" borderId="44" xfId="0" applyFont="1" applyBorder="1" applyAlignment="1">
      <alignment horizontal="center" vertical="center" wrapText="1"/>
    </xf>
    <xf numFmtId="0" fontId="34" fillId="0" borderId="18" xfId="0" applyFont="1" applyBorder="1" applyAlignment="1">
      <alignment horizontal="center" vertical="center" wrapText="1"/>
    </xf>
    <xf numFmtId="0" fontId="9" fillId="0" borderId="38" xfId="0" applyFont="1" applyBorder="1" applyAlignment="1">
      <alignment horizontal="center" vertical="center"/>
    </xf>
    <xf numFmtId="0" fontId="9" fillId="0" borderId="44" xfId="0" applyFont="1" applyBorder="1" applyAlignment="1">
      <alignment horizontal="center" vertical="center"/>
    </xf>
    <xf numFmtId="0" fontId="9" fillId="0" borderId="18" xfId="0" applyFont="1" applyBorder="1" applyAlignment="1">
      <alignment horizontal="center" vertical="center"/>
    </xf>
    <xf numFmtId="0" fontId="9" fillId="11" borderId="38" xfId="0" applyFont="1" applyFill="1" applyBorder="1" applyAlignment="1">
      <alignment horizontal="center" vertical="center"/>
    </xf>
    <xf numFmtId="0" fontId="9" fillId="11" borderId="18" xfId="0" applyFont="1" applyFill="1" applyBorder="1" applyAlignment="1">
      <alignment horizontal="center" vertical="center"/>
    </xf>
    <xf numFmtId="0" fontId="9" fillId="0" borderId="38"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44" xfId="0" applyFont="1" applyBorder="1" applyAlignment="1">
      <alignment horizontal="center" vertical="center" wrapText="1"/>
    </xf>
    <xf numFmtId="0" fontId="9" fillId="5" borderId="29" xfId="0" applyFont="1" applyFill="1" applyBorder="1" applyAlignment="1">
      <alignment horizontal="center" vertical="center" wrapText="1"/>
    </xf>
    <xf numFmtId="0" fontId="9" fillId="0" borderId="144" xfId="0" applyFont="1" applyBorder="1" applyAlignment="1">
      <alignment horizontal="center" vertical="center" wrapText="1"/>
    </xf>
    <xf numFmtId="0" fontId="9" fillId="0" borderId="89" xfId="0" applyFont="1" applyBorder="1" applyAlignment="1">
      <alignment horizontal="center" vertical="center" wrapText="1"/>
    </xf>
    <xf numFmtId="0" fontId="9" fillId="0" borderId="29" xfId="0" applyFont="1" applyBorder="1" applyAlignment="1">
      <alignment horizontal="center" vertical="center" wrapText="1"/>
    </xf>
    <xf numFmtId="0" fontId="26" fillId="43" borderId="42" xfId="0" applyFont="1" applyFill="1" applyBorder="1" applyAlignment="1">
      <alignment horizontal="center" vertical="center" wrapText="1"/>
    </xf>
    <xf numFmtId="0" fontId="9" fillId="0" borderId="17" xfId="0" applyFont="1" applyBorder="1" applyAlignment="1">
      <alignment horizontal="center" vertical="center" wrapText="1"/>
    </xf>
    <xf numFmtId="0" fontId="9" fillId="0" borderId="16" xfId="0" applyFont="1" applyBorder="1" applyAlignment="1">
      <alignment horizontal="center" vertical="center" wrapText="1"/>
    </xf>
    <xf numFmtId="0" fontId="15" fillId="0" borderId="45" xfId="0" applyFont="1" applyBorder="1" applyAlignment="1">
      <alignment horizontal="center" vertical="center" wrapText="1"/>
    </xf>
    <xf numFmtId="0" fontId="9" fillId="0" borderId="40" xfId="0" applyFont="1" applyBorder="1" applyAlignment="1">
      <alignment horizontal="center" vertical="center" wrapText="1"/>
    </xf>
    <xf numFmtId="0" fontId="9" fillId="0" borderId="75" xfId="0" applyFont="1" applyBorder="1" applyAlignment="1">
      <alignment horizontal="center" vertical="center" wrapText="1"/>
    </xf>
    <xf numFmtId="0" fontId="15" fillId="0" borderId="182" xfId="0" applyFont="1" applyBorder="1" applyAlignment="1">
      <alignment horizontal="center" vertical="center" wrapText="1"/>
    </xf>
    <xf numFmtId="0" fontId="9" fillId="0" borderId="181" xfId="0" applyFont="1" applyBorder="1" applyAlignment="1">
      <alignment wrapText="1"/>
    </xf>
    <xf numFmtId="0" fontId="100" fillId="59" borderId="201" xfId="0" applyFont="1" applyFill="1" applyBorder="1" applyAlignment="1">
      <alignment horizontal="left" vertical="center" wrapText="1"/>
    </xf>
    <xf numFmtId="0" fontId="72" fillId="59" borderId="202" xfId="0" applyFont="1" applyFill="1" applyBorder="1" applyAlignment="1">
      <alignment wrapText="1"/>
    </xf>
    <xf numFmtId="0" fontId="100" fillId="59" borderId="14" xfId="0" applyFont="1" applyFill="1" applyBorder="1" applyAlignment="1">
      <alignment horizontal="left" vertical="center" wrapText="1"/>
    </xf>
    <xf numFmtId="0" fontId="72" fillId="59" borderId="14" xfId="0" applyFont="1" applyFill="1" applyBorder="1" applyAlignment="1">
      <alignment wrapText="1"/>
    </xf>
    <xf numFmtId="0" fontId="107" fillId="59" borderId="210" xfId="0" applyFont="1" applyFill="1" applyBorder="1" applyAlignment="1">
      <alignment horizontal="center" vertical="center" wrapText="1"/>
    </xf>
    <xf numFmtId="0" fontId="72" fillId="59" borderId="210" xfId="0" applyFont="1" applyFill="1" applyBorder="1" applyAlignment="1">
      <alignment horizontal="center" vertical="center" wrapText="1"/>
    </xf>
    <xf numFmtId="0" fontId="100" fillId="59" borderId="210" xfId="0" applyFont="1" applyFill="1" applyBorder="1" applyAlignment="1">
      <alignment horizontal="center" vertical="center" wrapText="1"/>
    </xf>
    <xf numFmtId="0" fontId="100" fillId="59" borderId="201" xfId="0" applyFont="1" applyFill="1" applyBorder="1" applyAlignment="1">
      <alignment horizontal="left" vertical="center"/>
    </xf>
    <xf numFmtId="0" fontId="72" fillId="60" borderId="202" xfId="0" applyFont="1" applyFill="1" applyBorder="1"/>
    <xf numFmtId="0" fontId="106" fillId="2" borderId="203" xfId="0" applyFont="1" applyFill="1" applyBorder="1" applyAlignment="1">
      <alignment vertical="center" wrapText="1"/>
    </xf>
    <xf numFmtId="0" fontId="106" fillId="0" borderId="204" xfId="0" applyFont="1" applyBorder="1"/>
    <xf numFmtId="0" fontId="72" fillId="59" borderId="202" xfId="0" applyFont="1" applyFill="1" applyBorder="1"/>
    <xf numFmtId="0" fontId="106" fillId="2" borderId="205" xfId="0" applyFont="1" applyFill="1" applyBorder="1" applyAlignment="1">
      <alignment vertical="center" wrapText="1"/>
    </xf>
    <xf numFmtId="0" fontId="106" fillId="2" borderId="206" xfId="0" applyFont="1" applyFill="1" applyBorder="1" applyAlignment="1">
      <alignment vertical="center" wrapText="1"/>
    </xf>
    <xf numFmtId="0" fontId="106" fillId="0" borderId="207" xfId="0" applyFont="1" applyBorder="1"/>
    <xf numFmtId="0" fontId="24" fillId="0" borderId="0" xfId="0" applyFont="1" applyAlignment="1">
      <alignment wrapText="1"/>
    </xf>
    <xf numFmtId="0" fontId="21" fillId="0" borderId="21" xfId="0" applyFont="1" applyBorder="1" applyAlignment="1">
      <alignment horizontal="left" vertical="justify" wrapText="1"/>
    </xf>
    <xf numFmtId="0" fontId="9" fillId="0" borderId="21" xfId="0" applyFont="1" applyBorder="1" applyAlignment="1">
      <alignment horizontal="left" vertical="justify" wrapText="1"/>
    </xf>
    <xf numFmtId="0" fontId="9" fillId="0" borderId="14" xfId="0" applyFont="1" applyBorder="1" applyAlignment="1">
      <alignment horizontal="left" vertical="justify" wrapText="1"/>
    </xf>
    <xf numFmtId="0" fontId="21" fillId="0" borderId="14" xfId="0" applyFont="1" applyBorder="1" applyAlignment="1">
      <alignment horizontal="left" vertical="justify" wrapText="1"/>
    </xf>
    <xf numFmtId="0" fontId="9" fillId="0" borderId="24" xfId="0" applyFont="1" applyBorder="1" applyAlignment="1">
      <alignment horizontal="left" vertical="justify" wrapText="1"/>
    </xf>
    <xf numFmtId="0" fontId="107" fillId="59" borderId="211" xfId="0" applyFont="1" applyFill="1" applyBorder="1" applyAlignment="1">
      <alignment horizontal="center" vertical="center" wrapText="1"/>
    </xf>
    <xf numFmtId="0" fontId="107" fillId="59" borderId="212" xfId="0" applyFont="1" applyFill="1" applyBorder="1" applyAlignment="1">
      <alignment horizontal="center" vertical="center" wrapText="1"/>
    </xf>
    <xf numFmtId="0" fontId="27" fillId="0" borderId="42" xfId="0" applyFont="1" applyBorder="1" applyAlignment="1">
      <alignment horizontal="center" vertical="center" wrapText="1"/>
    </xf>
    <xf numFmtId="0" fontId="27" fillId="0" borderId="17" xfId="0" applyFont="1" applyBorder="1" applyAlignment="1">
      <alignment horizontal="center" vertical="center" wrapText="1"/>
    </xf>
    <xf numFmtId="0" fontId="27" fillId="0" borderId="39" xfId="0" applyFont="1" applyBorder="1" applyAlignment="1">
      <alignment horizontal="center" vertical="center" wrapText="1"/>
    </xf>
    <xf numFmtId="0" fontId="15" fillId="0" borderId="39" xfId="0" applyFont="1" applyBorder="1" applyAlignment="1">
      <alignment horizontal="center" vertical="center" wrapText="1"/>
    </xf>
    <xf numFmtId="0" fontId="15" fillId="0" borderId="17" xfId="0" applyFont="1" applyBorder="1" applyAlignment="1">
      <alignment horizontal="center" vertical="center" wrapText="1"/>
    </xf>
    <xf numFmtId="0" fontId="15" fillId="0" borderId="157" xfId="0" applyFont="1" applyBorder="1" applyAlignment="1">
      <alignment horizontal="center" vertical="center" wrapText="1"/>
    </xf>
    <xf numFmtId="0" fontId="9" fillId="0" borderId="28" xfId="0" applyFont="1" applyBorder="1" applyAlignment="1">
      <alignment horizontal="center" vertical="center" wrapText="1"/>
    </xf>
    <xf numFmtId="0" fontId="104" fillId="60" borderId="10" xfId="0" applyFont="1" applyFill="1" applyBorder="1" applyAlignment="1">
      <alignment horizontal="center" vertical="center"/>
    </xf>
    <xf numFmtId="0" fontId="104" fillId="60" borderId="11" xfId="0" applyFont="1" applyFill="1" applyBorder="1"/>
    <xf numFmtId="0" fontId="105" fillId="0" borderId="209" xfId="0" applyFont="1" applyBorder="1" applyAlignment="1">
      <alignment horizontal="center" vertical="center"/>
    </xf>
    <xf numFmtId="0" fontId="103" fillId="0" borderId="206" xfId="0" applyFont="1" applyBorder="1"/>
    <xf numFmtId="0" fontId="103" fillId="0" borderId="207" xfId="0" applyFont="1" applyBorder="1"/>
    <xf numFmtId="0" fontId="106" fillId="58" borderId="203" xfId="0" applyFont="1" applyFill="1" applyBorder="1" applyAlignment="1">
      <alignment vertical="center" wrapText="1"/>
    </xf>
    <xf numFmtId="0" fontId="106" fillId="30" borderId="204" xfId="0" applyFont="1" applyFill="1" applyBorder="1"/>
    <xf numFmtId="0" fontId="105" fillId="56" borderId="205" xfId="0" applyFont="1" applyFill="1" applyBorder="1" applyAlignment="1">
      <alignment vertical="center" wrapText="1"/>
    </xf>
    <xf numFmtId="0" fontId="105" fillId="56" borderId="206" xfId="0" applyFont="1" applyFill="1" applyBorder="1" applyAlignment="1">
      <alignment vertical="center" wrapText="1"/>
    </xf>
    <xf numFmtId="0" fontId="105" fillId="8" borderId="207" xfId="0" applyFont="1" applyFill="1" applyBorder="1"/>
    <xf numFmtId="0" fontId="106" fillId="17" borderId="203" xfId="0" applyFont="1" applyFill="1" applyBorder="1" applyAlignment="1">
      <alignment vertical="center" wrapText="1"/>
    </xf>
    <xf numFmtId="0" fontId="106" fillId="5" borderId="204" xfId="0" applyFont="1" applyFill="1" applyBorder="1"/>
    <xf numFmtId="0" fontId="106" fillId="5" borderId="204" xfId="0" applyFont="1" applyFill="1" applyBorder="1" applyAlignment="1">
      <alignment wrapText="1"/>
    </xf>
    <xf numFmtId="0" fontId="106" fillId="56" borderId="205" xfId="0" applyFont="1" applyFill="1" applyBorder="1" applyAlignment="1">
      <alignment vertical="center" wrapText="1"/>
    </xf>
    <xf numFmtId="0" fontId="106" fillId="56" borderId="206" xfId="0" applyFont="1" applyFill="1" applyBorder="1" applyAlignment="1">
      <alignment vertical="center" wrapText="1"/>
    </xf>
    <xf numFmtId="0" fontId="106" fillId="8" borderId="207" xfId="0" applyFont="1" applyFill="1" applyBorder="1"/>
    <xf numFmtId="0" fontId="27" fillId="0" borderId="29" xfId="0" applyFont="1" applyBorder="1" applyAlignment="1">
      <alignment horizontal="center" vertical="center" wrapText="1"/>
    </xf>
    <xf numFmtId="0" fontId="27" fillId="0" borderId="157" xfId="0" applyFont="1" applyBorder="1" applyAlignment="1">
      <alignment horizontal="center" vertical="center" wrapText="1"/>
    </xf>
    <xf numFmtId="0" fontId="27" fillId="0" borderId="16" xfId="0" applyFont="1" applyBorder="1" applyAlignment="1">
      <alignment horizontal="center" vertical="center" wrapText="1"/>
    </xf>
    <xf numFmtId="16" fontId="15" fillId="0" borderId="157" xfId="0" applyNumberFormat="1" applyFont="1" applyBorder="1" applyAlignment="1">
      <alignment horizontal="center" vertical="center" wrapText="1"/>
    </xf>
    <xf numFmtId="0" fontId="9" fillId="0" borderId="28" xfId="0" applyFont="1" applyBorder="1" applyAlignment="1">
      <alignment wrapText="1"/>
    </xf>
    <xf numFmtId="0" fontId="15" fillId="0" borderId="29" xfId="0" applyFont="1" applyBorder="1" applyAlignment="1">
      <alignment horizontal="center" vertical="center" wrapText="1"/>
    </xf>
    <xf numFmtId="0" fontId="9" fillId="0" borderId="144" xfId="0" applyFont="1" applyBorder="1" applyAlignment="1">
      <alignment wrapText="1"/>
    </xf>
    <xf numFmtId="9" fontId="15" fillId="0" borderId="38" xfId="0" applyNumberFormat="1" applyFont="1" applyBorder="1" applyAlignment="1">
      <alignment horizontal="center" vertical="center" wrapText="1"/>
    </xf>
    <xf numFmtId="0" fontId="9" fillId="0" borderId="18" xfId="0" applyFont="1" applyBorder="1" applyAlignment="1">
      <alignment wrapText="1"/>
    </xf>
    <xf numFmtId="0" fontId="15" fillId="0" borderId="38" xfId="0" applyFont="1" applyBorder="1" applyAlignment="1">
      <alignment horizontal="center" vertical="center" wrapText="1"/>
    </xf>
    <xf numFmtId="0" fontId="27" fillId="41" borderId="29" xfId="0" applyFont="1" applyFill="1" applyBorder="1" applyAlignment="1">
      <alignment horizontal="center" vertical="center" wrapText="1"/>
    </xf>
    <xf numFmtId="0" fontId="9" fillId="5" borderId="38" xfId="0" applyFont="1" applyFill="1" applyBorder="1" applyAlignment="1">
      <alignment horizontal="center" vertical="center" wrapText="1"/>
    </xf>
    <xf numFmtId="9" fontId="25" fillId="42" borderId="76" xfId="0" applyNumberFormat="1" applyFont="1" applyFill="1" applyBorder="1" applyAlignment="1">
      <alignment horizontal="center" vertical="center" wrapText="1"/>
    </xf>
    <xf numFmtId="0" fontId="25" fillId="42" borderId="0" xfId="0" applyFont="1" applyFill="1" applyAlignment="1">
      <alignment horizontal="center" vertical="center" wrapText="1"/>
    </xf>
    <xf numFmtId="0" fontId="25" fillId="42" borderId="30" xfId="0" applyFont="1" applyFill="1" applyBorder="1" applyAlignment="1">
      <alignment horizontal="center" vertical="center" wrapText="1"/>
    </xf>
    <xf numFmtId="0" fontId="15" fillId="0" borderId="0" xfId="0" applyFont="1" applyAlignment="1">
      <alignment horizontal="center" vertical="center" wrapText="1"/>
    </xf>
    <xf numFmtId="0" fontId="15" fillId="0" borderId="144" xfId="0" applyFont="1" applyBorder="1" applyAlignment="1">
      <alignment horizontal="center" vertical="center" wrapText="1"/>
    </xf>
    <xf numFmtId="0" fontId="15" fillId="5" borderId="29" xfId="0" applyFont="1" applyFill="1" applyBorder="1" applyAlignment="1">
      <alignment horizontal="center" vertical="center" wrapText="1"/>
    </xf>
    <xf numFmtId="0" fontId="15" fillId="5" borderId="144" xfId="0" applyFont="1" applyFill="1" applyBorder="1" applyAlignment="1">
      <alignment horizontal="center" vertical="center" wrapText="1"/>
    </xf>
    <xf numFmtId="0" fontId="9" fillId="0" borderId="149" xfId="0" applyFont="1" applyBorder="1" applyAlignment="1">
      <alignment horizontal="center" vertical="center" wrapText="1"/>
    </xf>
    <xf numFmtId="167" fontId="9" fillId="0" borderId="29" xfId="0" applyNumberFormat="1" applyFont="1" applyBorder="1" applyAlignment="1">
      <alignment horizontal="center" vertical="center"/>
    </xf>
    <xf numFmtId="167" fontId="9" fillId="0" borderId="144" xfId="0" applyNumberFormat="1" applyFont="1" applyBorder="1" applyAlignment="1">
      <alignment horizontal="center" vertical="center"/>
    </xf>
    <xf numFmtId="0" fontId="27" fillId="0" borderId="0" xfId="0" applyFont="1" applyAlignment="1">
      <alignment horizontal="center" vertical="center" wrapText="1"/>
    </xf>
    <xf numFmtId="10" fontId="9" fillId="5" borderId="29" xfId="0" applyNumberFormat="1" applyFont="1" applyFill="1" applyBorder="1" applyAlignment="1">
      <alignment horizontal="center" vertical="center" wrapText="1"/>
    </xf>
    <xf numFmtId="0" fontId="15" fillId="0" borderId="16" xfId="0" applyFont="1" applyBorder="1" applyAlignment="1">
      <alignment horizontal="center" vertical="center" wrapText="1"/>
    </xf>
    <xf numFmtId="0" fontId="9" fillId="0" borderId="16" xfId="0" applyFont="1" applyBorder="1" applyAlignment="1">
      <alignment horizontal="center" wrapText="1"/>
    </xf>
    <xf numFmtId="0" fontId="9" fillId="0" borderId="0" xfId="0" applyFont="1" applyAlignment="1">
      <alignment horizontal="center" wrapText="1"/>
    </xf>
    <xf numFmtId="0" fontId="9" fillId="0" borderId="18" xfId="0" applyFont="1" applyBorder="1" applyAlignment="1">
      <alignment horizontal="center" wrapText="1"/>
    </xf>
    <xf numFmtId="0" fontId="21" fillId="0" borderId="16" xfId="0" applyFont="1" applyBorder="1" applyAlignment="1">
      <alignment horizontal="center" vertical="center" wrapText="1"/>
    </xf>
    <xf numFmtId="0" fontId="21" fillId="3" borderId="16" xfId="0" applyFont="1" applyFill="1" applyBorder="1" applyAlignment="1">
      <alignment horizontal="center" vertical="center" wrapText="1"/>
    </xf>
    <xf numFmtId="0" fontId="21" fillId="0" borderId="17" xfId="0" applyFont="1" applyBorder="1" applyAlignment="1">
      <alignment horizontal="center" vertical="center" wrapText="1"/>
    </xf>
    <xf numFmtId="0" fontId="108" fillId="58" borderId="203" xfId="0" applyFont="1" applyFill="1" applyBorder="1" applyAlignment="1">
      <alignment vertical="center" wrapText="1"/>
    </xf>
    <xf numFmtId="0" fontId="108" fillId="30" borderId="204" xfId="0" applyFont="1" applyFill="1" applyBorder="1"/>
    <xf numFmtId="0" fontId="21" fillId="0" borderId="17" xfId="0" quotePrefix="1" applyFont="1" applyBorder="1" applyAlignment="1">
      <alignment horizontal="center" vertical="center"/>
    </xf>
    <xf numFmtId="0" fontId="21" fillId="0" borderId="17" xfId="0" applyFont="1" applyBorder="1" applyAlignment="1">
      <alignment horizontal="center" vertical="center"/>
    </xf>
    <xf numFmtId="0" fontId="21" fillId="0" borderId="16" xfId="0" quotePrefix="1" applyFont="1" applyBorder="1" applyAlignment="1">
      <alignment horizontal="center" vertical="center" wrapText="1"/>
    </xf>
    <xf numFmtId="0" fontId="21" fillId="0" borderId="16" xfId="0" applyFont="1" applyBorder="1" applyAlignment="1">
      <alignment horizontal="center" vertical="center"/>
    </xf>
    <xf numFmtId="9" fontId="21" fillId="3" borderId="16" xfId="0" applyNumberFormat="1" applyFont="1" applyFill="1" applyBorder="1" applyAlignment="1">
      <alignment horizontal="center" vertical="center" wrapText="1"/>
    </xf>
    <xf numFmtId="0" fontId="25" fillId="42" borderId="16" xfId="0" applyFont="1" applyFill="1" applyBorder="1" applyAlignment="1">
      <alignment horizontal="center" vertical="center"/>
    </xf>
    <xf numFmtId="10" fontId="21" fillId="0" borderId="16" xfId="0" applyNumberFormat="1" applyFont="1" applyBorder="1" applyAlignment="1">
      <alignment horizontal="center" vertical="center"/>
    </xf>
    <xf numFmtId="164" fontId="18" fillId="11" borderId="16" xfId="2" applyNumberFormat="1" applyFont="1" applyFill="1" applyBorder="1" applyAlignment="1">
      <alignment horizontal="center" vertical="center" wrapText="1"/>
    </xf>
    <xf numFmtId="9" fontId="21" fillId="0" borderId="16" xfId="2" applyFont="1" applyBorder="1" applyAlignment="1">
      <alignment horizontal="center" vertical="center"/>
    </xf>
    <xf numFmtId="9" fontId="21" fillId="0" borderId="16" xfId="0" applyNumberFormat="1" applyFont="1" applyBorder="1" applyAlignment="1">
      <alignment horizontal="center" vertical="center"/>
    </xf>
    <xf numFmtId="164" fontId="21" fillId="0" borderId="16" xfId="2" applyNumberFormat="1" applyFont="1" applyBorder="1" applyAlignment="1">
      <alignment horizontal="center" vertical="center"/>
    </xf>
    <xf numFmtId="167" fontId="21" fillId="0" borderId="16" xfId="0" applyNumberFormat="1" applyFont="1" applyBorder="1" applyAlignment="1">
      <alignment horizontal="center" vertical="center"/>
    </xf>
    <xf numFmtId="2" fontId="21" fillId="0" borderId="16" xfId="0" applyNumberFormat="1" applyFont="1" applyBorder="1" applyAlignment="1">
      <alignment horizontal="center" vertical="center"/>
    </xf>
    <xf numFmtId="164" fontId="21" fillId="0" borderId="16" xfId="0" applyNumberFormat="1" applyFont="1" applyBorder="1" applyAlignment="1">
      <alignment horizontal="center" vertical="center"/>
    </xf>
    <xf numFmtId="0" fontId="18" fillId="5" borderId="19" xfId="0" applyFont="1" applyFill="1" applyBorder="1" applyAlignment="1">
      <alignment horizontal="right" wrapText="1"/>
    </xf>
    <xf numFmtId="0" fontId="18" fillId="5" borderId="15" xfId="0" applyFont="1" applyFill="1" applyBorder="1" applyAlignment="1">
      <alignment horizontal="right" wrapText="1"/>
    </xf>
    <xf numFmtId="0" fontId="100" fillId="60" borderId="290" xfId="0" applyFont="1" applyFill="1" applyBorder="1" applyAlignment="1">
      <alignment wrapText="1"/>
    </xf>
    <xf numFmtId="0" fontId="100" fillId="60" borderId="15" xfId="0" applyFont="1" applyFill="1" applyBorder="1" applyAlignment="1">
      <alignment wrapText="1"/>
    </xf>
    <xf numFmtId="0" fontId="100" fillId="60" borderId="200" xfId="0" applyFont="1" applyFill="1" applyBorder="1" applyAlignment="1">
      <alignment wrapText="1"/>
    </xf>
    <xf numFmtId="0" fontId="100" fillId="60" borderId="219" xfId="0" applyFont="1" applyFill="1" applyBorder="1" applyAlignment="1">
      <alignment wrapText="1"/>
    </xf>
    <xf numFmtId="0" fontId="100" fillId="60" borderId="289" xfId="0" applyFont="1" applyFill="1" applyBorder="1" applyAlignment="1">
      <alignment wrapText="1"/>
    </xf>
    <xf numFmtId="0" fontId="18" fillId="5" borderId="14" xfId="0" applyFont="1" applyFill="1" applyBorder="1" applyAlignment="1">
      <alignment horizontal="right" wrapText="1"/>
    </xf>
    <xf numFmtId="0" fontId="100" fillId="60" borderId="268" xfId="0" applyFont="1" applyFill="1" applyBorder="1" applyAlignment="1">
      <alignment wrapText="1"/>
    </xf>
    <xf numFmtId="0" fontId="106" fillId="2" borderId="216" xfId="0" applyFont="1" applyFill="1" applyBorder="1" applyAlignment="1">
      <alignment vertical="center" wrapText="1"/>
    </xf>
    <xf numFmtId="0" fontId="106" fillId="2" borderId="214" xfId="0" applyFont="1" applyFill="1" applyBorder="1" applyAlignment="1">
      <alignment vertical="center" wrapText="1"/>
    </xf>
    <xf numFmtId="0" fontId="106" fillId="2" borderId="217" xfId="0" applyFont="1" applyFill="1" applyBorder="1" applyAlignment="1">
      <alignment vertical="center" wrapText="1"/>
    </xf>
    <xf numFmtId="0" fontId="100" fillId="59" borderId="25" xfId="0" applyFont="1" applyFill="1" applyBorder="1" applyAlignment="1">
      <alignment horizontal="left" vertical="center" wrapText="1"/>
    </xf>
    <xf numFmtId="0" fontId="100" fillId="59" borderId="41" xfId="0" applyFont="1" applyFill="1" applyBorder="1" applyAlignment="1">
      <alignment horizontal="left" vertical="center" wrapText="1"/>
    </xf>
    <xf numFmtId="0" fontId="100" fillId="59" borderId="26" xfId="0" applyFont="1" applyFill="1" applyBorder="1" applyAlignment="1">
      <alignment horizontal="left" vertical="center" wrapText="1"/>
    </xf>
    <xf numFmtId="0" fontId="72" fillId="60" borderId="218" xfId="0" applyFont="1" applyFill="1" applyBorder="1"/>
    <xf numFmtId="0" fontId="100" fillId="60" borderId="225" xfId="0" applyFont="1" applyFill="1" applyBorder="1" applyAlignment="1">
      <alignment wrapText="1"/>
    </xf>
    <xf numFmtId="0" fontId="105" fillId="0" borderId="213" xfId="0" applyFont="1" applyBorder="1" applyAlignment="1">
      <alignment horizontal="center" vertical="center"/>
    </xf>
    <xf numFmtId="0" fontId="105" fillId="0" borderId="214" xfId="0" applyFont="1" applyBorder="1" applyAlignment="1">
      <alignment horizontal="center" vertical="center"/>
    </xf>
    <xf numFmtId="0" fontId="105" fillId="0" borderId="215" xfId="0" applyFont="1" applyBorder="1" applyAlignment="1">
      <alignment horizontal="center" vertical="center"/>
    </xf>
    <xf numFmtId="0" fontId="106" fillId="58" borderId="214" xfId="0" applyFont="1" applyFill="1" applyBorder="1" applyAlignment="1">
      <alignment vertical="center" wrapText="1"/>
    </xf>
    <xf numFmtId="0" fontId="106" fillId="30" borderId="214" xfId="0" applyFont="1" applyFill="1" applyBorder="1"/>
    <xf numFmtId="0" fontId="105" fillId="56" borderId="216" xfId="0" applyFont="1" applyFill="1" applyBorder="1" applyAlignment="1">
      <alignment vertical="center" wrapText="1"/>
    </xf>
    <xf numFmtId="0" fontId="105" fillId="56" borderId="214" xfId="0" applyFont="1" applyFill="1" applyBorder="1" applyAlignment="1">
      <alignment vertical="center" wrapText="1"/>
    </xf>
    <xf numFmtId="0" fontId="105" fillId="56" borderId="217" xfId="0" applyFont="1" applyFill="1" applyBorder="1" applyAlignment="1">
      <alignment vertical="center" wrapText="1"/>
    </xf>
    <xf numFmtId="0" fontId="21" fillId="0" borderId="25" xfId="0" applyFont="1" applyBorder="1" applyAlignment="1">
      <alignment horizontal="left" vertical="top" wrapText="1"/>
    </xf>
    <xf numFmtId="0" fontId="21" fillId="0" borderId="41" xfId="0" applyFont="1" applyBorder="1" applyAlignment="1">
      <alignment horizontal="left" vertical="top" wrapText="1"/>
    </xf>
    <xf numFmtId="0" fontId="21" fillId="0" borderId="26" xfId="0" applyFont="1" applyBorder="1" applyAlignment="1">
      <alignment horizontal="left" vertical="top" wrapText="1"/>
    </xf>
    <xf numFmtId="0" fontId="21" fillId="0" borderId="22" xfId="0" applyFont="1" applyBorder="1" applyAlignment="1">
      <alignment horizontal="left" vertical="top" wrapText="1"/>
    </xf>
    <xf numFmtId="0" fontId="21" fillId="0" borderId="0" xfId="0" applyFont="1" applyAlignment="1">
      <alignment horizontal="left" vertical="top" wrapText="1"/>
    </xf>
    <xf numFmtId="0" fontId="21" fillId="0" borderId="23" xfId="0" applyFont="1" applyBorder="1" applyAlignment="1">
      <alignment horizontal="left" vertical="top" wrapText="1"/>
    </xf>
    <xf numFmtId="0" fontId="21" fillId="0" borderId="43" xfId="0" applyFont="1" applyBorder="1" applyAlignment="1">
      <alignment horizontal="left" vertical="top" wrapText="1"/>
    </xf>
    <xf numFmtId="0" fontId="21" fillId="0" borderId="32" xfId="0" applyFont="1" applyBorder="1" applyAlignment="1">
      <alignment horizontal="left" vertical="top" wrapText="1"/>
    </xf>
    <xf numFmtId="0" fontId="21" fillId="0" borderId="33" xfId="0" applyFont="1" applyBorder="1" applyAlignment="1">
      <alignment horizontal="left" vertical="top" wrapText="1"/>
    </xf>
    <xf numFmtId="0" fontId="106" fillId="0" borderId="214" xfId="0" applyFont="1" applyBorder="1" applyAlignment="1">
      <alignment vertical="center" wrapText="1"/>
    </xf>
    <xf numFmtId="0" fontId="106" fillId="0" borderId="214" xfId="0" applyFont="1" applyBorder="1" applyAlignment="1">
      <alignment wrapText="1"/>
    </xf>
    <xf numFmtId="0" fontId="106" fillId="56" borderId="216" xfId="0" applyFont="1" applyFill="1" applyBorder="1" applyAlignment="1">
      <alignment vertical="center" wrapText="1"/>
    </xf>
    <xf numFmtId="0" fontId="106" fillId="56" borderId="214" xfId="0" applyFont="1" applyFill="1" applyBorder="1" applyAlignment="1">
      <alignment vertical="center" wrapText="1"/>
    </xf>
    <xf numFmtId="0" fontId="106" fillId="56" borderId="217" xfId="0" applyFont="1" applyFill="1" applyBorder="1" applyAlignment="1">
      <alignment vertical="center" wrapText="1"/>
    </xf>
    <xf numFmtId="0" fontId="106" fillId="0" borderId="214" xfId="0" applyFont="1" applyBorder="1"/>
    <xf numFmtId="0" fontId="100" fillId="60" borderId="219" xfId="0" applyFont="1" applyFill="1" applyBorder="1" applyAlignment="1">
      <alignment horizontal="left"/>
    </xf>
    <xf numFmtId="0" fontId="100" fillId="60" borderId="220" xfId="0" applyFont="1" applyFill="1" applyBorder="1" applyAlignment="1">
      <alignment horizontal="left"/>
    </xf>
    <xf numFmtId="0" fontId="100" fillId="60" borderId="221" xfId="0" applyFont="1" applyFill="1" applyBorder="1" applyAlignment="1">
      <alignment horizontal="left"/>
    </xf>
    <xf numFmtId="0" fontId="72" fillId="60" borderId="218" xfId="0" applyFont="1" applyFill="1" applyBorder="1" applyAlignment="1">
      <alignment wrapText="1"/>
    </xf>
    <xf numFmtId="0" fontId="106" fillId="17" borderId="214" xfId="0" applyFont="1" applyFill="1" applyBorder="1" applyAlignment="1">
      <alignment vertical="center" wrapText="1"/>
    </xf>
    <xf numFmtId="0" fontId="106" fillId="5" borderId="214" xfId="0" applyFont="1" applyFill="1" applyBorder="1"/>
    <xf numFmtId="0" fontId="107" fillId="59" borderId="201" xfId="0" applyFont="1" applyFill="1" applyBorder="1" applyAlignment="1">
      <alignment horizontal="center" vertical="center" wrapText="1"/>
    </xf>
    <xf numFmtId="0" fontId="107" fillId="59" borderId="202" xfId="0" applyFont="1" applyFill="1" applyBorder="1" applyAlignment="1">
      <alignment horizontal="center" vertical="center" wrapText="1"/>
    </xf>
    <xf numFmtId="0" fontId="10" fillId="0" borderId="14" xfId="0" applyFont="1" applyBorder="1" applyAlignment="1">
      <alignment horizontal="left" vertical="center" wrapText="1"/>
    </xf>
    <xf numFmtId="0" fontId="10" fillId="0" borderId="19" xfId="0" applyFont="1" applyBorder="1" applyAlignment="1">
      <alignment horizontal="left" vertical="center" wrapText="1"/>
    </xf>
    <xf numFmtId="0" fontId="107" fillId="59" borderId="219" xfId="0" applyFont="1" applyFill="1" applyBorder="1" applyAlignment="1">
      <alignment horizontal="center" vertical="center" wrapText="1"/>
    </xf>
    <xf numFmtId="0" fontId="107" fillId="59" borderId="220" xfId="0" applyFont="1" applyFill="1" applyBorder="1" applyAlignment="1">
      <alignment horizontal="center" vertical="center" wrapText="1"/>
    </xf>
    <xf numFmtId="0" fontId="107" fillId="59" borderId="221" xfId="0" applyFont="1" applyFill="1" applyBorder="1" applyAlignment="1">
      <alignment horizontal="center" vertical="center" wrapText="1"/>
    </xf>
    <xf numFmtId="0" fontId="21" fillId="0" borderId="22" xfId="0" applyFont="1" applyBorder="1" applyAlignment="1">
      <alignment horizontal="justify" vertical="justify" wrapText="1"/>
    </xf>
    <xf numFmtId="0" fontId="9" fillId="0" borderId="41" xfId="0" applyFont="1" applyBorder="1" applyAlignment="1">
      <alignment horizontal="justify" vertical="justify" wrapText="1"/>
    </xf>
    <xf numFmtId="0" fontId="9" fillId="0" borderId="26" xfId="0" applyFont="1" applyBorder="1" applyAlignment="1">
      <alignment horizontal="justify" vertical="justify" wrapText="1"/>
    </xf>
    <xf numFmtId="0" fontId="9" fillId="0" borderId="0" xfId="0" applyFont="1" applyAlignment="1">
      <alignment horizontal="justify" vertical="justify" wrapText="1"/>
    </xf>
    <xf numFmtId="0" fontId="9" fillId="0" borderId="23" xfId="0" applyFont="1" applyBorder="1" applyAlignment="1">
      <alignment horizontal="justify" vertical="justify" wrapText="1"/>
    </xf>
    <xf numFmtId="0" fontId="21" fillId="0" borderId="43" xfId="0" applyFont="1" applyBorder="1" applyAlignment="1">
      <alignment horizontal="justify" vertical="justify" wrapText="1"/>
    </xf>
    <xf numFmtId="0" fontId="9" fillId="0" borderId="32" xfId="0" applyFont="1" applyBorder="1" applyAlignment="1">
      <alignment horizontal="justify" vertical="justify" wrapText="1"/>
    </xf>
    <xf numFmtId="0" fontId="9" fillId="0" borderId="33" xfId="0" applyFont="1" applyBorder="1" applyAlignment="1">
      <alignment horizontal="justify" vertical="justify" wrapText="1"/>
    </xf>
    <xf numFmtId="0" fontId="72" fillId="59" borderId="218" xfId="0" applyFont="1" applyFill="1" applyBorder="1"/>
    <xf numFmtId="0" fontId="21" fillId="0" borderId="0" xfId="0" applyFont="1" applyAlignment="1">
      <alignment horizontal="center"/>
    </xf>
    <xf numFmtId="0" fontId="101" fillId="59" borderId="222" xfId="0" applyFont="1" applyFill="1" applyBorder="1" applyAlignment="1">
      <alignment horizontal="left" vertical="center"/>
    </xf>
    <xf numFmtId="0" fontId="102" fillId="60" borderId="223" xfId="0" applyFont="1" applyFill="1" applyBorder="1" applyAlignment="1">
      <alignment vertical="center"/>
    </xf>
    <xf numFmtId="0" fontId="106" fillId="17" borderId="213" xfId="0" applyFont="1" applyFill="1" applyBorder="1" applyAlignment="1">
      <alignment vertical="center" wrapText="1"/>
    </xf>
    <xf numFmtId="0" fontId="106" fillId="5" borderId="217" xfId="0" applyFont="1" applyFill="1" applyBorder="1"/>
    <xf numFmtId="0" fontId="101" fillId="59" borderId="224" xfId="0" applyFont="1" applyFill="1" applyBorder="1" applyAlignment="1">
      <alignment horizontal="left" vertical="center" wrapText="1"/>
    </xf>
    <xf numFmtId="0" fontId="102" fillId="60" borderId="223" xfId="0" applyFont="1" applyFill="1" applyBorder="1" applyAlignment="1">
      <alignment vertical="center" wrapText="1"/>
    </xf>
    <xf numFmtId="0" fontId="106" fillId="2" borderId="213" xfId="0" applyFont="1" applyFill="1" applyBorder="1" applyAlignment="1">
      <alignment vertical="center" wrapText="1"/>
    </xf>
    <xf numFmtId="0" fontId="106" fillId="0" borderId="217" xfId="0" applyFont="1" applyBorder="1"/>
    <xf numFmtId="0" fontId="101" fillId="59" borderId="201" xfId="0" applyFont="1" applyFill="1" applyBorder="1" applyAlignment="1">
      <alignment horizontal="left" vertical="center"/>
    </xf>
    <xf numFmtId="0" fontId="101" fillId="59" borderId="218" xfId="0" applyFont="1" applyFill="1" applyBorder="1" applyAlignment="1">
      <alignment horizontal="left" vertical="center"/>
    </xf>
    <xf numFmtId="0" fontId="101" fillId="59" borderId="218" xfId="0" applyFont="1" applyFill="1" applyBorder="1" applyAlignment="1">
      <alignment horizontal="left" vertical="center" wrapText="1"/>
    </xf>
    <xf numFmtId="0" fontId="106" fillId="56" borderId="213" xfId="0" applyFont="1" applyFill="1" applyBorder="1" applyAlignment="1">
      <alignment vertical="center" wrapText="1"/>
    </xf>
    <xf numFmtId="0" fontId="101" fillId="59" borderId="223" xfId="0" applyFont="1" applyFill="1" applyBorder="1" applyAlignment="1">
      <alignment horizontal="left" vertical="center"/>
    </xf>
    <xf numFmtId="0" fontId="101" fillId="59" borderId="223" xfId="0" applyFont="1" applyFill="1" applyBorder="1" applyAlignment="1">
      <alignment horizontal="left" vertical="center" wrapText="1"/>
    </xf>
    <xf numFmtId="0" fontId="105" fillId="0" borderId="217" xfId="0" applyFont="1" applyBorder="1" applyAlignment="1">
      <alignment horizontal="center" vertical="center"/>
    </xf>
    <xf numFmtId="0" fontId="106" fillId="58" borderId="213" xfId="0" applyFont="1" applyFill="1" applyBorder="1" applyAlignment="1">
      <alignment vertical="center" wrapText="1"/>
    </xf>
    <xf numFmtId="0" fontId="106" fillId="30" borderId="217" xfId="0" applyFont="1" applyFill="1" applyBorder="1"/>
    <xf numFmtId="0" fontId="105" fillId="56" borderId="213" xfId="0" applyFont="1" applyFill="1" applyBorder="1" applyAlignment="1">
      <alignment vertical="center" wrapText="1"/>
    </xf>
    <xf numFmtId="0" fontId="105" fillId="56" borderId="214" xfId="0" applyFont="1" applyFill="1" applyBorder="1"/>
    <xf numFmtId="0" fontId="105" fillId="56" borderId="217" xfId="0" applyFont="1" applyFill="1" applyBorder="1"/>
    <xf numFmtId="0" fontId="21" fillId="0" borderId="22" xfId="0" applyFont="1" applyBorder="1" applyAlignment="1">
      <alignment horizontal="center" vertical="top" wrapText="1"/>
    </xf>
    <xf numFmtId="0" fontId="21" fillId="0" borderId="0" xfId="0" applyFont="1" applyAlignment="1">
      <alignment horizontal="center" vertical="top" wrapText="1"/>
    </xf>
    <xf numFmtId="0" fontId="21" fillId="0" borderId="23" xfId="0" applyFont="1" applyBorder="1" applyAlignment="1">
      <alignment horizontal="center" vertical="top" wrapText="1"/>
    </xf>
    <xf numFmtId="0" fontId="21" fillId="0" borderId="43" xfId="0" applyFont="1" applyBorder="1" applyAlignment="1">
      <alignment horizontal="center" vertical="top" wrapText="1"/>
    </xf>
    <xf numFmtId="0" fontId="21" fillId="0" borderId="32" xfId="0" applyFont="1" applyBorder="1" applyAlignment="1">
      <alignment horizontal="center" vertical="top" wrapText="1"/>
    </xf>
    <xf numFmtId="0" fontId="21" fillId="0" borderId="33" xfId="0" applyFont="1" applyBorder="1" applyAlignment="1">
      <alignment horizontal="center" vertical="top" wrapText="1"/>
    </xf>
    <xf numFmtId="0" fontId="100" fillId="59" borderId="200" xfId="0" applyFont="1" applyFill="1" applyBorder="1" applyAlignment="1">
      <alignment horizontal="left" vertical="center"/>
    </xf>
    <xf numFmtId="0" fontId="100" fillId="59" borderId="201" xfId="0" applyFont="1" applyFill="1" applyBorder="1"/>
    <xf numFmtId="0" fontId="100" fillId="59" borderId="202" xfId="0" applyFont="1" applyFill="1" applyBorder="1" applyAlignment="1">
      <alignment horizontal="left" vertical="center"/>
    </xf>
    <xf numFmtId="0" fontId="100" fillId="59" borderId="225" xfId="0" applyFont="1" applyFill="1" applyBorder="1" applyAlignment="1">
      <alignment horizontal="left" vertical="center"/>
    </xf>
    <xf numFmtId="0" fontId="100" fillId="59" borderId="225" xfId="0" applyFont="1" applyFill="1" applyBorder="1"/>
    <xf numFmtId="0" fontId="100" fillId="60" borderId="200" xfId="0" applyFont="1" applyFill="1" applyBorder="1" applyAlignment="1">
      <alignment vertical="center" wrapText="1"/>
    </xf>
    <xf numFmtId="0" fontId="100" fillId="59" borderId="218" xfId="0" applyFont="1" applyFill="1" applyBorder="1" applyAlignment="1">
      <alignment horizontal="left" vertical="center"/>
    </xf>
    <xf numFmtId="0" fontId="105" fillId="58" borderId="213" xfId="0" applyFont="1" applyFill="1" applyBorder="1" applyAlignment="1">
      <alignment vertical="center" wrapText="1"/>
    </xf>
    <xf numFmtId="0" fontId="105" fillId="58" borderId="214" xfId="0" applyFont="1" applyFill="1" applyBorder="1" applyAlignment="1">
      <alignment vertical="center" wrapText="1"/>
    </xf>
    <xf numFmtId="0" fontId="105" fillId="5" borderId="217" xfId="0" applyFont="1" applyFill="1" applyBorder="1"/>
    <xf numFmtId="0" fontId="21" fillId="0" borderId="25" xfId="0" applyFont="1" applyBorder="1" applyAlignment="1">
      <alignment horizontal="center" vertical="top" wrapText="1"/>
    </xf>
    <xf numFmtId="0" fontId="21" fillId="0" borderId="41" xfId="0" applyFont="1" applyBorder="1" applyAlignment="1">
      <alignment horizontal="center" vertical="top" wrapText="1"/>
    </xf>
    <xf numFmtId="0" fontId="21" fillId="0" borderId="26" xfId="0" applyFont="1" applyBorder="1" applyAlignment="1">
      <alignment horizontal="center" vertical="top" wrapText="1"/>
    </xf>
    <xf numFmtId="0" fontId="23" fillId="0" borderId="14" xfId="0" applyFont="1" applyBorder="1" applyAlignment="1">
      <alignment vertical="center"/>
    </xf>
    <xf numFmtId="0" fontId="9" fillId="0" borderId="14" xfId="0" applyFont="1" applyBorder="1" applyAlignment="1">
      <alignment vertical="center"/>
    </xf>
    <xf numFmtId="0" fontId="38" fillId="0" borderId="14" xfId="0" applyFont="1" applyBorder="1" applyAlignment="1">
      <alignment vertical="center"/>
    </xf>
    <xf numFmtId="0" fontId="9" fillId="0" borderId="0" xfId="0" applyFont="1" applyAlignment="1">
      <alignment vertical="center"/>
    </xf>
    <xf numFmtId="0" fontId="100" fillId="59" borderId="200" xfId="0" applyFont="1" applyFill="1" applyBorder="1" applyAlignment="1">
      <alignment vertical="center"/>
    </xf>
    <xf numFmtId="0" fontId="9" fillId="0" borderId="21" xfId="0" applyFont="1" applyBorder="1" applyAlignment="1">
      <alignment vertical="center"/>
    </xf>
    <xf numFmtId="0" fontId="100" fillId="59" borderId="228" xfId="0" applyFont="1" applyFill="1" applyBorder="1" applyAlignment="1">
      <alignment horizontal="left" vertical="center"/>
    </xf>
    <xf numFmtId="0" fontId="72" fillId="59" borderId="229" xfId="0" applyFont="1" applyFill="1" applyBorder="1"/>
    <xf numFmtId="0" fontId="72" fillId="59" borderId="230" xfId="0" applyFont="1" applyFill="1" applyBorder="1"/>
    <xf numFmtId="0" fontId="100" fillId="59" borderId="227" xfId="0" applyFont="1" applyFill="1" applyBorder="1" applyAlignment="1">
      <alignment horizontal="left" vertical="center"/>
    </xf>
    <xf numFmtId="0" fontId="106" fillId="17" borderId="217" xfId="0" applyFont="1" applyFill="1" applyBorder="1" applyAlignment="1">
      <alignment vertical="center" wrapText="1"/>
    </xf>
    <xf numFmtId="0" fontId="100" fillId="59" borderId="226" xfId="0" applyFont="1" applyFill="1" applyBorder="1" applyAlignment="1">
      <alignment horizontal="left" vertical="center"/>
    </xf>
    <xf numFmtId="0" fontId="106" fillId="58" borderId="217" xfId="0" applyFont="1" applyFill="1" applyBorder="1" applyAlignment="1">
      <alignment vertical="center" wrapText="1"/>
    </xf>
    <xf numFmtId="0" fontId="105" fillId="58" borderId="217" xfId="0" applyFont="1" applyFill="1" applyBorder="1" applyAlignment="1">
      <alignment vertical="center" wrapText="1"/>
    </xf>
    <xf numFmtId="164" fontId="9" fillId="0" borderId="14" xfId="0" applyNumberFormat="1" applyFont="1" applyBorder="1" applyAlignment="1">
      <alignment horizontal="center" vertical="center"/>
    </xf>
    <xf numFmtId="0" fontId="23" fillId="0" borderId="14" xfId="0" applyFont="1" applyBorder="1"/>
    <xf numFmtId="0" fontId="113" fillId="61" borderId="200" xfId="0" applyFont="1" applyFill="1" applyBorder="1" applyAlignment="1">
      <alignment horizontal="center" vertical="center" wrapText="1"/>
    </xf>
    <xf numFmtId="0" fontId="9" fillId="0" borderId="14" xfId="0" applyFont="1" applyBorder="1"/>
    <xf numFmtId="0" fontId="9" fillId="0" borderId="0" xfId="0" applyFont="1"/>
    <xf numFmtId="10" fontId="50" fillId="0" borderId="14" xfId="0" applyNumberFormat="1" applyFont="1" applyBorder="1" applyAlignment="1">
      <alignment horizontal="center" vertical="center" wrapText="1"/>
    </xf>
    <xf numFmtId="0" fontId="9" fillId="0" borderId="14" xfId="0" applyFont="1" applyBorder="1" applyAlignment="1">
      <alignment horizontal="center" vertical="center" wrapText="1"/>
    </xf>
    <xf numFmtId="0" fontId="100" fillId="60" borderId="200" xfId="0" applyFont="1" applyFill="1" applyBorder="1"/>
    <xf numFmtId="0" fontId="9" fillId="0" borderId="21" xfId="0" applyFont="1" applyBorder="1"/>
    <xf numFmtId="10" fontId="9" fillId="0" borderId="14" xfId="0" applyNumberFormat="1" applyFont="1" applyBorder="1" applyAlignment="1">
      <alignment horizontal="center" vertical="center" wrapText="1"/>
    </xf>
    <xf numFmtId="9" fontId="50" fillId="0" borderId="14" xfId="0" applyNumberFormat="1" applyFont="1" applyBorder="1" applyAlignment="1">
      <alignment horizontal="center" vertical="center" wrapText="1"/>
    </xf>
    <xf numFmtId="0" fontId="23" fillId="0" borderId="14" xfId="0" applyFont="1" applyBorder="1" applyAlignment="1">
      <alignment horizontal="center" vertical="center" wrapText="1"/>
    </xf>
    <xf numFmtId="10" fontId="47" fillId="0" borderId="14" xfId="0" applyNumberFormat="1" applyFont="1" applyBorder="1" applyAlignment="1">
      <alignment horizontal="center" vertical="center" wrapText="1"/>
    </xf>
    <xf numFmtId="0" fontId="47" fillId="0" borderId="14" xfId="0" applyFont="1" applyBorder="1" applyAlignment="1">
      <alignment horizontal="center" vertical="center" wrapText="1"/>
    </xf>
    <xf numFmtId="0" fontId="72" fillId="60" borderId="225" xfId="0" applyFont="1" applyFill="1" applyBorder="1"/>
    <xf numFmtId="0" fontId="100" fillId="60" borderId="225" xfId="0" applyFont="1" applyFill="1" applyBorder="1" applyAlignment="1">
      <alignment horizontal="center" vertical="center" wrapText="1"/>
    </xf>
    <xf numFmtId="0" fontId="72" fillId="60" borderId="225" xfId="0" applyFont="1" applyFill="1" applyBorder="1" applyAlignment="1">
      <alignment horizontal="center" vertical="center" wrapText="1"/>
    </xf>
    <xf numFmtId="0" fontId="23" fillId="5" borderId="14" xfId="0" applyFont="1" applyFill="1" applyBorder="1" applyAlignment="1">
      <alignment horizontal="center" vertical="center" wrapText="1"/>
    </xf>
    <xf numFmtId="0" fontId="72" fillId="60" borderId="201" xfId="0" applyFont="1" applyFill="1" applyBorder="1"/>
    <xf numFmtId="0" fontId="106" fillId="0" borderId="213" xfId="0" applyFont="1" applyBorder="1" applyAlignment="1">
      <alignment vertical="center" wrapText="1"/>
    </xf>
    <xf numFmtId="0" fontId="106" fillId="0" borderId="217" xfId="0" applyFont="1" applyBorder="1" applyAlignment="1">
      <alignment vertical="center" wrapText="1"/>
    </xf>
    <xf numFmtId="0" fontId="104" fillId="60" borderId="11" xfId="0" applyFont="1" applyFill="1" applyBorder="1" applyAlignment="1">
      <alignment horizontal="center" vertical="center"/>
    </xf>
    <xf numFmtId="0" fontId="104" fillId="60" borderId="231" xfId="0" applyFont="1" applyFill="1" applyBorder="1" applyAlignment="1">
      <alignment horizontal="center" vertical="center"/>
    </xf>
    <xf numFmtId="0" fontId="105" fillId="0" borderId="213" xfId="0" applyFont="1" applyBorder="1" applyAlignment="1">
      <alignment vertical="center" wrapText="1"/>
    </xf>
    <xf numFmtId="0" fontId="105" fillId="0" borderId="214" xfId="0" applyFont="1" applyBorder="1" applyAlignment="1">
      <alignment wrapText="1"/>
    </xf>
    <xf numFmtId="0" fontId="105" fillId="0" borderId="217" xfId="0" applyFont="1" applyBorder="1" applyAlignment="1">
      <alignment wrapText="1"/>
    </xf>
    <xf numFmtId="0" fontId="100" fillId="60" borderId="228" xfId="0" applyFont="1" applyFill="1" applyBorder="1" applyAlignment="1">
      <alignment horizontal="center" vertical="center" wrapText="1"/>
    </xf>
    <xf numFmtId="0" fontId="100" fillId="60" borderId="229" xfId="0" applyFont="1" applyFill="1" applyBorder="1" applyAlignment="1">
      <alignment horizontal="center" vertical="center" wrapText="1"/>
    </xf>
    <xf numFmtId="0" fontId="100" fillId="60" borderId="230" xfId="0" applyFont="1" applyFill="1" applyBorder="1" applyAlignment="1">
      <alignment horizontal="center" vertical="center" wrapText="1"/>
    </xf>
    <xf numFmtId="0" fontId="9" fillId="0" borderId="25" xfId="0" applyFont="1" applyBorder="1" applyAlignment="1">
      <alignment vertical="top" wrapText="1"/>
    </xf>
    <xf numFmtId="0" fontId="9" fillId="0" borderId="41" xfId="0" applyFont="1" applyBorder="1" applyAlignment="1">
      <alignment vertical="top" wrapText="1"/>
    </xf>
    <xf numFmtId="0" fontId="9" fillId="0" borderId="26" xfId="0" applyFont="1" applyBorder="1" applyAlignment="1">
      <alignment vertical="top" wrapText="1"/>
    </xf>
    <xf numFmtId="0" fontId="9" fillId="0" borderId="22" xfId="0" applyFont="1" applyBorder="1" applyAlignment="1">
      <alignment vertical="top" wrapText="1"/>
    </xf>
    <xf numFmtId="0" fontId="9" fillId="0" borderId="0" xfId="0" applyFont="1" applyAlignment="1">
      <alignment vertical="top" wrapText="1"/>
    </xf>
    <xf numFmtId="0" fontId="9" fillId="0" borderId="23" xfId="0" applyFont="1" applyBorder="1" applyAlignment="1">
      <alignment vertical="top" wrapText="1"/>
    </xf>
    <xf numFmtId="0" fontId="9" fillId="0" borderId="43" xfId="0" applyFont="1" applyBorder="1" applyAlignment="1">
      <alignment vertical="top" wrapText="1"/>
    </xf>
    <xf numFmtId="0" fontId="9" fillId="0" borderId="32" xfId="0" applyFont="1" applyBorder="1" applyAlignment="1">
      <alignment vertical="top" wrapText="1"/>
    </xf>
    <xf numFmtId="0" fontId="9" fillId="0" borderId="33" xfId="0" applyFont="1" applyBorder="1" applyAlignment="1">
      <alignment vertical="top" wrapText="1"/>
    </xf>
    <xf numFmtId="0" fontId="100" fillId="60" borderId="201" xfId="0" applyFont="1" applyFill="1" applyBorder="1"/>
    <xf numFmtId="0" fontId="105" fillId="30" borderId="213" xfId="0" applyFont="1" applyFill="1" applyBorder="1" applyAlignment="1">
      <alignment vertical="center" wrapText="1"/>
    </xf>
    <xf numFmtId="0" fontId="105" fillId="30" borderId="214" xfId="0" applyFont="1" applyFill="1" applyBorder="1" applyAlignment="1">
      <alignment wrapText="1"/>
    </xf>
    <xf numFmtId="0" fontId="105" fillId="30" borderId="217" xfId="0" applyFont="1" applyFill="1" applyBorder="1" applyAlignment="1">
      <alignment wrapText="1"/>
    </xf>
    <xf numFmtId="0" fontId="100" fillId="60" borderId="225" xfId="0" applyFont="1" applyFill="1" applyBorder="1"/>
    <xf numFmtId="0" fontId="100" fillId="60" borderId="200" xfId="0" applyFont="1" applyFill="1" applyBorder="1" applyAlignment="1">
      <alignment horizontal="center" vertical="center" wrapText="1"/>
    </xf>
    <xf numFmtId="0" fontId="100" fillId="59" borderId="202" xfId="0" applyFont="1" applyFill="1" applyBorder="1" applyAlignment="1">
      <alignment horizontal="left" vertical="center" wrapText="1"/>
    </xf>
    <xf numFmtId="0" fontId="72" fillId="60" borderId="201" xfId="0" applyFont="1" applyFill="1" applyBorder="1" applyAlignment="1">
      <alignment wrapText="1"/>
    </xf>
    <xf numFmtId="0" fontId="9" fillId="0" borderId="25" xfId="0" applyFont="1" applyBorder="1" applyAlignment="1">
      <alignment horizontal="center" vertical="top" wrapText="1"/>
    </xf>
    <xf numFmtId="0" fontId="9" fillId="0" borderId="41" xfId="0" applyFont="1" applyBorder="1" applyAlignment="1">
      <alignment horizontal="center" vertical="top" wrapText="1"/>
    </xf>
    <xf numFmtId="0" fontId="9" fillId="0" borderId="26" xfId="0" applyFont="1" applyBorder="1" applyAlignment="1">
      <alignment horizontal="center" vertical="top" wrapText="1"/>
    </xf>
    <xf numFmtId="0" fontId="9" fillId="0" borderId="22" xfId="0" applyFont="1" applyBorder="1" applyAlignment="1">
      <alignment horizontal="center" vertical="top" wrapText="1"/>
    </xf>
    <xf numFmtId="0" fontId="9" fillId="0" borderId="0" xfId="0" applyFont="1" applyAlignment="1">
      <alignment horizontal="center" vertical="top" wrapText="1"/>
    </xf>
    <xf numFmtId="0" fontId="9" fillId="0" borderId="23" xfId="0" applyFont="1" applyBorder="1" applyAlignment="1">
      <alignment horizontal="center" vertical="top" wrapText="1"/>
    </xf>
    <xf numFmtId="0" fontId="9" fillId="0" borderId="43" xfId="0" applyFont="1" applyBorder="1" applyAlignment="1">
      <alignment horizontal="center" vertical="top" wrapText="1"/>
    </xf>
    <xf numFmtId="0" fontId="9" fillId="0" borderId="32" xfId="0" applyFont="1" applyBorder="1" applyAlignment="1">
      <alignment horizontal="center" vertical="top" wrapText="1"/>
    </xf>
    <xf numFmtId="0" fontId="9" fillId="0" borderId="33" xfId="0" applyFont="1" applyBorder="1" applyAlignment="1">
      <alignment horizontal="center" vertical="top" wrapText="1"/>
    </xf>
    <xf numFmtId="0" fontId="18" fillId="7" borderId="43" xfId="0" applyFont="1" applyFill="1" applyBorder="1" applyAlignment="1">
      <alignment horizontal="left" vertical="center"/>
    </xf>
    <xf numFmtId="0" fontId="18" fillId="7" borderId="32" xfId="0" applyFont="1" applyFill="1" applyBorder="1" applyAlignment="1">
      <alignment horizontal="left" vertical="center"/>
    </xf>
    <xf numFmtId="0" fontId="15" fillId="0" borderId="0" xfId="0" applyFont="1" applyAlignment="1">
      <alignment horizontal="right" vertical="center"/>
    </xf>
    <xf numFmtId="9" fontId="100" fillId="60" borderId="200" xfId="2" applyFont="1" applyFill="1" applyBorder="1" applyAlignment="1">
      <alignment horizontal="left" vertical="center"/>
    </xf>
    <xf numFmtId="9" fontId="72" fillId="60" borderId="200" xfId="2" applyFont="1" applyFill="1" applyBorder="1" applyAlignment="1"/>
    <xf numFmtId="0" fontId="106" fillId="0" borderId="213" xfId="0" applyFont="1" applyBorder="1" applyAlignment="1">
      <alignment horizontal="left" vertical="center" wrapText="1"/>
    </xf>
    <xf numFmtId="0" fontId="106" fillId="0" borderId="214" xfId="0" applyFont="1" applyBorder="1" applyAlignment="1">
      <alignment horizontal="left" vertical="center" wrapText="1"/>
    </xf>
    <xf numFmtId="0" fontId="106" fillId="0" borderId="217" xfId="0" applyFont="1" applyBorder="1" applyAlignment="1">
      <alignment horizontal="left" vertical="center" wrapText="1"/>
    </xf>
    <xf numFmtId="0" fontId="106" fillId="0" borderId="213" xfId="0" applyFont="1" applyBorder="1" applyAlignment="1">
      <alignment horizontal="left" vertical="center"/>
    </xf>
    <xf numFmtId="0" fontId="106" fillId="0" borderId="214" xfId="0" applyFont="1" applyBorder="1" applyAlignment="1">
      <alignment horizontal="left" vertical="center"/>
    </xf>
    <xf numFmtId="0" fontId="106" fillId="0" borderId="217" xfId="0" applyFont="1" applyBorder="1" applyAlignment="1">
      <alignment horizontal="left" vertical="center"/>
    </xf>
    <xf numFmtId="0" fontId="100" fillId="60" borderId="201" xfId="0" applyFont="1" applyFill="1" applyBorder="1" applyAlignment="1">
      <alignment horizontal="left" vertical="center"/>
    </xf>
    <xf numFmtId="0" fontId="100" fillId="60" borderId="218" xfId="0" applyFont="1" applyFill="1" applyBorder="1" applyAlignment="1">
      <alignment horizontal="left" vertical="center"/>
    </xf>
    <xf numFmtId="0" fontId="100" fillId="60" borderId="202" xfId="0" applyFont="1" applyFill="1" applyBorder="1" applyAlignment="1">
      <alignment horizontal="left" vertical="center"/>
    </xf>
    <xf numFmtId="0" fontId="106" fillId="0" borderId="208" xfId="0" applyFont="1" applyBorder="1" applyAlignment="1">
      <alignment vertical="center" wrapText="1"/>
    </xf>
    <xf numFmtId="0" fontId="106" fillId="0" borderId="208" xfId="0" applyFont="1" applyBorder="1"/>
    <xf numFmtId="0" fontId="106" fillId="2" borderId="208" xfId="0" applyFont="1" applyFill="1" applyBorder="1" applyAlignment="1">
      <alignment vertical="center" wrapText="1"/>
    </xf>
    <xf numFmtId="0" fontId="100" fillId="59" borderId="10" xfId="0" applyFont="1" applyFill="1" applyBorder="1" applyAlignment="1">
      <alignment horizontal="left" vertical="center"/>
    </xf>
    <xf numFmtId="0" fontId="100" fillId="60" borderId="11" xfId="0" applyFont="1" applyFill="1" applyBorder="1"/>
    <xf numFmtId="0" fontId="110" fillId="61" borderId="200" xfId="0" applyFont="1" applyFill="1" applyBorder="1" applyAlignment="1">
      <alignment vertical="center"/>
    </xf>
    <xf numFmtId="0" fontId="114" fillId="61" borderId="200" xfId="0" applyFont="1" applyFill="1" applyBorder="1" applyAlignment="1">
      <alignment horizontal="center" vertical="center" wrapText="1"/>
    </xf>
    <xf numFmtId="0" fontId="110" fillId="61" borderId="200" xfId="0" applyFont="1" applyFill="1" applyBorder="1" applyAlignment="1">
      <alignment horizontal="center" vertical="center" wrapText="1"/>
    </xf>
    <xf numFmtId="0" fontId="114" fillId="61" borderId="228" xfId="0" applyFont="1" applyFill="1" applyBorder="1" applyAlignment="1">
      <alignment horizontal="center" vertical="center" wrapText="1"/>
    </xf>
    <xf numFmtId="0" fontId="114" fillId="61" borderId="229" xfId="0" applyFont="1" applyFill="1" applyBorder="1" applyAlignment="1">
      <alignment horizontal="center" vertical="center" wrapText="1"/>
    </xf>
    <xf numFmtId="0" fontId="114" fillId="61" borderId="230" xfId="0" applyFont="1" applyFill="1" applyBorder="1" applyAlignment="1">
      <alignment horizontal="center" vertical="center" wrapText="1"/>
    </xf>
    <xf numFmtId="0" fontId="114" fillId="61" borderId="233" xfId="0" applyFont="1" applyFill="1" applyBorder="1" applyAlignment="1">
      <alignment horizontal="center" vertical="center" wrapText="1"/>
    </xf>
    <xf numFmtId="0" fontId="114" fillId="61" borderId="234" xfId="0" applyFont="1" applyFill="1" applyBorder="1" applyAlignment="1">
      <alignment horizontal="center" vertical="center" wrapText="1"/>
    </xf>
    <xf numFmtId="0" fontId="114" fillId="61" borderId="235" xfId="0" applyFont="1" applyFill="1" applyBorder="1" applyAlignment="1">
      <alignment horizontal="center" vertical="center" wrapText="1"/>
    </xf>
    <xf numFmtId="0" fontId="103" fillId="0" borderId="214" xfId="0" applyFont="1" applyBorder="1"/>
    <xf numFmtId="0" fontId="103" fillId="0" borderId="217" xfId="0" applyFont="1" applyBorder="1"/>
    <xf numFmtId="0" fontId="106" fillId="58" borderId="208" xfId="0" applyFont="1" applyFill="1" applyBorder="1" applyAlignment="1">
      <alignment vertical="center" wrapText="1"/>
    </xf>
    <xf numFmtId="0" fontId="106" fillId="30" borderId="208" xfId="0" applyFont="1" applyFill="1" applyBorder="1"/>
    <xf numFmtId="0" fontId="105" fillId="0" borderId="208" xfId="0" applyFont="1" applyBorder="1" applyAlignment="1">
      <alignment vertical="center" wrapText="1"/>
    </xf>
    <xf numFmtId="0" fontId="105" fillId="0" borderId="208" xfId="0" applyFont="1" applyBorder="1"/>
    <xf numFmtId="0" fontId="100" fillId="60" borderId="225" xfId="0" applyFont="1" applyFill="1" applyBorder="1" applyAlignment="1">
      <alignment horizontal="left" vertical="center"/>
    </xf>
    <xf numFmtId="0" fontId="100" fillId="60" borderId="232" xfId="0" applyFont="1" applyFill="1" applyBorder="1" applyAlignment="1">
      <alignment horizontal="left" vertical="center"/>
    </xf>
    <xf numFmtId="0" fontId="100" fillId="60" borderId="0" xfId="0" applyFont="1" applyFill="1" applyAlignment="1">
      <alignment horizontal="left" vertical="center"/>
    </xf>
    <xf numFmtId="0" fontId="23" fillId="0" borderId="19" xfId="0" applyFont="1" applyBorder="1" applyAlignment="1">
      <alignment vertical="center"/>
    </xf>
    <xf numFmtId="0" fontId="23" fillId="0" borderId="20" xfId="0" applyFont="1" applyBorder="1" applyAlignment="1">
      <alignment vertical="center"/>
    </xf>
    <xf numFmtId="0" fontId="23" fillId="0" borderId="15" xfId="0" applyFont="1" applyBorder="1" applyAlignment="1">
      <alignment vertical="center"/>
    </xf>
    <xf numFmtId="0" fontId="105" fillId="58" borderId="213" xfId="0" applyFont="1" applyFill="1" applyBorder="1" applyAlignment="1">
      <alignment horizontal="left" vertical="center" wrapText="1"/>
    </xf>
    <xf numFmtId="0" fontId="105" fillId="58" borderId="214" xfId="0" applyFont="1" applyFill="1" applyBorder="1" applyAlignment="1">
      <alignment horizontal="left" vertical="center" wrapText="1"/>
    </xf>
    <xf numFmtId="0" fontId="105" fillId="58" borderId="217" xfId="0" applyFont="1" applyFill="1" applyBorder="1" applyAlignment="1">
      <alignment horizontal="left" vertical="center" wrapText="1"/>
    </xf>
    <xf numFmtId="0" fontId="106" fillId="2" borderId="213" xfId="0" applyFont="1" applyFill="1" applyBorder="1" applyAlignment="1">
      <alignment horizontal="left" vertical="center" wrapText="1"/>
    </xf>
    <xf numFmtId="0" fontId="106" fillId="2" borderId="214" xfId="0" applyFont="1" applyFill="1" applyBorder="1" applyAlignment="1">
      <alignment horizontal="left" vertical="center" wrapText="1"/>
    </xf>
    <xf numFmtId="0" fontId="106" fillId="2" borderId="217" xfId="0" applyFont="1" applyFill="1" applyBorder="1" applyAlignment="1">
      <alignment horizontal="left" vertical="center" wrapText="1"/>
    </xf>
    <xf numFmtId="17" fontId="107" fillId="60" borderId="200" xfId="0" applyNumberFormat="1" applyFont="1" applyFill="1" applyBorder="1" applyAlignment="1">
      <alignment horizontal="center" vertical="center"/>
    </xf>
    <xf numFmtId="0" fontId="113" fillId="60" borderId="200" xfId="0" applyFont="1" applyFill="1" applyBorder="1" applyAlignment="1">
      <alignment horizontal="center" vertical="center" wrapText="1"/>
    </xf>
    <xf numFmtId="0" fontId="107" fillId="60" borderId="200" xfId="0" applyFont="1" applyFill="1" applyBorder="1" applyAlignment="1">
      <alignment horizontal="center" vertical="center" wrapText="1"/>
    </xf>
    <xf numFmtId="0" fontId="107" fillId="60" borderId="200" xfId="0" applyFont="1" applyFill="1" applyBorder="1" applyAlignment="1">
      <alignment horizontal="center" vertical="center"/>
    </xf>
    <xf numFmtId="0" fontId="107" fillId="60" borderId="201" xfId="0" applyFont="1" applyFill="1" applyBorder="1" applyAlignment="1">
      <alignment horizontal="center" vertical="center" wrapText="1"/>
    </xf>
    <xf numFmtId="0" fontId="107" fillId="60" borderId="202" xfId="0" applyFont="1" applyFill="1" applyBorder="1" applyAlignment="1">
      <alignment horizontal="center" vertical="center" wrapText="1"/>
    </xf>
    <xf numFmtId="0" fontId="106" fillId="58" borderId="213" xfId="0" applyFont="1" applyFill="1" applyBorder="1" applyAlignment="1">
      <alignment horizontal="left" vertical="center" wrapText="1"/>
    </xf>
    <xf numFmtId="0" fontId="106" fillId="30" borderId="217" xfId="0" applyFont="1" applyFill="1" applyBorder="1" applyAlignment="1">
      <alignment horizontal="left" vertical="center"/>
    </xf>
    <xf numFmtId="0" fontId="72" fillId="60" borderId="201" xfId="0" applyFont="1" applyFill="1" applyBorder="1" applyAlignment="1">
      <alignment horizontal="left" vertical="center"/>
    </xf>
    <xf numFmtId="0" fontId="100" fillId="59" borderId="208" xfId="0" applyFont="1" applyFill="1" applyBorder="1" applyAlignment="1">
      <alignment horizontal="left" vertical="center"/>
    </xf>
    <xf numFmtId="0" fontId="100" fillId="60" borderId="236" xfId="0" applyFont="1" applyFill="1" applyBorder="1" applyAlignment="1">
      <alignment horizontal="left" vertical="center"/>
    </xf>
    <xf numFmtId="0" fontId="72" fillId="60" borderId="236" xfId="0" applyFont="1" applyFill="1" applyBorder="1" applyAlignment="1">
      <alignment horizontal="left" vertical="center"/>
    </xf>
    <xf numFmtId="0" fontId="72" fillId="60" borderId="208" xfId="0" applyFont="1" applyFill="1" applyBorder="1"/>
    <xf numFmtId="0" fontId="106" fillId="2" borderId="208" xfId="0" applyFont="1" applyFill="1" applyBorder="1" applyAlignment="1">
      <alignment horizontal="left" vertical="center" wrapText="1"/>
    </xf>
    <xf numFmtId="0" fontId="106" fillId="0" borderId="208" xfId="0" applyFont="1" applyBorder="1" applyAlignment="1">
      <alignment horizontal="left" vertical="center"/>
    </xf>
    <xf numFmtId="0" fontId="100" fillId="59" borderId="217" xfId="0" applyFont="1" applyFill="1" applyBorder="1" applyAlignment="1">
      <alignment horizontal="left" vertical="center" wrapText="1"/>
    </xf>
    <xf numFmtId="0" fontId="72" fillId="60" borderId="208" xfId="0" applyFont="1" applyFill="1" applyBorder="1" applyAlignment="1">
      <alignment wrapText="1"/>
    </xf>
    <xf numFmtId="0" fontId="72" fillId="60" borderId="208" xfId="0" applyFont="1" applyFill="1" applyBorder="1" applyAlignment="1">
      <alignment horizontal="left" vertical="center"/>
    </xf>
    <xf numFmtId="0" fontId="100" fillId="59" borderId="217" xfId="0" applyFont="1" applyFill="1" applyBorder="1" applyAlignment="1">
      <alignment horizontal="left" vertical="center"/>
    </xf>
    <xf numFmtId="0" fontId="106" fillId="58" borderId="208" xfId="0" applyFont="1" applyFill="1" applyBorder="1" applyAlignment="1">
      <alignment horizontal="left" vertical="center" wrapText="1"/>
    </xf>
    <xf numFmtId="0" fontId="106" fillId="30" borderId="208" xfId="0" applyFont="1" applyFill="1" applyBorder="1" applyAlignment="1">
      <alignment horizontal="left" vertical="center"/>
    </xf>
    <xf numFmtId="0" fontId="105" fillId="58" borderId="208" xfId="0" applyFont="1" applyFill="1" applyBorder="1" applyAlignment="1">
      <alignment horizontal="left" vertical="center" wrapText="1"/>
    </xf>
    <xf numFmtId="0" fontId="105" fillId="30" borderId="208" xfId="0" applyFont="1" applyFill="1" applyBorder="1" applyAlignment="1">
      <alignment horizontal="left" vertical="center"/>
    </xf>
    <xf numFmtId="14" fontId="100" fillId="60" borderId="200" xfId="0" applyNumberFormat="1" applyFont="1" applyFill="1" applyBorder="1" applyAlignment="1">
      <alignment horizontal="center"/>
    </xf>
    <xf numFmtId="0" fontId="100" fillId="60" borderId="200" xfId="0" applyFont="1" applyFill="1" applyBorder="1" applyAlignment="1">
      <alignment horizontal="center" vertical="center"/>
    </xf>
    <xf numFmtId="14" fontId="100" fillId="60" borderId="200" xfId="0" applyNumberFormat="1" applyFont="1" applyFill="1" applyBorder="1" applyAlignment="1">
      <alignment horizontal="center" vertical="center"/>
    </xf>
    <xf numFmtId="14" fontId="100" fillId="60" borderId="200" xfId="0" applyNumberFormat="1" applyFont="1" applyFill="1" applyBorder="1" applyAlignment="1">
      <alignment horizontal="center" vertical="center" wrapText="1"/>
    </xf>
    <xf numFmtId="0" fontId="100" fillId="60" borderId="201" xfId="0" applyFont="1" applyFill="1" applyBorder="1" applyAlignment="1">
      <alignment wrapText="1"/>
    </xf>
    <xf numFmtId="0" fontId="108" fillId="58" borderId="213" xfId="0" applyFont="1" applyFill="1" applyBorder="1" applyAlignment="1">
      <alignment vertical="center" wrapText="1"/>
    </xf>
    <xf numFmtId="0" fontId="108" fillId="58" borderId="217" xfId="0" applyFont="1" applyFill="1" applyBorder="1" applyAlignment="1">
      <alignment vertical="center" wrapText="1"/>
    </xf>
    <xf numFmtId="0" fontId="103" fillId="58" borderId="213" xfId="0" applyFont="1" applyFill="1" applyBorder="1" applyAlignment="1">
      <alignment vertical="center" wrapText="1"/>
    </xf>
    <xf numFmtId="0" fontId="103" fillId="58" borderId="214" xfId="0" applyFont="1" applyFill="1" applyBorder="1" applyAlignment="1">
      <alignment vertical="center" wrapText="1"/>
    </xf>
    <xf numFmtId="0" fontId="103" fillId="58" borderId="217" xfId="0" applyFont="1" applyFill="1" applyBorder="1" applyAlignment="1">
      <alignment vertical="center" wrapText="1"/>
    </xf>
    <xf numFmtId="0" fontId="108" fillId="17" borderId="213" xfId="0" applyFont="1" applyFill="1" applyBorder="1" applyAlignment="1">
      <alignment vertical="center" wrapText="1"/>
    </xf>
    <xf numFmtId="0" fontId="108" fillId="17" borderId="217" xfId="0" applyFont="1" applyFill="1" applyBorder="1" applyAlignment="1">
      <alignment vertical="center" wrapText="1"/>
    </xf>
    <xf numFmtId="0" fontId="108" fillId="0" borderId="213" xfId="0" applyFont="1" applyBorder="1" applyAlignment="1">
      <alignment vertical="center" wrapText="1"/>
    </xf>
    <xf numFmtId="0" fontId="108" fillId="0" borderId="214" xfId="0" applyFont="1" applyBorder="1" applyAlignment="1">
      <alignment vertical="center" wrapText="1"/>
    </xf>
    <xf numFmtId="0" fontId="108" fillId="0" borderId="217" xfId="0" applyFont="1" applyBorder="1" applyAlignment="1">
      <alignment vertical="center" wrapText="1"/>
    </xf>
    <xf numFmtId="0" fontId="108" fillId="2" borderId="213" xfId="0" applyFont="1" applyFill="1" applyBorder="1" applyAlignment="1">
      <alignment vertical="center" wrapText="1"/>
    </xf>
    <xf numFmtId="0" fontId="108" fillId="2" borderId="217" xfId="0" applyFont="1" applyFill="1" applyBorder="1" applyAlignment="1">
      <alignment vertical="center" wrapText="1"/>
    </xf>
    <xf numFmtId="0" fontId="108" fillId="2" borderId="214" xfId="0" applyFont="1" applyFill="1" applyBorder="1" applyAlignment="1">
      <alignment vertical="center" wrapText="1"/>
    </xf>
    <xf numFmtId="0" fontId="9" fillId="0" borderId="14" xfId="0" applyFont="1" applyBorder="1" applyAlignment="1">
      <alignment wrapText="1"/>
    </xf>
    <xf numFmtId="0" fontId="9" fillId="0" borderId="19" xfId="0" applyFont="1" applyBorder="1" applyAlignment="1">
      <alignment wrapText="1"/>
    </xf>
    <xf numFmtId="0" fontId="9" fillId="0" borderId="15" xfId="0" applyFont="1" applyBorder="1" applyAlignment="1">
      <alignment wrapText="1"/>
    </xf>
    <xf numFmtId="0" fontId="106" fillId="2" borderId="209" xfId="0" applyFont="1" applyFill="1" applyBorder="1" applyAlignment="1">
      <alignment vertical="center" wrapText="1"/>
    </xf>
    <xf numFmtId="0" fontId="106" fillId="0" borderId="206" xfId="0" applyFont="1" applyBorder="1"/>
    <xf numFmtId="0" fontId="105" fillId="58" borderId="209" xfId="0" applyFont="1" applyFill="1" applyBorder="1" applyAlignment="1">
      <alignment vertical="center" wrapText="1"/>
    </xf>
    <xf numFmtId="0" fontId="105" fillId="30" borderId="206" xfId="0" applyFont="1" applyFill="1" applyBorder="1"/>
    <xf numFmtId="0" fontId="105" fillId="30" borderId="207" xfId="0" applyFont="1" applyFill="1" applyBorder="1"/>
    <xf numFmtId="165" fontId="23" fillId="0" borderId="14" xfId="0" applyNumberFormat="1" applyFont="1" applyBorder="1" applyAlignment="1">
      <alignment horizontal="center"/>
    </xf>
    <xf numFmtId="0" fontId="9" fillId="0" borderId="14" xfId="0" applyFont="1" applyBorder="1" applyAlignment="1">
      <alignment horizontal="center" vertical="center"/>
    </xf>
    <xf numFmtId="164" fontId="9" fillId="0" borderId="14" xfId="2" applyNumberFormat="1" applyFont="1" applyBorder="1" applyAlignment="1">
      <alignment horizontal="center" vertical="center"/>
    </xf>
    <xf numFmtId="0" fontId="72" fillId="60" borderId="225" xfId="0" applyFont="1" applyFill="1" applyBorder="1" applyAlignment="1">
      <alignment vertical="center"/>
    </xf>
    <xf numFmtId="0" fontId="107" fillId="60" borderId="200" xfId="0" applyFont="1" applyFill="1" applyBorder="1" applyAlignment="1">
      <alignment vertical="center"/>
    </xf>
    <xf numFmtId="0" fontId="104" fillId="60" borderId="12" xfId="0" applyFont="1" applyFill="1" applyBorder="1"/>
    <xf numFmtId="17" fontId="14" fillId="0" borderId="1" xfId="0" applyNumberFormat="1" applyFont="1" applyBorder="1" applyAlignment="1">
      <alignment horizontal="center"/>
    </xf>
    <xf numFmtId="0" fontId="9" fillId="0" borderId="2" xfId="0" applyFont="1" applyBorder="1" applyAlignment="1">
      <alignment horizontal="center"/>
    </xf>
    <xf numFmtId="0" fontId="14" fillId="0" borderId="95" xfId="0" applyFont="1" applyBorder="1" applyAlignment="1">
      <alignment horizontal="center"/>
    </xf>
    <xf numFmtId="0" fontId="14" fillId="0" borderId="2" xfId="0" applyFont="1" applyBorder="1" applyAlignment="1">
      <alignment horizontal="center"/>
    </xf>
    <xf numFmtId="0" fontId="14" fillId="0" borderId="1" xfId="0" applyFont="1" applyBorder="1" applyAlignment="1">
      <alignment horizontal="center"/>
    </xf>
    <xf numFmtId="0" fontId="14" fillId="0" borderId="3" xfId="0" applyFont="1" applyBorder="1" applyAlignment="1">
      <alignment horizontal="center"/>
    </xf>
    <xf numFmtId="0" fontId="100" fillId="60" borderId="200" xfId="0" applyFont="1" applyFill="1" applyBorder="1" applyAlignment="1">
      <alignment horizontal="left" vertical="center"/>
    </xf>
    <xf numFmtId="0" fontId="72" fillId="60" borderId="200" xfId="0" applyFont="1" applyFill="1" applyBorder="1"/>
    <xf numFmtId="0" fontId="100" fillId="61" borderId="200" xfId="0" applyFont="1" applyFill="1" applyBorder="1" applyAlignment="1">
      <alignment horizontal="center"/>
    </xf>
    <xf numFmtId="0" fontId="9" fillId="0" borderId="0" xfId="0" applyFont="1" applyAlignment="1">
      <alignment horizontal="center" vertical="top"/>
    </xf>
    <xf numFmtId="0" fontId="9" fillId="0" borderId="23" xfId="0" applyFont="1" applyBorder="1" applyAlignment="1">
      <alignment horizontal="center" vertical="top"/>
    </xf>
    <xf numFmtId="0" fontId="9" fillId="0" borderId="22" xfId="0" applyFont="1" applyBorder="1" applyAlignment="1">
      <alignment horizontal="center" vertical="top"/>
    </xf>
    <xf numFmtId="0" fontId="9" fillId="0" borderId="43" xfId="0" applyFont="1" applyBorder="1" applyAlignment="1">
      <alignment horizontal="center" vertical="top"/>
    </xf>
    <xf numFmtId="0" fontId="9" fillId="0" borderId="32" xfId="0" applyFont="1" applyBorder="1" applyAlignment="1">
      <alignment horizontal="center" vertical="top"/>
    </xf>
    <xf numFmtId="0" fontId="9" fillId="0" borderId="33" xfId="0" applyFont="1" applyBorder="1" applyAlignment="1">
      <alignment horizontal="center" vertical="top"/>
    </xf>
    <xf numFmtId="0" fontId="20" fillId="0" borderId="14" xfId="0" applyFont="1" applyBorder="1" applyAlignment="1">
      <alignment horizontal="center" vertical="center" wrapText="1"/>
    </xf>
    <xf numFmtId="0" fontId="106" fillId="2" borderId="207" xfId="0" applyFont="1" applyFill="1" applyBorder="1" applyAlignment="1">
      <alignment vertical="center" wrapText="1"/>
    </xf>
    <xf numFmtId="0" fontId="106" fillId="2" borderId="209" xfId="0" applyFont="1" applyFill="1" applyBorder="1" applyAlignment="1">
      <alignment horizontal="left" vertical="center" wrapText="1"/>
    </xf>
    <xf numFmtId="0" fontId="106" fillId="2" borderId="207" xfId="0" applyFont="1" applyFill="1" applyBorder="1" applyAlignment="1">
      <alignment horizontal="left" vertical="center" wrapText="1"/>
    </xf>
    <xf numFmtId="0" fontId="106" fillId="58" borderId="209" xfId="0" applyFont="1" applyFill="1" applyBorder="1" applyAlignment="1">
      <alignment horizontal="left" vertical="center" wrapText="1"/>
    </xf>
    <xf numFmtId="0" fontId="106" fillId="58" borderId="207" xfId="0" applyFont="1" applyFill="1" applyBorder="1" applyAlignment="1">
      <alignment horizontal="left" vertical="center" wrapText="1"/>
    </xf>
    <xf numFmtId="0" fontId="105" fillId="58" borderId="206" xfId="0" applyFont="1" applyFill="1" applyBorder="1" applyAlignment="1">
      <alignment vertical="center" wrapText="1"/>
    </xf>
    <xf numFmtId="0" fontId="105" fillId="58" borderId="207" xfId="0" applyFont="1" applyFill="1" applyBorder="1" applyAlignment="1">
      <alignment vertical="center" wrapText="1"/>
    </xf>
    <xf numFmtId="0" fontId="106" fillId="0" borderId="209" xfId="0" applyFont="1" applyBorder="1" applyAlignment="1">
      <alignment horizontal="left" vertical="center" wrapText="1"/>
    </xf>
    <xf numFmtId="0" fontId="106" fillId="0" borderId="207" xfId="0" applyFont="1" applyBorder="1" applyAlignment="1">
      <alignment horizontal="left" vertical="center" wrapText="1"/>
    </xf>
    <xf numFmtId="0" fontId="8" fillId="0" borderId="94" xfId="0" applyFont="1" applyBorder="1" applyAlignment="1">
      <alignment horizontal="center" vertical="center" wrapText="1"/>
    </xf>
    <xf numFmtId="0" fontId="8" fillId="0" borderId="56" xfId="0" applyFont="1" applyBorder="1" applyAlignment="1">
      <alignment horizontal="center" vertical="center" wrapText="1"/>
    </xf>
    <xf numFmtId="0" fontId="41" fillId="2" borderId="213" xfId="3" applyFont="1" applyFill="1" applyBorder="1" applyAlignment="1">
      <alignment vertical="center" wrapText="1"/>
    </xf>
    <xf numFmtId="0" fontId="41" fillId="2" borderId="214" xfId="3" applyFont="1" applyFill="1" applyBorder="1" applyAlignment="1">
      <alignment vertical="center" wrapText="1"/>
    </xf>
    <xf numFmtId="0" fontId="41" fillId="2" borderId="217" xfId="3" applyFont="1" applyFill="1" applyBorder="1" applyAlignment="1">
      <alignment vertical="center" wrapText="1"/>
    </xf>
    <xf numFmtId="0" fontId="21" fillId="0" borderId="214" xfId="0" applyFont="1" applyBorder="1"/>
    <xf numFmtId="0" fontId="21" fillId="0" borderId="217" xfId="0" applyFont="1" applyBorder="1"/>
    <xf numFmtId="0" fontId="8" fillId="0" borderId="5" xfId="0" applyFont="1" applyBorder="1" applyAlignment="1">
      <alignment horizontal="center" vertical="center" wrapText="1"/>
    </xf>
    <xf numFmtId="0" fontId="8" fillId="0" borderId="7" xfId="0" applyFont="1" applyBorder="1" applyAlignment="1">
      <alignment horizontal="center" vertical="center" wrapText="1"/>
    </xf>
    <xf numFmtId="0" fontId="105" fillId="30" borderId="214" xfId="0" applyFont="1" applyFill="1" applyBorder="1"/>
    <xf numFmtId="0" fontId="105" fillId="30" borderId="217" xfId="0" applyFont="1" applyFill="1" applyBorder="1"/>
    <xf numFmtId="0" fontId="101" fillId="59" borderId="202" xfId="0" applyFont="1" applyFill="1" applyBorder="1" applyAlignment="1">
      <alignment horizontal="left" vertical="center"/>
    </xf>
    <xf numFmtId="9" fontId="106" fillId="2" borderId="214" xfId="0" applyNumberFormat="1" applyFont="1" applyFill="1" applyBorder="1" applyAlignment="1">
      <alignment horizontal="left" vertical="center" wrapText="1"/>
    </xf>
    <xf numFmtId="0" fontId="101" fillId="59" borderId="201" xfId="0" applyFont="1" applyFill="1" applyBorder="1" applyAlignment="1">
      <alignment horizontal="left" vertical="center" wrapText="1"/>
    </xf>
    <xf numFmtId="0" fontId="101" fillId="59" borderId="202" xfId="0" applyFont="1" applyFill="1" applyBorder="1" applyAlignment="1">
      <alignment horizontal="left" vertical="center" wrapText="1"/>
    </xf>
    <xf numFmtId="0" fontId="106" fillId="17" borderId="214" xfId="0" applyFont="1" applyFill="1" applyBorder="1" applyAlignment="1">
      <alignment horizontal="left" vertical="center" wrapText="1"/>
    </xf>
    <xf numFmtId="0" fontId="106" fillId="17" borderId="217" xfId="0" applyFont="1" applyFill="1" applyBorder="1" applyAlignment="1">
      <alignment horizontal="left" vertical="center" wrapText="1"/>
    </xf>
    <xf numFmtId="0" fontId="106" fillId="58" borderId="214" xfId="0" applyFont="1" applyFill="1" applyBorder="1" applyAlignment="1">
      <alignment horizontal="left" vertical="center" wrapText="1"/>
    </xf>
    <xf numFmtId="0" fontId="105" fillId="17" borderId="214" xfId="0" applyFont="1" applyFill="1" applyBorder="1" applyAlignment="1">
      <alignment horizontal="left" vertical="center" wrapText="1"/>
    </xf>
    <xf numFmtId="0" fontId="105" fillId="17" borderId="217" xfId="0" applyFont="1" applyFill="1" applyBorder="1" applyAlignment="1">
      <alignment horizontal="left" vertical="center" wrapText="1"/>
    </xf>
    <xf numFmtId="0" fontId="102" fillId="60" borderId="202" xfId="0" applyFont="1" applyFill="1" applyBorder="1" applyAlignment="1">
      <alignment vertical="center"/>
    </xf>
    <xf numFmtId="0" fontId="106" fillId="30" borderId="214" xfId="0" applyFont="1" applyFill="1" applyBorder="1" applyAlignment="1">
      <alignment horizontal="left" vertical="center"/>
    </xf>
    <xf numFmtId="0" fontId="102" fillId="60" borderId="202" xfId="0" applyFont="1" applyFill="1" applyBorder="1" applyAlignment="1">
      <alignment vertical="center" wrapText="1"/>
    </xf>
    <xf numFmtId="0" fontId="105" fillId="5" borderId="214" xfId="0" applyFont="1" applyFill="1" applyBorder="1" applyAlignment="1">
      <alignment horizontal="left" vertical="center"/>
    </xf>
    <xf numFmtId="0" fontId="105" fillId="5" borderId="217" xfId="0" applyFont="1" applyFill="1" applyBorder="1" applyAlignment="1">
      <alignment horizontal="left" vertical="center"/>
    </xf>
    <xf numFmtId="0" fontId="106" fillId="5" borderId="214" xfId="0" applyFont="1" applyFill="1" applyBorder="1" applyAlignment="1">
      <alignment horizontal="left" vertical="center"/>
    </xf>
    <xf numFmtId="0" fontId="106" fillId="5" borderId="217" xfId="0" applyFont="1" applyFill="1" applyBorder="1" applyAlignment="1">
      <alignment horizontal="left" vertical="center"/>
    </xf>
    <xf numFmtId="0" fontId="114" fillId="60" borderId="200" xfId="0" applyFont="1" applyFill="1" applyBorder="1" applyAlignment="1">
      <alignment horizontal="center" vertical="center"/>
    </xf>
    <xf numFmtId="0" fontId="104" fillId="60" borderId="200" xfId="0" applyFont="1" applyFill="1" applyBorder="1" applyAlignment="1">
      <alignment horizontal="center"/>
    </xf>
    <xf numFmtId="0" fontId="100" fillId="60" borderId="248" xfId="0" applyFont="1" applyFill="1" applyBorder="1" applyAlignment="1">
      <alignment horizontal="left" vertical="center"/>
    </xf>
    <xf numFmtId="0" fontId="100" fillId="60" borderId="32" xfId="0" applyFont="1" applyFill="1" applyBorder="1" applyAlignment="1">
      <alignment horizontal="left" vertical="center"/>
    </xf>
    <xf numFmtId="0" fontId="114" fillId="63" borderId="201" xfId="0" applyFont="1" applyFill="1" applyBorder="1" applyAlignment="1">
      <alignment horizontal="center"/>
    </xf>
    <xf numFmtId="0" fontId="114" fillId="63" borderId="218" xfId="0" applyFont="1" applyFill="1" applyBorder="1" applyAlignment="1">
      <alignment horizontal="center"/>
    </xf>
    <xf numFmtId="0" fontId="114" fillId="63" borderId="202" xfId="0" applyFont="1" applyFill="1" applyBorder="1" applyAlignment="1">
      <alignment horizontal="center"/>
    </xf>
    <xf numFmtId="0" fontId="110" fillId="60" borderId="201" xfId="0" applyFont="1" applyFill="1" applyBorder="1" applyAlignment="1">
      <alignment horizontal="center"/>
    </xf>
    <xf numFmtId="0" fontId="110" fillId="60" borderId="218" xfId="0" applyFont="1" applyFill="1" applyBorder="1" applyAlignment="1">
      <alignment horizontal="center"/>
    </xf>
    <xf numFmtId="0" fontId="110" fillId="60" borderId="202" xfId="0" applyFont="1" applyFill="1" applyBorder="1" applyAlignment="1">
      <alignment horizontal="center"/>
    </xf>
    <xf numFmtId="0" fontId="18" fillId="0" borderId="8" xfId="0" applyFont="1" applyBorder="1" applyAlignment="1">
      <alignment horizontal="left" vertical="center"/>
    </xf>
    <xf numFmtId="0" fontId="21" fillId="0" borderId="8" xfId="0" applyFont="1" applyBorder="1"/>
    <xf numFmtId="0" fontId="104" fillId="60" borderId="200" xfId="0" applyFont="1" applyFill="1" applyBorder="1" applyAlignment="1">
      <alignment horizontal="center" vertical="center"/>
    </xf>
    <xf numFmtId="0" fontId="101" fillId="59" borderId="200" xfId="0" applyFont="1" applyFill="1" applyBorder="1" applyAlignment="1">
      <alignment horizontal="left" vertical="center"/>
    </xf>
    <xf numFmtId="0" fontId="106" fillId="58" borderId="217" xfId="0" applyFont="1" applyFill="1" applyBorder="1" applyAlignment="1">
      <alignment horizontal="left" vertical="center" wrapText="1"/>
    </xf>
    <xf numFmtId="0" fontId="105" fillId="17" borderId="213" xfId="0" applyFont="1" applyFill="1" applyBorder="1" applyAlignment="1">
      <alignment horizontal="left" vertical="center" wrapText="1"/>
    </xf>
    <xf numFmtId="9" fontId="106" fillId="2" borderId="213" xfId="0" applyNumberFormat="1" applyFont="1" applyFill="1" applyBorder="1" applyAlignment="1">
      <alignment horizontal="left" vertical="center" wrapText="1"/>
    </xf>
    <xf numFmtId="9" fontId="106" fillId="2" borderId="217" xfId="0" applyNumberFormat="1" applyFont="1" applyFill="1" applyBorder="1" applyAlignment="1">
      <alignment horizontal="left" vertical="center" wrapText="1"/>
    </xf>
    <xf numFmtId="0" fontId="106" fillId="17" borderId="213" xfId="0" applyFont="1" applyFill="1" applyBorder="1" applyAlignment="1">
      <alignment horizontal="left" vertical="center" wrapText="1"/>
    </xf>
    <xf numFmtId="0" fontId="100" fillId="60" borderId="200" xfId="0" applyFont="1" applyFill="1" applyBorder="1" applyAlignment="1">
      <alignment horizontal="center" wrapText="1"/>
    </xf>
    <xf numFmtId="0" fontId="10" fillId="0" borderId="14" xfId="0" applyFont="1" applyBorder="1" applyAlignment="1">
      <alignment horizontal="left" vertical="top" wrapText="1"/>
    </xf>
    <xf numFmtId="0" fontId="100" fillId="59" borderId="200" xfId="0" applyFont="1" applyFill="1" applyBorder="1" applyAlignment="1">
      <alignment horizontal="center" vertical="center"/>
    </xf>
    <xf numFmtId="0" fontId="10" fillId="0" borderId="21" xfId="0" applyFont="1" applyBorder="1" applyAlignment="1">
      <alignment horizontal="left" vertical="top" wrapText="1"/>
    </xf>
    <xf numFmtId="1" fontId="22" fillId="0" borderId="48" xfId="0" applyNumberFormat="1" applyFont="1" applyBorder="1" applyAlignment="1">
      <alignment horizontal="center" vertical="center" wrapText="1"/>
    </xf>
    <xf numFmtId="1" fontId="22" fillId="0" borderId="21" xfId="0" applyNumberFormat="1" applyFont="1" applyBorder="1" applyAlignment="1">
      <alignment horizontal="center" vertical="center" wrapText="1"/>
    </xf>
    <xf numFmtId="1" fontId="22" fillId="0" borderId="24" xfId="0" applyNumberFormat="1" applyFont="1" applyBorder="1" applyAlignment="1">
      <alignment horizontal="center" vertical="center" wrapText="1"/>
    </xf>
    <xf numFmtId="1" fontId="22" fillId="0" borderId="106" xfId="0" applyNumberFormat="1" applyFont="1" applyBorder="1" applyAlignment="1">
      <alignment horizontal="center" vertical="center" wrapText="1"/>
    </xf>
    <xf numFmtId="0" fontId="100" fillId="61" borderId="200" xfId="0" applyFont="1" applyFill="1" applyBorder="1" applyAlignment="1">
      <alignment wrapText="1"/>
    </xf>
    <xf numFmtId="0" fontId="100" fillId="61" borderId="200" xfId="0" applyFont="1" applyFill="1" applyBorder="1" applyAlignment="1">
      <alignment horizontal="center" wrapText="1"/>
    </xf>
    <xf numFmtId="0" fontId="10" fillId="0" borderId="1" xfId="0" applyFont="1" applyBorder="1" applyAlignment="1">
      <alignment horizontal="left" vertical="top" wrapText="1"/>
    </xf>
    <xf numFmtId="0" fontId="33" fillId="0" borderId="3" xfId="0" applyFont="1" applyBorder="1"/>
    <xf numFmtId="0" fontId="33" fillId="0" borderId="2" xfId="0" applyFont="1" applyBorder="1"/>
    <xf numFmtId="0" fontId="33" fillId="0" borderId="4" xfId="0" applyFont="1" applyBorder="1"/>
    <xf numFmtId="0" fontId="33" fillId="0" borderId="0" xfId="0" applyFont="1"/>
    <xf numFmtId="0" fontId="33" fillId="0" borderId="5" xfId="0" applyFont="1" applyBorder="1"/>
    <xf numFmtId="0" fontId="33" fillId="0" borderId="6" xfId="0" applyFont="1" applyBorder="1"/>
    <xf numFmtId="0" fontId="33" fillId="0" borderId="8" xfId="0" applyFont="1" applyBorder="1"/>
    <xf numFmtId="0" fontId="33" fillId="0" borderId="7" xfId="0" applyFont="1" applyBorder="1"/>
    <xf numFmtId="0" fontId="57" fillId="0" borderId="0" xfId="0" applyFont="1" applyAlignment="1">
      <alignment horizontal="left" vertical="center"/>
    </xf>
    <xf numFmtId="0" fontId="21" fillId="0" borderId="0" xfId="0" applyFont="1"/>
    <xf numFmtId="9" fontId="106" fillId="2" borderId="213" xfId="2" applyFont="1" applyFill="1" applyBorder="1" applyAlignment="1">
      <alignment horizontal="left" vertical="center" wrapText="1"/>
    </xf>
    <xf numFmtId="9" fontId="106" fillId="0" borderId="217" xfId="2" applyFont="1" applyBorder="1" applyAlignment="1">
      <alignment horizontal="left"/>
    </xf>
    <xf numFmtId="0" fontId="10" fillId="0" borderId="22" xfId="0" applyFont="1" applyBorder="1" applyAlignment="1">
      <alignment horizontal="center" vertical="top" wrapText="1"/>
    </xf>
    <xf numFmtId="0" fontId="10" fillId="0" borderId="0" xfId="0" applyFont="1" applyAlignment="1">
      <alignment horizontal="center" vertical="top" wrapText="1"/>
    </xf>
    <xf numFmtId="0" fontId="10" fillId="0" borderId="23" xfId="0" applyFont="1" applyBorder="1" applyAlignment="1">
      <alignment horizontal="center" vertical="top" wrapText="1"/>
    </xf>
    <xf numFmtId="0" fontId="10" fillId="0" borderId="43" xfId="0" applyFont="1" applyBorder="1" applyAlignment="1">
      <alignment horizontal="center" vertical="top" wrapText="1"/>
    </xf>
    <xf numFmtId="0" fontId="10" fillId="0" borderId="32" xfId="0" applyFont="1" applyBorder="1" applyAlignment="1">
      <alignment horizontal="center" vertical="top" wrapText="1"/>
    </xf>
    <xf numFmtId="0" fontId="10" fillId="0" borderId="33" xfId="0" applyFont="1" applyBorder="1" applyAlignment="1">
      <alignment horizontal="center" vertical="top" wrapText="1"/>
    </xf>
    <xf numFmtId="0" fontId="41" fillId="2" borderId="213" xfId="1" applyFont="1" applyFill="1" applyBorder="1" applyAlignment="1">
      <alignment vertical="center" wrapText="1"/>
    </xf>
    <xf numFmtId="0" fontId="41" fillId="0" borderId="214" xfId="1" applyFont="1" applyBorder="1" applyAlignment="1"/>
    <xf numFmtId="0" fontId="41" fillId="0" borderId="217" xfId="1" applyFont="1" applyBorder="1" applyAlignment="1"/>
    <xf numFmtId="0" fontId="115" fillId="2" borderId="213" xfId="0" applyFont="1" applyFill="1" applyBorder="1" applyAlignment="1">
      <alignment vertical="center" wrapText="1"/>
    </xf>
    <xf numFmtId="0" fontId="115" fillId="2" borderId="217" xfId="0" applyFont="1" applyFill="1" applyBorder="1" applyAlignment="1">
      <alignment vertical="center" wrapText="1"/>
    </xf>
    <xf numFmtId="0" fontId="114" fillId="60" borderId="200" xfId="0" applyFont="1" applyFill="1" applyBorder="1" applyAlignment="1">
      <alignment horizontal="center" vertical="center" wrapText="1"/>
    </xf>
    <xf numFmtId="0" fontId="114" fillId="60" borderId="200" xfId="0" applyFont="1" applyFill="1" applyBorder="1" applyAlignment="1">
      <alignment horizontal="center"/>
    </xf>
    <xf numFmtId="0" fontId="114" fillId="60" borderId="201" xfId="0" applyFont="1" applyFill="1" applyBorder="1" applyAlignment="1">
      <alignment horizontal="center" vertical="center"/>
    </xf>
    <xf numFmtId="0" fontId="114" fillId="60" borderId="218" xfId="0" applyFont="1" applyFill="1" applyBorder="1" applyAlignment="1">
      <alignment horizontal="center" vertical="center"/>
    </xf>
    <xf numFmtId="0" fontId="114" fillId="60" borderId="202" xfId="0" applyFont="1" applyFill="1" applyBorder="1" applyAlignment="1">
      <alignment horizontal="center" vertical="center"/>
    </xf>
    <xf numFmtId="0" fontId="106" fillId="0" borderId="206" xfId="0" applyFont="1" applyBorder="1" applyAlignment="1">
      <alignment horizontal="left" vertical="center" wrapText="1"/>
    </xf>
    <xf numFmtId="0" fontId="114" fillId="60" borderId="225" xfId="0" applyFont="1" applyFill="1" applyBorder="1" applyAlignment="1">
      <alignment horizontal="center" vertical="center" wrapText="1"/>
    </xf>
    <xf numFmtId="0" fontId="105" fillId="56" borderId="209" xfId="0" applyFont="1" applyFill="1" applyBorder="1" applyAlignment="1">
      <alignment horizontal="left" vertical="center" wrapText="1"/>
    </xf>
    <xf numFmtId="0" fontId="105" fillId="56" borderId="206" xfId="0" applyFont="1" applyFill="1" applyBorder="1" applyAlignment="1">
      <alignment horizontal="left" vertical="center" wrapText="1"/>
    </xf>
    <xf numFmtId="0" fontId="105" fillId="56" borderId="207" xfId="0" applyFont="1" applyFill="1" applyBorder="1" applyAlignment="1">
      <alignment horizontal="left" vertical="center" wrapText="1"/>
    </xf>
    <xf numFmtId="0" fontId="106" fillId="56" borderId="209" xfId="0" applyFont="1" applyFill="1" applyBorder="1" applyAlignment="1">
      <alignment horizontal="left" vertical="center" wrapText="1"/>
    </xf>
    <xf numFmtId="0" fontId="106" fillId="56" borderId="206" xfId="0" applyFont="1" applyFill="1" applyBorder="1" applyAlignment="1">
      <alignment horizontal="left" vertical="center" wrapText="1"/>
    </xf>
    <xf numFmtId="0" fontId="106" fillId="56" borderId="207" xfId="0" applyFont="1" applyFill="1" applyBorder="1" applyAlignment="1">
      <alignment horizontal="left" vertical="center" wrapText="1"/>
    </xf>
    <xf numFmtId="0" fontId="107" fillId="60" borderId="200" xfId="0" applyFont="1" applyFill="1" applyBorder="1" applyAlignment="1">
      <alignment horizontal="center" wrapText="1"/>
    </xf>
    <xf numFmtId="0" fontId="107" fillId="60" borderId="200" xfId="0" applyFont="1" applyFill="1" applyBorder="1" applyAlignment="1">
      <alignment horizontal="left" vertical="center" wrapText="1"/>
    </xf>
    <xf numFmtId="10" fontId="12" fillId="0" borderId="136" xfId="0" applyNumberFormat="1" applyFont="1" applyBorder="1" applyAlignment="1">
      <alignment horizontal="center"/>
    </xf>
    <xf numFmtId="10" fontId="12" fillId="0" borderId="35" xfId="0" applyNumberFormat="1" applyFont="1" applyBorder="1" applyAlignment="1">
      <alignment horizontal="center"/>
    </xf>
    <xf numFmtId="10" fontId="12" fillId="0" borderId="34" xfId="0" applyNumberFormat="1" applyFont="1" applyBorder="1" applyAlignment="1">
      <alignment horizontal="center"/>
    </xf>
    <xf numFmtId="0" fontId="106" fillId="0" borderId="213" xfId="0" applyFont="1" applyBorder="1" applyAlignment="1">
      <alignment vertical="center"/>
    </xf>
    <xf numFmtId="0" fontId="106" fillId="0" borderId="214" xfId="0" applyFont="1" applyBorder="1" applyAlignment="1">
      <alignment vertical="center"/>
    </xf>
    <xf numFmtId="0" fontId="106" fillId="0" borderId="217" xfId="0" applyFont="1" applyBorder="1" applyAlignment="1">
      <alignment vertical="center"/>
    </xf>
    <xf numFmtId="0" fontId="106" fillId="0" borderId="209" xfId="0" applyFont="1" applyBorder="1" applyAlignment="1">
      <alignment vertical="center" wrapText="1"/>
    </xf>
    <xf numFmtId="0" fontId="106" fillId="0" borderId="206" xfId="0" applyFont="1" applyBorder="1" applyAlignment="1">
      <alignment vertical="center"/>
    </xf>
    <xf numFmtId="0" fontId="106" fillId="0" borderId="207" xfId="0" applyFont="1" applyBorder="1" applyAlignment="1">
      <alignment vertical="center"/>
    </xf>
    <xf numFmtId="0" fontId="72" fillId="60" borderId="201" xfId="0" applyFont="1" applyFill="1" applyBorder="1" applyAlignment="1">
      <alignment vertical="center" wrapText="1"/>
    </xf>
    <xf numFmtId="9" fontId="106" fillId="0" borderId="209" xfId="0" applyNumberFormat="1" applyFont="1" applyBorder="1" applyAlignment="1">
      <alignment vertical="center" wrapText="1"/>
    </xf>
    <xf numFmtId="0" fontId="106" fillId="0" borderId="207" xfId="0" applyFont="1" applyBorder="1" applyAlignment="1">
      <alignment vertical="center" wrapText="1"/>
    </xf>
    <xf numFmtId="0" fontId="72" fillId="60" borderId="201" xfId="0" applyFont="1" applyFill="1" applyBorder="1" applyAlignment="1">
      <alignment vertical="center"/>
    </xf>
    <xf numFmtId="0" fontId="106" fillId="56" borderId="251" xfId="0" applyFont="1" applyFill="1" applyBorder="1" applyAlignment="1">
      <alignment vertical="center" wrapText="1"/>
    </xf>
    <xf numFmtId="0" fontId="106" fillId="56" borderId="252" xfId="0" applyFont="1" applyFill="1" applyBorder="1" applyAlignment="1">
      <alignment vertical="center" wrapText="1"/>
    </xf>
    <xf numFmtId="0" fontId="106" fillId="56" borderId="253" xfId="0" applyFont="1" applyFill="1" applyBorder="1" applyAlignment="1">
      <alignment vertical="center" wrapText="1"/>
    </xf>
    <xf numFmtId="0" fontId="118" fillId="8" borderId="209" xfId="0" applyFont="1" applyFill="1" applyBorder="1" applyAlignment="1">
      <alignment vertical="center" wrapText="1"/>
    </xf>
    <xf numFmtId="0" fontId="105" fillId="8" borderId="206" xfId="0" applyFont="1" applyFill="1" applyBorder="1" applyAlignment="1">
      <alignment vertical="center"/>
    </xf>
    <xf numFmtId="0" fontId="105" fillId="8" borderId="207" xfId="0" applyFont="1" applyFill="1" applyBorder="1" applyAlignment="1">
      <alignment vertical="center"/>
    </xf>
    <xf numFmtId="0" fontId="104" fillId="60" borderId="232" xfId="0" applyFont="1" applyFill="1" applyBorder="1" applyAlignment="1">
      <alignment horizontal="center" vertical="center"/>
    </xf>
    <xf numFmtId="0" fontId="104" fillId="60" borderId="0" xfId="0" applyFont="1" applyFill="1" applyAlignment="1">
      <alignment horizontal="center" vertical="center"/>
    </xf>
    <xf numFmtId="0" fontId="100" fillId="59" borderId="200" xfId="0" applyFont="1" applyFill="1" applyBorder="1" applyAlignment="1">
      <alignment horizontal="left" vertical="center" wrapText="1"/>
    </xf>
    <xf numFmtId="0" fontId="106" fillId="2" borderId="206" xfId="0" applyFont="1" applyFill="1" applyBorder="1" applyAlignment="1">
      <alignment horizontal="left" vertical="center" wrapText="1"/>
    </xf>
    <xf numFmtId="0" fontId="106" fillId="57" borderId="207" xfId="0" applyFont="1" applyFill="1" applyBorder="1" applyAlignment="1">
      <alignment horizontal="left" vertical="center" wrapText="1"/>
    </xf>
    <xf numFmtId="0" fontId="105" fillId="0" borderId="209" xfId="0" applyFont="1" applyBorder="1" applyAlignment="1">
      <alignment horizontal="left" vertical="center" wrapText="1"/>
    </xf>
    <xf numFmtId="0" fontId="105" fillId="0" borderId="206" xfId="0" applyFont="1" applyBorder="1" applyAlignment="1">
      <alignment horizontal="left" vertical="center" wrapText="1"/>
    </xf>
    <xf numFmtId="0" fontId="105" fillId="0" borderId="207" xfId="0" applyFont="1" applyBorder="1" applyAlignment="1">
      <alignment horizontal="left" vertical="center" wrapText="1"/>
    </xf>
    <xf numFmtId="9" fontId="106" fillId="2" borderId="209" xfId="2" applyFont="1" applyFill="1" applyBorder="1" applyAlignment="1">
      <alignment horizontal="left" vertical="center" wrapText="1"/>
    </xf>
    <xf numFmtId="9" fontId="106" fillId="2" borderId="206" xfId="2" applyFont="1" applyFill="1" applyBorder="1" applyAlignment="1">
      <alignment horizontal="left" vertical="center" wrapText="1"/>
    </xf>
    <xf numFmtId="9" fontId="106" fillId="57" borderId="207" xfId="2" applyFont="1" applyFill="1" applyBorder="1" applyAlignment="1">
      <alignment horizontal="left" vertical="center" wrapText="1"/>
    </xf>
    <xf numFmtId="0" fontId="10" fillId="0" borderId="19" xfId="0" applyFont="1" applyBorder="1" applyAlignment="1">
      <alignment horizontal="center" vertical="top" wrapText="1"/>
    </xf>
    <xf numFmtId="0" fontId="10" fillId="0" borderId="20" xfId="0" applyFont="1" applyBorder="1" applyAlignment="1">
      <alignment horizontal="center" vertical="top" wrapText="1"/>
    </xf>
    <xf numFmtId="0" fontId="10" fillId="0" borderId="15" xfId="0" applyFont="1" applyBorder="1" applyAlignment="1">
      <alignment horizontal="center" vertical="top" wrapText="1"/>
    </xf>
    <xf numFmtId="0" fontId="8" fillId="0" borderId="147" xfId="0" applyFont="1" applyBorder="1" applyAlignment="1">
      <alignment horizontal="center" vertical="center" wrapText="1"/>
    </xf>
    <xf numFmtId="0" fontId="8" fillId="0" borderId="14" xfId="0" applyFont="1" applyBorder="1" applyAlignment="1">
      <alignment horizontal="center" vertical="center" wrapText="1"/>
    </xf>
    <xf numFmtId="0" fontId="41" fillId="2" borderId="33" xfId="1" applyFont="1" applyFill="1" applyBorder="1" applyAlignment="1">
      <alignment horizontal="left" vertical="center" wrapText="1"/>
    </xf>
    <xf numFmtId="0" fontId="9" fillId="2" borderId="21" xfId="0" applyFont="1" applyFill="1" applyBorder="1" applyAlignment="1">
      <alignment horizontal="left" vertical="center" wrapText="1"/>
    </xf>
    <xf numFmtId="0" fontId="105" fillId="58" borderId="209" xfId="0" applyFont="1" applyFill="1" applyBorder="1" applyAlignment="1">
      <alignment horizontal="left" vertical="center" wrapText="1"/>
    </xf>
    <xf numFmtId="0" fontId="105" fillId="58" borderId="206" xfId="0" applyFont="1" applyFill="1" applyBorder="1" applyAlignment="1">
      <alignment horizontal="left" vertical="center" wrapText="1"/>
    </xf>
    <xf numFmtId="0" fontId="105" fillId="18" borderId="207" xfId="0" applyFont="1" applyFill="1" applyBorder="1" applyAlignment="1">
      <alignment horizontal="left" vertical="center" wrapText="1"/>
    </xf>
    <xf numFmtId="0" fontId="106" fillId="58" borderId="206" xfId="0" applyFont="1" applyFill="1" applyBorder="1" applyAlignment="1">
      <alignment horizontal="left" vertical="center" wrapText="1"/>
    </xf>
    <xf numFmtId="0" fontId="108" fillId="30" borderId="217" xfId="0" applyFont="1" applyFill="1" applyBorder="1"/>
    <xf numFmtId="0" fontId="103" fillId="30" borderId="214" xfId="0" applyFont="1" applyFill="1" applyBorder="1"/>
    <xf numFmtId="0" fontId="103" fillId="30" borderId="217" xfId="0" applyFont="1" applyFill="1" applyBorder="1"/>
    <xf numFmtId="0" fontId="104" fillId="60" borderId="4" xfId="0" applyFont="1" applyFill="1" applyBorder="1" applyAlignment="1">
      <alignment horizontal="center" vertical="center"/>
    </xf>
    <xf numFmtId="9" fontId="108" fillId="2" borderId="213" xfId="0" applyNumberFormat="1" applyFont="1" applyFill="1" applyBorder="1" applyAlignment="1">
      <alignment vertical="center" wrapText="1"/>
    </xf>
    <xf numFmtId="0" fontId="108" fillId="0" borderId="217" xfId="0" applyFont="1" applyBorder="1"/>
    <xf numFmtId="0" fontId="108" fillId="0" borderId="214" xfId="0" applyFont="1" applyBorder="1"/>
    <xf numFmtId="0" fontId="122" fillId="0" borderId="214" xfId="0" applyFont="1" applyBorder="1"/>
    <xf numFmtId="0" fontId="122" fillId="0" borderId="217" xfId="0" applyFont="1" applyBorder="1"/>
    <xf numFmtId="0" fontId="122" fillId="0" borderId="214" xfId="0" applyFont="1" applyBorder="1" applyAlignment="1">
      <alignment vertical="center" wrapText="1"/>
    </xf>
    <xf numFmtId="0" fontId="122" fillId="0" borderId="217" xfId="0" applyFont="1" applyBorder="1" applyAlignment="1">
      <alignment vertical="center" wrapText="1"/>
    </xf>
    <xf numFmtId="0" fontId="121" fillId="60" borderId="225" xfId="0" applyFont="1" applyFill="1" applyBorder="1"/>
    <xf numFmtId="0" fontId="8" fillId="0" borderId="47" xfId="0" applyFont="1" applyBorder="1"/>
    <xf numFmtId="0" fontId="8" fillId="0" borderId="0" xfId="0" applyFont="1"/>
    <xf numFmtId="0" fontId="8" fillId="0" borderId="14" xfId="0" applyFont="1" applyBorder="1"/>
    <xf numFmtId="0" fontId="120" fillId="61" borderId="200" xfId="0" applyFont="1" applyFill="1" applyBorder="1" applyAlignment="1">
      <alignment horizontal="center" vertical="center"/>
    </xf>
    <xf numFmtId="0" fontId="104" fillId="61" borderId="200" xfId="0" applyFont="1" applyFill="1" applyBorder="1" applyAlignment="1">
      <alignment horizontal="center"/>
    </xf>
    <xf numFmtId="0" fontId="8" fillId="31" borderId="14" xfId="0" applyFont="1" applyFill="1" applyBorder="1"/>
    <xf numFmtId="0" fontId="106" fillId="13" borderId="217" xfId="0" applyFont="1" applyFill="1" applyBorder="1"/>
    <xf numFmtId="0" fontId="120" fillId="60" borderId="200" xfId="0" applyFont="1" applyFill="1" applyBorder="1" applyAlignment="1">
      <alignment horizontal="center" vertical="center"/>
    </xf>
    <xf numFmtId="0" fontId="106" fillId="13" borderId="217" xfId="0" applyFont="1" applyFill="1" applyBorder="1" applyAlignment="1">
      <alignment wrapText="1"/>
    </xf>
    <xf numFmtId="0" fontId="100" fillId="60" borderId="228" xfId="0" applyFont="1" applyFill="1" applyBorder="1" applyAlignment="1">
      <alignment horizontal="left" vertical="center"/>
    </xf>
    <xf numFmtId="0" fontId="100" fillId="60" borderId="229" xfId="0" applyFont="1" applyFill="1" applyBorder="1" applyAlignment="1">
      <alignment horizontal="left" vertical="center"/>
    </xf>
    <xf numFmtId="0" fontId="100" fillId="60" borderId="230" xfId="0" applyFont="1" applyFill="1" applyBorder="1" applyAlignment="1">
      <alignment horizontal="left" vertical="center"/>
    </xf>
    <xf numFmtId="0" fontId="105" fillId="8" borderId="214" xfId="0" applyFont="1" applyFill="1" applyBorder="1"/>
    <xf numFmtId="0" fontId="105" fillId="8" borderId="217" xfId="0" applyFont="1" applyFill="1" applyBorder="1"/>
    <xf numFmtId="0" fontId="40" fillId="0" borderId="14" xfId="0" applyFont="1" applyBorder="1" applyAlignment="1">
      <alignment vertical="center" wrapText="1"/>
    </xf>
    <xf numFmtId="0" fontId="107" fillId="61" borderId="200" xfId="0" applyFont="1" applyFill="1" applyBorder="1" applyAlignment="1">
      <alignment horizontal="center" vertical="center"/>
    </xf>
    <xf numFmtId="0" fontId="107" fillId="61" borderId="200" xfId="0" applyFont="1" applyFill="1" applyBorder="1" applyAlignment="1">
      <alignment horizontal="center" vertical="center" wrapText="1"/>
    </xf>
    <xf numFmtId="0" fontId="111" fillId="60" borderId="200" xfId="0" applyFont="1" applyFill="1" applyBorder="1" applyAlignment="1">
      <alignment vertical="center"/>
    </xf>
    <xf numFmtId="0" fontId="111" fillId="60" borderId="200" xfId="0" applyFont="1" applyFill="1" applyBorder="1" applyAlignment="1">
      <alignment horizontal="center" vertical="center"/>
    </xf>
    <xf numFmtId="0" fontId="106" fillId="58" borderId="209" xfId="0" applyFont="1" applyFill="1" applyBorder="1" applyAlignment="1">
      <alignment vertical="center" wrapText="1"/>
    </xf>
    <xf numFmtId="0" fontId="106" fillId="30" borderId="207" xfId="0" applyFont="1" applyFill="1" applyBorder="1"/>
    <xf numFmtId="0" fontId="105" fillId="58" borderId="208" xfId="0" applyFont="1" applyFill="1" applyBorder="1" applyAlignment="1">
      <alignment vertical="center" wrapText="1"/>
    </xf>
    <xf numFmtId="0" fontId="105" fillId="30" borderId="208" xfId="0" applyFont="1" applyFill="1" applyBorder="1"/>
    <xf numFmtId="0" fontId="106" fillId="0" borderId="213" xfId="0" applyFont="1" applyBorder="1" applyAlignment="1">
      <alignment horizontal="left"/>
    </xf>
    <xf numFmtId="0" fontId="106" fillId="0" borderId="214" xfId="0" applyFont="1" applyBorder="1" applyAlignment="1">
      <alignment horizontal="left"/>
    </xf>
    <xf numFmtId="0" fontId="106" fillId="0" borderId="217" xfId="0" applyFont="1" applyBorder="1" applyAlignment="1">
      <alignment horizontal="left"/>
    </xf>
    <xf numFmtId="0" fontId="106" fillId="0" borderId="208" xfId="0" applyFont="1" applyBorder="1" applyAlignment="1">
      <alignment horizontal="left"/>
    </xf>
    <xf numFmtId="0" fontId="100" fillId="60" borderId="202" xfId="0" applyFont="1" applyFill="1" applyBorder="1"/>
    <xf numFmtId="0" fontId="10" fillId="0" borderId="21" xfId="0" applyFont="1" applyBorder="1" applyAlignment="1">
      <alignment horizontal="center" vertical="top" wrapText="1"/>
    </xf>
    <xf numFmtId="0" fontId="10" fillId="0" borderId="14" xfId="0" applyFont="1" applyBorder="1" applyAlignment="1">
      <alignment horizontal="center" vertical="top" wrapText="1"/>
    </xf>
    <xf numFmtId="0" fontId="20" fillId="0" borderId="25" xfId="0" applyFont="1" applyBorder="1" applyAlignment="1">
      <alignment horizontal="left" vertical="top" wrapText="1"/>
    </xf>
    <xf numFmtId="0" fontId="20" fillId="0" borderId="41" xfId="0" applyFont="1" applyBorder="1" applyAlignment="1">
      <alignment horizontal="left" vertical="top" wrapText="1"/>
    </xf>
    <xf numFmtId="0" fontId="20" fillId="0" borderId="26" xfId="0" applyFont="1" applyBorder="1" applyAlignment="1">
      <alignment horizontal="left" vertical="top" wrapText="1"/>
    </xf>
    <xf numFmtId="0" fontId="20" fillId="0" borderId="22" xfId="0" applyFont="1" applyBorder="1" applyAlignment="1">
      <alignment horizontal="left" vertical="top" wrapText="1"/>
    </xf>
    <xf numFmtId="0" fontId="20" fillId="0" borderId="0" xfId="0" applyFont="1" applyAlignment="1">
      <alignment horizontal="left" vertical="top" wrapText="1"/>
    </xf>
    <xf numFmtId="0" fontId="20" fillId="0" borderId="23" xfId="0" applyFont="1" applyBorder="1" applyAlignment="1">
      <alignment horizontal="left" vertical="top" wrapText="1"/>
    </xf>
    <xf numFmtId="0" fontId="20" fillId="0" borderId="43" xfId="0" applyFont="1" applyBorder="1" applyAlignment="1">
      <alignment horizontal="left" vertical="top" wrapText="1"/>
    </xf>
    <xf numFmtId="0" fontId="20" fillId="0" borderId="32" xfId="0" applyFont="1" applyBorder="1" applyAlignment="1">
      <alignment horizontal="left" vertical="top" wrapText="1"/>
    </xf>
    <xf numFmtId="0" fontId="20" fillId="0" borderId="33" xfId="0" applyFont="1" applyBorder="1" applyAlignment="1">
      <alignment horizontal="left" vertical="top" wrapText="1"/>
    </xf>
    <xf numFmtId="0" fontId="106" fillId="30" borderId="208" xfId="0" applyFont="1" applyFill="1" applyBorder="1" applyAlignment="1">
      <alignment vertical="center"/>
    </xf>
    <xf numFmtId="0" fontId="105" fillId="30" borderId="208" xfId="0" applyFont="1" applyFill="1" applyBorder="1" applyAlignment="1">
      <alignment vertical="center"/>
    </xf>
    <xf numFmtId="0" fontId="106" fillId="0" borderId="208" xfId="0" applyFont="1" applyBorder="1" applyAlignment="1">
      <alignment vertical="center"/>
    </xf>
    <xf numFmtId="0" fontId="106" fillId="0" borderId="15" xfId="0" applyFont="1" applyBorder="1" applyAlignment="1">
      <alignment horizontal="left" vertical="center" wrapText="1"/>
    </xf>
    <xf numFmtId="0" fontId="106" fillId="0" borderId="14" xfId="0" applyFont="1" applyBorder="1" applyAlignment="1">
      <alignment horizontal="left" vertical="center" wrapText="1"/>
    </xf>
    <xf numFmtId="0" fontId="105" fillId="8" borderId="15" xfId="0" applyFont="1" applyFill="1" applyBorder="1" applyAlignment="1">
      <alignment horizontal="left" vertical="center" wrapText="1"/>
    </xf>
    <xf numFmtId="0" fontId="105" fillId="8" borderId="14" xfId="0" applyFont="1" applyFill="1" applyBorder="1" applyAlignment="1">
      <alignment horizontal="left" vertical="center"/>
    </xf>
    <xf numFmtId="0" fontId="106" fillId="8" borderId="15" xfId="0" applyFont="1" applyFill="1" applyBorder="1" applyAlignment="1">
      <alignment horizontal="left" vertical="center" wrapText="1"/>
    </xf>
    <xf numFmtId="0" fontId="106" fillId="8" borderId="14" xfId="0" applyFont="1" applyFill="1" applyBorder="1" applyAlignment="1">
      <alignment horizontal="left" vertical="center"/>
    </xf>
    <xf numFmtId="0" fontId="106" fillId="0" borderId="20" xfId="0" applyFont="1" applyBorder="1" applyAlignment="1">
      <alignment horizontal="left" vertical="center" wrapText="1"/>
    </xf>
    <xf numFmtId="0" fontId="106" fillId="30" borderId="207" xfId="0" applyFont="1" applyFill="1" applyBorder="1" applyAlignment="1">
      <alignment vertical="center"/>
    </xf>
    <xf numFmtId="0" fontId="105" fillId="56" borderId="209" xfId="0" applyFont="1" applyFill="1" applyBorder="1" applyAlignment="1">
      <alignment vertical="center" wrapText="1"/>
    </xf>
    <xf numFmtId="9" fontId="106" fillId="2" borderId="209" xfId="0" applyNumberFormat="1" applyFont="1" applyFill="1" applyBorder="1" applyAlignment="1">
      <alignment vertical="center" wrapText="1"/>
    </xf>
    <xf numFmtId="0" fontId="106" fillId="56" borderId="209" xfId="0" applyFont="1" applyFill="1" applyBorder="1" applyAlignment="1">
      <alignment vertical="center" wrapText="1"/>
    </xf>
    <xf numFmtId="0" fontId="106" fillId="8" borderId="206" xfId="0" applyFont="1" applyFill="1" applyBorder="1" applyAlignment="1">
      <alignment vertical="center"/>
    </xf>
    <xf numFmtId="0" fontId="106" fillId="8" borderId="207" xfId="0" applyFont="1" applyFill="1" applyBorder="1" applyAlignment="1">
      <alignment vertical="center"/>
    </xf>
    <xf numFmtId="0" fontId="72" fillId="60" borderId="200" xfId="0" applyFont="1" applyFill="1" applyBorder="1" applyAlignment="1">
      <alignment horizontal="left" vertical="center"/>
    </xf>
    <xf numFmtId="9" fontId="106" fillId="2" borderId="209" xfId="0" applyNumberFormat="1" applyFont="1" applyFill="1" applyBorder="1" applyAlignment="1">
      <alignment horizontal="left" vertical="center" wrapText="1"/>
    </xf>
    <xf numFmtId="0" fontId="106" fillId="0" borderId="207" xfId="0" applyFont="1" applyBorder="1" applyAlignment="1">
      <alignment horizontal="left" vertical="center"/>
    </xf>
    <xf numFmtId="0" fontId="106" fillId="0" borderId="206" xfId="0" applyFont="1" applyBorder="1" applyAlignment="1">
      <alignment horizontal="left" vertical="center"/>
    </xf>
    <xf numFmtId="0" fontId="106" fillId="30" borderId="207" xfId="0" applyFont="1" applyFill="1" applyBorder="1" applyAlignment="1">
      <alignment horizontal="left" vertical="center"/>
    </xf>
    <xf numFmtId="0" fontId="105" fillId="30" borderId="206" xfId="0" applyFont="1" applyFill="1" applyBorder="1" applyAlignment="1">
      <alignment horizontal="left" vertical="center"/>
    </xf>
    <xf numFmtId="0" fontId="105" fillId="30" borderId="207" xfId="0" applyFont="1" applyFill="1" applyBorder="1" applyAlignment="1">
      <alignment horizontal="left" vertical="center"/>
    </xf>
    <xf numFmtId="0" fontId="101" fillId="59" borderId="14" xfId="0" applyFont="1" applyFill="1" applyBorder="1" applyAlignment="1">
      <alignment horizontal="left" vertical="center"/>
    </xf>
    <xf numFmtId="0" fontId="102" fillId="60" borderId="19" xfId="0" applyFont="1" applyFill="1" applyBorder="1" applyAlignment="1">
      <alignment vertical="center"/>
    </xf>
    <xf numFmtId="0" fontId="101" fillId="59" borderId="15" xfId="0" applyFont="1" applyFill="1" applyBorder="1" applyAlignment="1">
      <alignment horizontal="left" vertical="center" wrapText="1"/>
    </xf>
    <xf numFmtId="0" fontId="102" fillId="60" borderId="19" xfId="0" applyFont="1" applyFill="1" applyBorder="1" applyAlignment="1">
      <alignment vertical="center" wrapText="1"/>
    </xf>
    <xf numFmtId="0" fontId="105" fillId="17" borderId="209" xfId="0" applyFont="1" applyFill="1" applyBorder="1" applyAlignment="1">
      <alignment horizontal="left" vertical="center" wrapText="1"/>
    </xf>
    <xf numFmtId="0" fontId="105" fillId="5" borderId="206" xfId="0" applyFont="1" applyFill="1" applyBorder="1" applyAlignment="1">
      <alignment horizontal="left" vertical="center"/>
    </xf>
    <xf numFmtId="0" fontId="105" fillId="5" borderId="207" xfId="0" applyFont="1" applyFill="1" applyBorder="1" applyAlignment="1">
      <alignment horizontal="left" vertical="center"/>
    </xf>
    <xf numFmtId="0" fontId="106" fillId="17" borderId="209" xfId="0" applyFont="1" applyFill="1" applyBorder="1" applyAlignment="1">
      <alignment horizontal="left" vertical="center" wrapText="1"/>
    </xf>
    <xf numFmtId="0" fontId="106" fillId="5" borderId="206" xfId="0" applyFont="1" applyFill="1" applyBorder="1" applyAlignment="1">
      <alignment horizontal="left" vertical="center"/>
    </xf>
    <xf numFmtId="0" fontId="106" fillId="5" borderId="207" xfId="0" applyFont="1" applyFill="1" applyBorder="1" applyAlignment="1">
      <alignment horizontal="left" vertical="center"/>
    </xf>
    <xf numFmtId="0" fontId="101" fillId="59" borderId="19" xfId="0" applyFont="1" applyFill="1" applyBorder="1" applyAlignment="1">
      <alignment horizontal="left" vertical="center"/>
    </xf>
    <xf numFmtId="0" fontId="101" fillId="59" borderId="19" xfId="0" applyFont="1" applyFill="1" applyBorder="1" applyAlignment="1">
      <alignment horizontal="left" vertical="center" wrapText="1"/>
    </xf>
    <xf numFmtId="0" fontId="101" fillId="59" borderId="20" xfId="0" applyFont="1" applyFill="1" applyBorder="1" applyAlignment="1">
      <alignment horizontal="left" vertical="center"/>
    </xf>
    <xf numFmtId="0" fontId="101" fillId="59" borderId="20" xfId="0" applyFont="1" applyFill="1" applyBorder="1" applyAlignment="1">
      <alignment horizontal="left" vertical="center" wrapText="1"/>
    </xf>
    <xf numFmtId="0" fontId="9" fillId="0" borderId="22" xfId="0" applyFont="1" applyBorder="1" applyAlignment="1">
      <alignment horizontal="left"/>
    </xf>
    <xf numFmtId="0" fontId="9" fillId="0" borderId="23" xfId="0" applyFont="1" applyBorder="1" applyAlignment="1">
      <alignment horizontal="left"/>
    </xf>
    <xf numFmtId="0" fontId="100" fillId="60" borderId="14" xfId="0" applyFont="1" applyFill="1" applyBorder="1" applyAlignment="1">
      <alignment horizontal="left" vertical="center"/>
    </xf>
    <xf numFmtId="0" fontId="72" fillId="60" borderId="14" xfId="0" applyFont="1" applyFill="1" applyBorder="1"/>
    <xf numFmtId="0" fontId="38" fillId="0" borderId="14" xfId="0" applyFont="1" applyBorder="1" applyAlignment="1">
      <alignment horizontal="left" vertical="center" wrapText="1"/>
    </xf>
    <xf numFmtId="0" fontId="9" fillId="0" borderId="14" xfId="0" applyFont="1" applyBorder="1" applyAlignment="1">
      <alignment horizontal="left" vertical="center" wrapText="1"/>
    </xf>
    <xf numFmtId="0" fontId="18" fillId="0" borderId="14" xfId="0" applyFont="1" applyBorder="1" applyAlignment="1">
      <alignment horizontal="left" vertical="center" wrapText="1"/>
    </xf>
    <xf numFmtId="0" fontId="21" fillId="0" borderId="22" xfId="0" applyFont="1" applyBorder="1" applyAlignment="1">
      <alignment horizontal="left" vertical="center"/>
    </xf>
    <xf numFmtId="0" fontId="21" fillId="0" borderId="23" xfId="0" applyFont="1" applyBorder="1" applyAlignment="1">
      <alignment horizontal="left" vertical="center"/>
    </xf>
    <xf numFmtId="0" fontId="100" fillId="60" borderId="14" xfId="0" applyFont="1" applyFill="1" applyBorder="1" applyAlignment="1">
      <alignment horizontal="center" vertical="center"/>
    </xf>
    <xf numFmtId="0" fontId="100" fillId="60" borderId="14" xfId="0" applyFont="1" applyFill="1" applyBorder="1" applyAlignment="1">
      <alignment horizontal="center"/>
    </xf>
    <xf numFmtId="0" fontId="9" fillId="0" borderId="43" xfId="0" applyFont="1" applyBorder="1" applyAlignment="1">
      <alignment horizontal="left"/>
    </xf>
    <xf numFmtId="0" fontId="9" fillId="0" borderId="33" xfId="0" applyFont="1" applyBorder="1" applyAlignment="1">
      <alignment horizontal="left"/>
    </xf>
    <xf numFmtId="0" fontId="100" fillId="59" borderId="4" xfId="0" applyFont="1" applyFill="1" applyBorder="1" applyAlignment="1">
      <alignment horizontal="left" vertical="center"/>
    </xf>
    <xf numFmtId="0" fontId="100" fillId="59" borderId="0" xfId="0" applyFont="1" applyFill="1" applyAlignment="1">
      <alignment horizontal="left" vertical="center"/>
    </xf>
    <xf numFmtId="0" fontId="10" fillId="0" borderId="25" xfId="0" applyFont="1" applyBorder="1" applyAlignment="1">
      <alignment horizontal="left" vertical="top" wrapText="1"/>
    </xf>
    <xf numFmtId="0" fontId="10" fillId="0" borderId="41" xfId="0" applyFont="1" applyBorder="1" applyAlignment="1">
      <alignment horizontal="left" vertical="top" wrapText="1"/>
    </xf>
    <xf numFmtId="0" fontId="10" fillId="0" borderId="26" xfId="0" applyFont="1" applyBorder="1" applyAlignment="1">
      <alignment horizontal="left" vertical="top" wrapText="1"/>
    </xf>
    <xf numFmtId="0" fontId="10" fillId="0" borderId="22" xfId="0" applyFont="1" applyBorder="1" applyAlignment="1">
      <alignment horizontal="left" vertical="top" wrapText="1"/>
    </xf>
    <xf numFmtId="0" fontId="10" fillId="0" borderId="0" xfId="0" applyFont="1" applyAlignment="1">
      <alignment horizontal="left" vertical="top" wrapText="1"/>
    </xf>
    <xf numFmtId="0" fontId="10" fillId="0" borderId="23" xfId="0" applyFont="1" applyBorder="1" applyAlignment="1">
      <alignment horizontal="left" vertical="top" wrapText="1"/>
    </xf>
    <xf numFmtId="0" fontId="10" fillId="0" borderId="43" xfId="0" applyFont="1" applyBorder="1" applyAlignment="1">
      <alignment horizontal="left" vertical="top" wrapText="1"/>
    </xf>
    <xf numFmtId="0" fontId="10" fillId="0" borderId="32" xfId="0" applyFont="1" applyBorder="1" applyAlignment="1">
      <alignment horizontal="left" vertical="top" wrapText="1"/>
    </xf>
    <xf numFmtId="0" fontId="10" fillId="0" borderId="33" xfId="0" applyFont="1" applyBorder="1" applyAlignment="1">
      <alignment horizontal="left" vertical="top" wrapText="1"/>
    </xf>
    <xf numFmtId="0" fontId="100" fillId="60" borderId="25" xfId="0" applyFont="1" applyFill="1" applyBorder="1" applyAlignment="1">
      <alignment horizontal="center" vertical="center" wrapText="1"/>
    </xf>
    <xf numFmtId="0" fontId="100" fillId="60" borderId="26" xfId="0" applyFont="1" applyFill="1" applyBorder="1" applyAlignment="1">
      <alignment horizontal="center" vertical="center" wrapText="1"/>
    </xf>
    <xf numFmtId="0" fontId="100" fillId="60" borderId="43" xfId="0" applyFont="1" applyFill="1" applyBorder="1" applyAlignment="1">
      <alignment horizontal="center" vertical="center" wrapText="1"/>
    </xf>
    <xf numFmtId="0" fontId="100" fillId="60" borderId="33" xfId="0" applyFont="1" applyFill="1" applyBorder="1" applyAlignment="1">
      <alignment horizontal="center" vertical="center" wrapText="1"/>
    </xf>
    <xf numFmtId="0" fontId="21" fillId="0" borderId="25" xfId="0" applyFont="1" applyBorder="1" applyAlignment="1">
      <alignment horizontal="left" vertical="center"/>
    </xf>
    <xf numFmtId="0" fontId="21" fillId="0" borderId="26" xfId="0" applyFont="1" applyBorder="1" applyAlignment="1">
      <alignment horizontal="left" vertical="center"/>
    </xf>
    <xf numFmtId="0" fontId="105" fillId="30" borderId="209" xfId="0" applyFont="1" applyFill="1" applyBorder="1" applyAlignment="1">
      <alignment horizontal="left" vertical="center" wrapText="1"/>
    </xf>
    <xf numFmtId="0" fontId="100" fillId="60" borderId="200" xfId="0" applyFont="1" applyFill="1" applyBorder="1" applyAlignment="1">
      <alignment horizontal="center"/>
    </xf>
    <xf numFmtId="0" fontId="105" fillId="30" borderId="214" xfId="0" applyFont="1" applyFill="1" applyBorder="1" applyAlignment="1">
      <alignment vertical="center" wrapText="1"/>
    </xf>
    <xf numFmtId="0" fontId="105" fillId="30" borderId="217" xfId="0" applyFont="1" applyFill="1" applyBorder="1" applyAlignment="1">
      <alignment vertical="center" wrapText="1"/>
    </xf>
    <xf numFmtId="0" fontId="100" fillId="61" borderId="200" xfId="0" applyFont="1" applyFill="1" applyBorder="1" applyAlignment="1">
      <alignment horizontal="center" vertical="center" wrapText="1"/>
    </xf>
    <xf numFmtId="0" fontId="100" fillId="60" borderId="200" xfId="0" applyFont="1" applyFill="1" applyBorder="1" applyAlignment="1">
      <alignment vertical="center"/>
    </xf>
    <xf numFmtId="0" fontId="100" fillId="60" borderId="201" xfId="0" applyFont="1" applyFill="1" applyBorder="1" applyAlignment="1">
      <alignment vertical="center" wrapText="1"/>
    </xf>
    <xf numFmtId="0" fontId="15" fillId="19" borderId="26" xfId="0" applyFont="1" applyFill="1" applyBorder="1" applyAlignment="1">
      <alignment horizontal="left" vertical="center"/>
    </xf>
    <xf numFmtId="0" fontId="15" fillId="19" borderId="33" xfId="0" applyFont="1" applyFill="1" applyBorder="1" applyAlignment="1">
      <alignment horizontal="left" vertical="center"/>
    </xf>
    <xf numFmtId="0" fontId="100" fillId="60" borderId="201" xfId="0" applyFont="1" applyFill="1" applyBorder="1" applyAlignment="1">
      <alignment vertical="center"/>
    </xf>
    <xf numFmtId="0" fontId="107" fillId="61" borderId="200" xfId="0" applyFont="1" applyFill="1" applyBorder="1" applyAlignment="1">
      <alignment vertical="center" wrapText="1"/>
    </xf>
    <xf numFmtId="0" fontId="107" fillId="61" borderId="225" xfId="0" applyFont="1" applyFill="1" applyBorder="1" applyAlignment="1">
      <alignment vertical="center" wrapText="1"/>
    </xf>
    <xf numFmtId="0" fontId="106" fillId="30" borderId="217" xfId="0" applyFont="1" applyFill="1" applyBorder="1" applyAlignment="1">
      <alignment vertical="center"/>
    </xf>
    <xf numFmtId="0" fontId="39" fillId="0" borderId="0" xfId="0" applyFont="1" applyAlignment="1">
      <alignment horizontal="left" vertical="center" wrapText="1"/>
    </xf>
    <xf numFmtId="0" fontId="106" fillId="57" borderId="206" xfId="0" applyFont="1" applyFill="1" applyBorder="1" applyAlignment="1">
      <alignment vertical="center" wrapText="1"/>
    </xf>
    <xf numFmtId="0" fontId="106" fillId="57" borderId="207" xfId="0" applyFont="1" applyFill="1" applyBorder="1" applyAlignment="1">
      <alignment vertical="center" wrapText="1"/>
    </xf>
    <xf numFmtId="0" fontId="100" fillId="59" borderId="202" xfId="0" applyFont="1" applyFill="1" applyBorder="1" applyAlignment="1">
      <alignment vertical="center"/>
    </xf>
    <xf numFmtId="0" fontId="105" fillId="30" borderId="209" xfId="0" applyFont="1" applyFill="1" applyBorder="1" applyAlignment="1">
      <alignment vertical="center" wrapText="1"/>
    </xf>
    <xf numFmtId="0" fontId="105" fillId="11" borderId="206" xfId="0" applyFont="1" applyFill="1" applyBorder="1" applyAlignment="1">
      <alignment vertical="center" wrapText="1"/>
    </xf>
    <xf numFmtId="0" fontId="105" fillId="11" borderId="207" xfId="0" applyFont="1" applyFill="1" applyBorder="1" applyAlignment="1">
      <alignment vertical="center" wrapText="1"/>
    </xf>
    <xf numFmtId="0" fontId="41" fillId="0" borderId="33" xfId="1" applyFont="1" applyBorder="1" applyAlignment="1">
      <alignment horizontal="center" vertical="center" wrapText="1"/>
    </xf>
    <xf numFmtId="0" fontId="41" fillId="0" borderId="21" xfId="1" applyFont="1" applyBorder="1" applyAlignment="1">
      <alignment horizontal="center" vertical="center" wrapText="1"/>
    </xf>
    <xf numFmtId="0" fontId="100" fillId="59" borderId="201" xfId="0" applyFont="1" applyFill="1" applyBorder="1" applyAlignment="1">
      <alignment vertical="center"/>
    </xf>
    <xf numFmtId="0" fontId="100" fillId="60" borderId="200" xfId="0" applyFont="1" applyFill="1" applyBorder="1" applyAlignment="1">
      <alignment horizontal="justify" vertical="center" wrapText="1"/>
    </xf>
    <xf numFmtId="0" fontId="100" fillId="59" borderId="202" xfId="0" applyFont="1" applyFill="1" applyBorder="1" applyAlignment="1">
      <alignment vertical="center" wrapText="1"/>
    </xf>
    <xf numFmtId="0" fontId="100" fillId="59" borderId="200" xfId="0" applyFont="1" applyFill="1" applyBorder="1" applyAlignment="1">
      <alignment vertical="center" wrapText="1"/>
    </xf>
    <xf numFmtId="0" fontId="100" fillId="59" borderId="201" xfId="0" applyFont="1" applyFill="1" applyBorder="1" applyAlignment="1">
      <alignment vertical="center" wrapText="1"/>
    </xf>
    <xf numFmtId="0" fontId="106" fillId="0" borderId="217" xfId="0" applyFont="1" applyBorder="1" applyAlignment="1">
      <alignment wrapText="1"/>
    </xf>
    <xf numFmtId="0" fontId="104" fillId="60" borderId="262" xfId="0" applyFont="1" applyFill="1" applyBorder="1" applyAlignment="1">
      <alignment horizontal="center" vertical="center"/>
    </xf>
    <xf numFmtId="0" fontId="21" fillId="0" borderId="1" xfId="0" applyFont="1" applyBorder="1" applyAlignment="1">
      <alignment horizontal="left" vertical="top" wrapText="1"/>
    </xf>
    <xf numFmtId="0" fontId="21" fillId="0" borderId="3" xfId="0" applyFont="1" applyBorder="1" applyAlignment="1">
      <alignment horizontal="left" vertical="top" wrapText="1"/>
    </xf>
    <xf numFmtId="0" fontId="21" fillId="0" borderId="2" xfId="0" applyFont="1" applyBorder="1" applyAlignment="1">
      <alignment horizontal="left" vertical="top" wrapText="1"/>
    </xf>
    <xf numFmtId="0" fontId="21" fillId="0" borderId="4" xfId="0" applyFont="1" applyBorder="1" applyAlignment="1">
      <alignment horizontal="left" vertical="top" wrapText="1"/>
    </xf>
    <xf numFmtId="0" fontId="21" fillId="0" borderId="5" xfId="0" applyFont="1" applyBorder="1" applyAlignment="1">
      <alignment horizontal="left" vertical="top" wrapText="1"/>
    </xf>
    <xf numFmtId="0" fontId="21" fillId="0" borderId="6" xfId="0" applyFont="1" applyBorder="1" applyAlignment="1">
      <alignment horizontal="left" vertical="top" wrapText="1"/>
    </xf>
    <xf numFmtId="0" fontId="21" fillId="0" borderId="8" xfId="0" applyFont="1" applyBorder="1" applyAlignment="1">
      <alignment horizontal="left" vertical="top" wrapText="1"/>
    </xf>
    <xf numFmtId="0" fontId="21" fillId="0" borderId="7" xfId="0" applyFont="1" applyBorder="1" applyAlignment="1">
      <alignment horizontal="left" vertical="top" wrapText="1"/>
    </xf>
    <xf numFmtId="0" fontId="21" fillId="0" borderId="32" xfId="0" applyFont="1" applyBorder="1" applyAlignment="1">
      <alignment horizontal="center"/>
    </xf>
    <xf numFmtId="0" fontId="23" fillId="0" borderId="156" xfId="0" applyFont="1" applyBorder="1" applyAlignment="1">
      <alignment vertical="center" wrapText="1"/>
    </xf>
    <xf numFmtId="0" fontId="23" fillId="0" borderId="20" xfId="0" applyFont="1" applyBorder="1" applyAlignment="1">
      <alignment vertical="center" wrapText="1"/>
    </xf>
    <xf numFmtId="0" fontId="38" fillId="0" borderId="19" xfId="0" applyFont="1" applyBorder="1" applyAlignment="1">
      <alignment vertical="center" wrapText="1"/>
    </xf>
    <xf numFmtId="0" fontId="100" fillId="61" borderId="200" xfId="0" applyFont="1" applyFill="1" applyBorder="1" applyAlignment="1">
      <alignment vertical="center" wrapText="1"/>
    </xf>
    <xf numFmtId="0" fontId="72" fillId="60" borderId="200" xfId="0" applyFont="1" applyFill="1" applyBorder="1" applyAlignment="1">
      <alignment vertical="center" wrapText="1"/>
    </xf>
    <xf numFmtId="0" fontId="23" fillId="0" borderId="99" xfId="0" applyFont="1" applyBorder="1" applyAlignment="1">
      <alignment vertical="center" wrapText="1"/>
    </xf>
    <xf numFmtId="0" fontId="23" fillId="0" borderId="32" xfId="0" applyFont="1" applyBorder="1" applyAlignment="1">
      <alignment vertical="center" wrapText="1"/>
    </xf>
    <xf numFmtId="0" fontId="104" fillId="60" borderId="208" xfId="0" applyFont="1" applyFill="1" applyBorder="1" applyAlignment="1">
      <alignment horizontal="center" vertical="center"/>
    </xf>
    <xf numFmtId="0" fontId="104" fillId="60" borderId="208" xfId="0" applyFont="1" applyFill="1" applyBorder="1"/>
    <xf numFmtId="0" fontId="105" fillId="0" borderId="208" xfId="0" applyFont="1" applyBorder="1" applyAlignment="1">
      <alignment horizontal="center" vertical="center"/>
    </xf>
    <xf numFmtId="0" fontId="103" fillId="0" borderId="208" xfId="0" applyFont="1" applyBorder="1"/>
    <xf numFmtId="0" fontId="10" fillId="0" borderId="25" xfId="0" applyFont="1" applyBorder="1" applyAlignment="1">
      <alignment horizontal="left" vertical="center" wrapText="1"/>
    </xf>
    <xf numFmtId="0" fontId="10" fillId="0" borderId="41" xfId="0" applyFont="1" applyBorder="1" applyAlignment="1">
      <alignment horizontal="left" vertical="center" wrapText="1"/>
    </xf>
    <xf numFmtId="0" fontId="10" fillId="0" borderId="26" xfId="0" applyFont="1" applyBorder="1" applyAlignment="1">
      <alignment horizontal="left" vertical="center" wrapText="1"/>
    </xf>
    <xf numFmtId="0" fontId="10" fillId="0" borderId="22" xfId="0" applyFont="1" applyBorder="1" applyAlignment="1">
      <alignment horizontal="left" vertical="center" wrapText="1"/>
    </xf>
    <xf numFmtId="0" fontId="10" fillId="0" borderId="0" xfId="0" applyFont="1" applyAlignment="1">
      <alignment horizontal="left" vertical="center" wrapText="1"/>
    </xf>
    <xf numFmtId="0" fontId="10" fillId="0" borderId="23" xfId="0" applyFont="1" applyBorder="1" applyAlignment="1">
      <alignment horizontal="left" vertical="center" wrapText="1"/>
    </xf>
    <xf numFmtId="0" fontId="10" fillId="0" borderId="43" xfId="0" applyFont="1" applyBorder="1" applyAlignment="1">
      <alignment horizontal="left" vertical="center" wrapText="1"/>
    </xf>
    <xf numFmtId="0" fontId="10" fillId="0" borderId="32" xfId="0" applyFont="1" applyBorder="1" applyAlignment="1">
      <alignment horizontal="left" vertical="center" wrapText="1"/>
    </xf>
    <xf numFmtId="0" fontId="10" fillId="0" borderId="33" xfId="0" applyFont="1" applyBorder="1" applyAlignment="1">
      <alignment horizontal="left" vertical="center" wrapText="1"/>
    </xf>
    <xf numFmtId="0" fontId="114" fillId="60" borderId="200" xfId="0" applyFont="1" applyFill="1" applyBorder="1" applyAlignment="1">
      <alignment horizontal="center" wrapText="1"/>
    </xf>
    <xf numFmtId="0" fontId="107" fillId="61" borderId="201" xfId="0" applyFont="1" applyFill="1" applyBorder="1" applyAlignment="1">
      <alignment horizontal="left" vertical="center" wrapText="1"/>
    </xf>
    <xf numFmtId="0" fontId="107" fillId="61" borderId="218" xfId="0" applyFont="1" applyFill="1" applyBorder="1" applyAlignment="1">
      <alignment horizontal="left" vertical="center" wrapText="1"/>
    </xf>
    <xf numFmtId="0" fontId="107" fillId="61" borderId="202" xfId="0" applyFont="1" applyFill="1" applyBorder="1" applyAlignment="1">
      <alignment horizontal="left" vertical="center" wrapText="1"/>
    </xf>
    <xf numFmtId="0" fontId="114" fillId="60" borderId="19" xfId="0" applyFont="1" applyFill="1" applyBorder="1" applyAlignment="1">
      <alignment horizontal="center" wrapText="1"/>
    </xf>
    <xf numFmtId="0" fontId="114" fillId="60" borderId="20" xfId="0" applyFont="1" applyFill="1" applyBorder="1" applyAlignment="1">
      <alignment horizontal="center" wrapText="1"/>
    </xf>
    <xf numFmtId="0" fontId="18" fillId="59" borderId="14" xfId="0" applyFont="1" applyFill="1" applyBorder="1" applyAlignment="1">
      <alignment horizontal="left" vertical="center"/>
    </xf>
    <xf numFmtId="0" fontId="21" fillId="60" borderId="14" xfId="0" applyFont="1" applyFill="1" applyBorder="1"/>
    <xf numFmtId="0" fontId="114" fillId="60" borderId="14" xfId="0" applyFont="1" applyFill="1" applyBorder="1" applyAlignment="1">
      <alignment horizontal="center" vertical="center" wrapText="1"/>
    </xf>
    <xf numFmtId="0" fontId="114" fillId="60" borderId="19" xfId="0" applyFont="1" applyFill="1" applyBorder="1" applyAlignment="1">
      <alignment horizontal="center" vertical="center" wrapText="1"/>
    </xf>
    <xf numFmtId="0" fontId="114" fillId="60" borderId="24" xfId="0" applyFont="1" applyFill="1" applyBorder="1" applyAlignment="1">
      <alignment horizontal="center" vertical="center" wrapText="1"/>
    </xf>
    <xf numFmtId="0" fontId="114" fillId="60" borderId="25" xfId="0" applyFont="1" applyFill="1" applyBorder="1" applyAlignment="1">
      <alignment horizontal="center" vertical="center" wrapText="1"/>
    </xf>
    <xf numFmtId="0" fontId="110" fillId="60" borderId="20" xfId="0" applyFont="1" applyFill="1" applyBorder="1" applyAlignment="1">
      <alignment horizontal="center" vertical="center" wrapText="1"/>
    </xf>
    <xf numFmtId="0" fontId="106" fillId="30" borderId="213" xfId="0" applyFont="1" applyFill="1" applyBorder="1"/>
    <xf numFmtId="0" fontId="105" fillId="56" borderId="208" xfId="0" applyFont="1" applyFill="1" applyBorder="1" applyAlignment="1">
      <alignment vertical="center" wrapText="1"/>
    </xf>
    <xf numFmtId="0" fontId="106" fillId="0" borderId="213" xfId="0" applyFont="1" applyBorder="1" applyAlignment="1">
      <alignment wrapText="1"/>
    </xf>
    <xf numFmtId="0" fontId="106" fillId="56" borderId="208" xfId="0" applyFont="1" applyFill="1" applyBorder="1" applyAlignment="1">
      <alignment vertical="center" wrapText="1"/>
    </xf>
    <xf numFmtId="0" fontId="106" fillId="0" borderId="213" xfId="0" applyFont="1" applyBorder="1"/>
    <xf numFmtId="0" fontId="114" fillId="61" borderId="200" xfId="0" applyFont="1" applyFill="1" applyBorder="1" applyAlignment="1">
      <alignment wrapText="1"/>
    </xf>
    <xf numFmtId="0" fontId="10" fillId="0" borderId="3" xfId="0" applyFont="1" applyBorder="1" applyAlignment="1">
      <alignment horizontal="left" vertical="top" wrapText="1"/>
    </xf>
    <xf numFmtId="0" fontId="10" fillId="0" borderId="2" xfId="0" applyFont="1" applyBorder="1" applyAlignment="1">
      <alignment horizontal="left" vertical="top" wrapText="1"/>
    </xf>
    <xf numFmtId="0" fontId="10" fillId="0" borderId="4" xfId="0" applyFont="1" applyBorder="1" applyAlignment="1">
      <alignment horizontal="left" vertical="top" wrapText="1"/>
    </xf>
    <xf numFmtId="0" fontId="10" fillId="0" borderId="5" xfId="0" applyFont="1" applyBorder="1" applyAlignment="1">
      <alignment horizontal="left" vertical="top" wrapText="1"/>
    </xf>
    <xf numFmtId="0" fontId="10" fillId="0" borderId="6" xfId="0" applyFont="1" applyBorder="1" applyAlignment="1">
      <alignment horizontal="left" vertical="top" wrapText="1"/>
    </xf>
    <xf numFmtId="0" fontId="10" fillId="0" borderId="8" xfId="0" applyFont="1" applyBorder="1" applyAlignment="1">
      <alignment horizontal="left" vertical="top" wrapText="1"/>
    </xf>
    <xf numFmtId="0" fontId="10" fillId="0" borderId="7" xfId="0" applyFont="1" applyBorder="1" applyAlignment="1">
      <alignment horizontal="left" vertical="top" wrapText="1"/>
    </xf>
    <xf numFmtId="0" fontId="120" fillId="60" borderId="200" xfId="0" applyFont="1" applyFill="1" applyBorder="1" applyAlignment="1">
      <alignment horizontal="center"/>
    </xf>
    <xf numFmtId="0" fontId="123" fillId="60" borderId="200" xfId="0" applyFont="1" applyFill="1" applyBorder="1" applyAlignment="1">
      <alignment horizontal="center"/>
    </xf>
    <xf numFmtId="0" fontId="72" fillId="60" borderId="200" xfId="0" applyFont="1" applyFill="1" applyBorder="1" applyAlignment="1">
      <alignment horizontal="center" vertical="center" wrapText="1"/>
    </xf>
    <xf numFmtId="0" fontId="100" fillId="60" borderId="232" xfId="0" applyFont="1" applyFill="1" applyBorder="1" applyAlignment="1">
      <alignment vertical="center"/>
    </xf>
    <xf numFmtId="0" fontId="100" fillId="60" borderId="0" xfId="0" applyFont="1" applyFill="1" applyAlignment="1">
      <alignment vertical="center"/>
    </xf>
    <xf numFmtId="0" fontId="114" fillId="61" borderId="200" xfId="0" applyFont="1" applyFill="1" applyBorder="1" applyAlignment="1">
      <alignment horizontal="center" vertical="center"/>
    </xf>
    <xf numFmtId="0" fontId="9" fillId="0" borderId="11" xfId="0" applyFont="1" applyBorder="1" applyAlignment="1">
      <alignment vertical="center" wrapText="1"/>
    </xf>
    <xf numFmtId="0" fontId="9" fillId="0" borderId="12" xfId="0" applyFont="1" applyBorder="1" applyAlignment="1">
      <alignment vertical="center" wrapText="1"/>
    </xf>
    <xf numFmtId="0" fontId="21" fillId="0" borderId="11" xfId="0" applyFont="1" applyBorder="1"/>
    <xf numFmtId="0" fontId="21" fillId="0" borderId="12" xfId="0" applyFont="1" applyBorder="1"/>
    <xf numFmtId="0" fontId="104" fillId="61" borderId="200" xfId="0" applyFont="1" applyFill="1" applyBorder="1" applyAlignment="1">
      <alignment horizontal="center" vertical="center"/>
    </xf>
    <xf numFmtId="0" fontId="22" fillId="0" borderId="11" xfId="0" applyFont="1" applyBorder="1" applyAlignment="1">
      <alignment vertical="center" wrapText="1"/>
    </xf>
    <xf numFmtId="0" fontId="19" fillId="0" borderId="11" xfId="0" applyFont="1" applyBorder="1"/>
    <xf numFmtId="0" fontId="19" fillId="0" borderId="12" xfId="0" applyFont="1" applyBorder="1"/>
    <xf numFmtId="0" fontId="105" fillId="0" borderId="214" xfId="0" applyFont="1" applyBorder="1"/>
    <xf numFmtId="0" fontId="105" fillId="0" borderId="217" xfId="0" applyFont="1" applyBorder="1"/>
    <xf numFmtId="0" fontId="100" fillId="61" borderId="200" xfId="0" applyFont="1" applyFill="1" applyBorder="1" applyAlignment="1">
      <alignment horizontal="center" vertical="center"/>
    </xf>
    <xf numFmtId="0" fontId="100" fillId="61" borderId="200" xfId="0" applyFont="1" applyFill="1" applyBorder="1" applyAlignment="1">
      <alignment vertical="center"/>
    </xf>
    <xf numFmtId="0" fontId="72" fillId="60" borderId="200" xfId="0" applyFont="1" applyFill="1" applyBorder="1" applyAlignment="1">
      <alignment vertical="center"/>
    </xf>
    <xf numFmtId="0" fontId="100" fillId="59" borderId="232" xfId="0" applyFont="1" applyFill="1" applyBorder="1" applyAlignment="1">
      <alignment horizontal="left" vertical="center"/>
    </xf>
    <xf numFmtId="164" fontId="14" fillId="0" borderId="10" xfId="0" applyNumberFormat="1" applyFont="1" applyBorder="1" applyAlignment="1">
      <alignment horizontal="center" vertical="center"/>
    </xf>
    <xf numFmtId="164" fontId="14" fillId="0" borderId="12" xfId="0" applyNumberFormat="1" applyFont="1" applyBorder="1" applyAlignment="1">
      <alignment horizontal="center" vertical="center"/>
    </xf>
    <xf numFmtId="0" fontId="106" fillId="0" borderId="213" xfId="0" applyFont="1" applyBorder="1" applyAlignment="1">
      <alignment horizontal="center" vertical="center" wrapText="1"/>
    </xf>
    <xf numFmtId="0" fontId="106" fillId="0" borderId="214" xfId="0" applyFont="1" applyBorder="1" applyAlignment="1">
      <alignment horizontal="center" vertical="center" wrapText="1"/>
    </xf>
    <xf numFmtId="0" fontId="106" fillId="0" borderId="217" xfId="0" applyFont="1" applyBorder="1" applyAlignment="1">
      <alignment horizontal="center" vertical="center" wrapText="1"/>
    </xf>
    <xf numFmtId="164" fontId="14" fillId="0" borderId="11" xfId="0" applyNumberFormat="1" applyFont="1" applyBorder="1" applyAlignment="1">
      <alignment horizontal="center" vertical="center"/>
    </xf>
    <xf numFmtId="164" fontId="14" fillId="0" borderId="14" xfId="2" applyNumberFormat="1" applyFont="1" applyFill="1" applyBorder="1" applyAlignment="1">
      <alignment horizontal="center" vertical="center"/>
    </xf>
    <xf numFmtId="0" fontId="14" fillId="0" borderId="1" xfId="0" applyFont="1" applyBorder="1" applyAlignment="1">
      <alignment horizontal="center" vertical="center"/>
    </xf>
    <xf numFmtId="0" fontId="14" fillId="0" borderId="2" xfId="0" applyFont="1" applyBorder="1" applyAlignment="1">
      <alignment horizontal="center" vertical="center"/>
    </xf>
    <xf numFmtId="10" fontId="106" fillId="0" borderId="213" xfId="2" applyNumberFormat="1" applyFont="1" applyFill="1" applyBorder="1" applyAlignment="1">
      <alignment horizontal="center" vertical="center" wrapText="1"/>
    </xf>
    <xf numFmtId="10" fontId="106" fillId="0" borderId="214" xfId="2" applyNumberFormat="1" applyFont="1" applyFill="1" applyBorder="1" applyAlignment="1">
      <alignment horizontal="center" vertical="center" wrapText="1"/>
    </xf>
    <xf numFmtId="10" fontId="106" fillId="0" borderId="217" xfId="2" applyNumberFormat="1" applyFont="1" applyFill="1" applyBorder="1" applyAlignment="1">
      <alignment horizontal="center" vertical="center" wrapText="1"/>
    </xf>
    <xf numFmtId="0" fontId="14" fillId="0" borderId="3" xfId="0" applyFont="1" applyBorder="1" applyAlignment="1">
      <alignment horizontal="center" vertical="center"/>
    </xf>
    <xf numFmtId="164" fontId="14" fillId="0" borderId="15" xfId="2" applyNumberFormat="1" applyFont="1" applyFill="1" applyBorder="1" applyAlignment="1">
      <alignment horizontal="center" vertical="center"/>
    </xf>
    <xf numFmtId="0" fontId="14" fillId="0" borderId="11" xfId="0" applyFont="1" applyBorder="1"/>
    <xf numFmtId="0" fontId="14" fillId="0" borderId="8" xfId="0" applyFont="1" applyBorder="1"/>
    <xf numFmtId="0" fontId="105" fillId="30" borderId="207" xfId="0" applyFont="1" applyFill="1" applyBorder="1" applyAlignment="1">
      <alignment vertical="center"/>
    </xf>
    <xf numFmtId="0" fontId="8" fillId="0" borderId="25" xfId="0" applyFont="1" applyBorder="1" applyAlignment="1">
      <alignment horizontal="center" vertical="center" wrapText="1"/>
    </xf>
    <xf numFmtId="0" fontId="8" fillId="0" borderId="41" xfId="0" applyFont="1" applyBorder="1" applyAlignment="1">
      <alignment horizontal="center" vertical="center" wrapText="1"/>
    </xf>
    <xf numFmtId="0" fontId="8" fillId="0" borderId="26" xfId="0" applyFont="1" applyBorder="1" applyAlignment="1">
      <alignment horizontal="center" vertical="center" wrapText="1"/>
    </xf>
    <xf numFmtId="0" fontId="8" fillId="0" borderId="22" xfId="0" applyFont="1" applyBorder="1" applyAlignment="1">
      <alignment horizontal="center" vertical="center" wrapText="1"/>
    </xf>
    <xf numFmtId="0" fontId="8" fillId="0" borderId="0" xfId="0" applyFont="1" applyAlignment="1">
      <alignment horizontal="center" vertical="center" wrapText="1"/>
    </xf>
    <xf numFmtId="0" fontId="8" fillId="0" borderId="23" xfId="0" applyFont="1" applyBorder="1" applyAlignment="1">
      <alignment horizontal="center" vertical="center" wrapText="1"/>
    </xf>
    <xf numFmtId="0" fontId="8" fillId="0" borderId="43"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33" xfId="0" applyFont="1" applyBorder="1" applyAlignment="1">
      <alignment horizontal="center" vertical="center" wrapText="1"/>
    </xf>
    <xf numFmtId="0" fontId="107" fillId="61" borderId="225" xfId="0" applyFont="1" applyFill="1" applyBorder="1" applyAlignment="1">
      <alignment horizontal="center" vertical="center" wrapText="1"/>
    </xf>
    <xf numFmtId="0" fontId="105" fillId="30" borderId="208" xfId="0" applyFont="1" applyFill="1" applyBorder="1" applyAlignment="1">
      <alignment horizontal="left" vertical="center" wrapText="1"/>
    </xf>
    <xf numFmtId="0" fontId="97" fillId="0" borderId="0" xfId="0" applyFont="1" applyAlignment="1">
      <alignment horizontal="center" vertical="top"/>
    </xf>
    <xf numFmtId="0" fontId="114" fillId="61" borderId="225" xfId="0" applyFont="1" applyFill="1" applyBorder="1" applyAlignment="1">
      <alignment horizontal="center" vertical="center" wrapText="1"/>
    </xf>
    <xf numFmtId="0" fontId="72" fillId="60" borderId="225" xfId="0" applyFont="1" applyFill="1" applyBorder="1" applyAlignment="1">
      <alignment horizontal="left"/>
    </xf>
    <xf numFmtId="0" fontId="105" fillId="8" borderId="208" xfId="0" applyFont="1" applyFill="1" applyBorder="1" applyAlignment="1">
      <alignment vertical="center" wrapText="1"/>
    </xf>
    <xf numFmtId="0" fontId="105" fillId="8" borderId="208" xfId="0" applyFont="1" applyFill="1" applyBorder="1"/>
    <xf numFmtId="9" fontId="106" fillId="2" borderId="208" xfId="2" applyFont="1" applyFill="1" applyBorder="1" applyAlignment="1">
      <alignment horizontal="left" vertical="center" wrapText="1"/>
    </xf>
    <xf numFmtId="9" fontId="106" fillId="0" borderId="208" xfId="2" applyFont="1" applyBorder="1" applyAlignment="1">
      <alignment horizontal="left"/>
    </xf>
    <xf numFmtId="0" fontId="106" fillId="8" borderId="208" xfId="0" applyFont="1" applyFill="1" applyBorder="1"/>
    <xf numFmtId="0" fontId="18" fillId="7" borderId="4" xfId="0" applyFont="1" applyFill="1" applyBorder="1" applyAlignment="1">
      <alignment horizontal="left" vertical="center"/>
    </xf>
    <xf numFmtId="0" fontId="18" fillId="7" borderId="0" xfId="0" applyFont="1" applyFill="1" applyAlignment="1">
      <alignment horizontal="left" vertical="center"/>
    </xf>
    <xf numFmtId="0" fontId="105" fillId="8" borderId="213" xfId="0" applyFont="1" applyFill="1" applyBorder="1" applyAlignment="1">
      <alignment vertical="center" wrapText="1"/>
    </xf>
    <xf numFmtId="0" fontId="106" fillId="8" borderId="214" xfId="0" applyFont="1" applyFill="1" applyBorder="1"/>
    <xf numFmtId="0" fontId="106" fillId="8" borderId="217" xfId="0" applyFont="1" applyFill="1" applyBorder="1"/>
    <xf numFmtId="0" fontId="114" fillId="61" borderId="200" xfId="0" applyFont="1" applyFill="1" applyBorder="1"/>
    <xf numFmtId="0" fontId="9" fillId="2" borderId="0" xfId="0" applyFont="1" applyFill="1" applyAlignment="1">
      <alignment vertical="center" wrapText="1"/>
    </xf>
    <xf numFmtId="0" fontId="9" fillId="0" borderId="0" xfId="0" applyFont="1" applyAlignment="1">
      <alignment vertical="center" wrapText="1"/>
    </xf>
    <xf numFmtId="0" fontId="18" fillId="0" borderId="0" xfId="0" applyFont="1" applyAlignment="1">
      <alignment horizontal="left" vertical="center"/>
    </xf>
    <xf numFmtId="0" fontId="9" fillId="0" borderId="25" xfId="0" applyFont="1" applyBorder="1" applyAlignment="1">
      <alignment horizontal="center" vertical="center" wrapText="1"/>
    </xf>
    <xf numFmtId="0" fontId="9" fillId="0" borderId="41" xfId="0" applyFont="1" applyBorder="1" applyAlignment="1">
      <alignment horizontal="center" vertical="center" wrapText="1"/>
    </xf>
    <xf numFmtId="0" fontId="9" fillId="0" borderId="26" xfId="0" applyFont="1" applyBorder="1" applyAlignment="1">
      <alignment horizontal="center" vertical="center" wrapText="1"/>
    </xf>
    <xf numFmtId="0" fontId="9" fillId="0" borderId="22" xfId="0" applyFont="1" applyBorder="1" applyAlignment="1">
      <alignment horizontal="center" vertical="center" wrapText="1"/>
    </xf>
    <xf numFmtId="0" fontId="9" fillId="0" borderId="0" xfId="0" applyFont="1" applyAlignment="1">
      <alignment horizontal="center" vertical="center" wrapText="1"/>
    </xf>
    <xf numFmtId="0" fontId="9" fillId="0" borderId="23" xfId="0" applyFont="1" applyBorder="1" applyAlignment="1">
      <alignment horizontal="center" vertical="center" wrapText="1"/>
    </xf>
    <xf numFmtId="0" fontId="9" fillId="0" borderId="43" xfId="0" applyFont="1" applyBorder="1" applyAlignment="1">
      <alignment horizontal="center" vertical="center" wrapText="1"/>
    </xf>
    <xf numFmtId="0" fontId="9" fillId="0" borderId="32" xfId="0" applyFont="1" applyBorder="1" applyAlignment="1">
      <alignment horizontal="center" vertical="center" wrapText="1"/>
    </xf>
    <xf numFmtId="0" fontId="9" fillId="0" borderId="33" xfId="0" applyFont="1" applyBorder="1" applyAlignment="1">
      <alignment horizontal="center" vertical="center" wrapText="1"/>
    </xf>
    <xf numFmtId="0" fontId="9" fillId="9" borderId="14" xfId="0" applyFont="1" applyFill="1" applyBorder="1" applyAlignment="1">
      <alignment wrapText="1"/>
    </xf>
    <xf numFmtId="0" fontId="9" fillId="9" borderId="21" xfId="0" applyFont="1" applyFill="1" applyBorder="1" applyAlignment="1">
      <alignment wrapText="1"/>
    </xf>
    <xf numFmtId="0" fontId="8" fillId="0" borderId="19" xfId="0" applyFont="1" applyBorder="1" applyAlignment="1">
      <alignment wrapText="1"/>
    </xf>
    <xf numFmtId="0" fontId="106" fillId="58" borderId="215" xfId="0" applyFont="1" applyFill="1" applyBorder="1" applyAlignment="1">
      <alignment vertical="center" wrapText="1"/>
    </xf>
    <xf numFmtId="0" fontId="106" fillId="58" borderId="206" xfId="0" applyFont="1" applyFill="1" applyBorder="1" applyAlignment="1">
      <alignment vertical="center" wrapText="1"/>
    </xf>
    <xf numFmtId="0" fontId="106" fillId="58" borderId="207" xfId="0" applyFont="1" applyFill="1" applyBorder="1" applyAlignment="1">
      <alignment vertical="center" wrapText="1"/>
    </xf>
    <xf numFmtId="0" fontId="106" fillId="56" borderId="215" xfId="0" applyFont="1" applyFill="1" applyBorder="1" applyAlignment="1">
      <alignment vertical="center" wrapText="1"/>
    </xf>
    <xf numFmtId="0" fontId="106" fillId="56" borderId="207" xfId="0" applyFont="1" applyFill="1" applyBorder="1" applyAlignment="1">
      <alignment vertical="center" wrapText="1"/>
    </xf>
    <xf numFmtId="0" fontId="105" fillId="8" borderId="215" xfId="0" applyFont="1" applyFill="1" applyBorder="1" applyAlignment="1">
      <alignment vertical="center" wrapText="1"/>
    </xf>
    <xf numFmtId="0" fontId="105" fillId="8" borderId="206" xfId="0" applyFont="1" applyFill="1" applyBorder="1" applyAlignment="1">
      <alignment vertical="center" wrapText="1"/>
    </xf>
    <xf numFmtId="0" fontId="105" fillId="8" borderId="207" xfId="0" applyFont="1" applyFill="1" applyBorder="1" applyAlignment="1">
      <alignment vertical="center" wrapText="1"/>
    </xf>
    <xf numFmtId="0" fontId="72" fillId="60" borderId="200" xfId="0" applyFont="1" applyFill="1" applyBorder="1" applyAlignment="1">
      <alignment wrapText="1"/>
    </xf>
    <xf numFmtId="0" fontId="9" fillId="58" borderId="20" xfId="0" applyFont="1" applyFill="1" applyBorder="1" applyAlignment="1">
      <alignment vertical="center" wrapText="1"/>
    </xf>
    <xf numFmtId="9" fontId="9" fillId="58" borderId="20" xfId="0" applyNumberFormat="1" applyFont="1" applyFill="1" applyBorder="1" applyAlignment="1">
      <alignment vertical="center" wrapText="1"/>
    </xf>
    <xf numFmtId="0" fontId="22" fillId="30" borderId="15" xfId="0" applyFont="1" applyFill="1" applyBorder="1" applyAlignment="1">
      <alignment vertical="center" wrapText="1"/>
    </xf>
    <xf numFmtId="0" fontId="19" fillId="30" borderId="14" xfId="0" applyFont="1" applyFill="1" applyBorder="1" applyAlignment="1">
      <alignment vertical="center"/>
    </xf>
    <xf numFmtId="0" fontId="9" fillId="30" borderId="20" xfId="0" applyFont="1" applyFill="1" applyBorder="1" applyAlignment="1">
      <alignment vertical="center" wrapText="1"/>
    </xf>
    <xf numFmtId="0" fontId="9" fillId="30" borderId="20" xfId="0" applyFont="1" applyFill="1" applyBorder="1" applyAlignment="1">
      <alignment vertical="center"/>
    </xf>
    <xf numFmtId="0" fontId="9" fillId="30" borderId="15" xfId="0" applyFont="1" applyFill="1" applyBorder="1" applyAlignment="1">
      <alignment vertical="center"/>
    </xf>
    <xf numFmtId="0" fontId="21" fillId="58" borderId="20" xfId="0" applyFont="1" applyFill="1" applyBorder="1" applyAlignment="1">
      <alignment vertical="center" wrapText="1"/>
    </xf>
    <xf numFmtId="0" fontId="21" fillId="58" borderId="15" xfId="0" applyFont="1" applyFill="1" applyBorder="1" applyAlignment="1">
      <alignment vertical="center" wrapText="1"/>
    </xf>
    <xf numFmtId="0" fontId="21" fillId="30" borderId="20" xfId="0" applyFont="1" applyFill="1" applyBorder="1" applyAlignment="1">
      <alignment vertical="center"/>
    </xf>
    <xf numFmtId="0" fontId="21" fillId="30" borderId="15" xfId="0" applyFont="1" applyFill="1" applyBorder="1" applyAlignment="1">
      <alignment vertical="center"/>
    </xf>
    <xf numFmtId="0" fontId="114" fillId="60" borderId="201" xfId="0" applyFont="1" applyFill="1" applyBorder="1" applyAlignment="1">
      <alignment horizontal="center"/>
    </xf>
    <xf numFmtId="0" fontId="114" fillId="60" borderId="218" xfId="0" applyFont="1" applyFill="1" applyBorder="1" applyAlignment="1">
      <alignment horizontal="center"/>
    </xf>
    <xf numFmtId="0" fontId="114" fillId="60" borderId="202" xfId="0" applyFont="1" applyFill="1" applyBorder="1" applyAlignment="1">
      <alignment horizontal="center"/>
    </xf>
    <xf numFmtId="9" fontId="106" fillId="58" borderId="209" xfId="0" applyNumberFormat="1" applyFont="1" applyFill="1" applyBorder="1" applyAlignment="1">
      <alignment horizontal="center" vertical="center" wrapText="1"/>
    </xf>
    <xf numFmtId="9" fontId="106" fillId="58" borderId="207" xfId="0" applyNumberFormat="1" applyFont="1" applyFill="1" applyBorder="1" applyAlignment="1">
      <alignment horizontal="center" vertical="center" wrapText="1"/>
    </xf>
    <xf numFmtId="0" fontId="105" fillId="8" borderId="206" xfId="0" applyFont="1" applyFill="1" applyBorder="1" applyAlignment="1">
      <alignment horizontal="left"/>
    </xf>
    <xf numFmtId="0" fontId="105" fillId="8" borderId="207" xfId="0" applyFont="1" applyFill="1" applyBorder="1" applyAlignment="1">
      <alignment horizontal="left"/>
    </xf>
    <xf numFmtId="9" fontId="106" fillId="58" borderId="209" xfId="0" applyNumberFormat="1" applyFont="1" applyFill="1" applyBorder="1" applyAlignment="1">
      <alignment vertical="center" wrapText="1"/>
    </xf>
    <xf numFmtId="0" fontId="106" fillId="8" borderId="206" xfId="0" applyFont="1" applyFill="1" applyBorder="1" applyAlignment="1">
      <alignment horizontal="left"/>
    </xf>
    <xf numFmtId="0" fontId="106" fillId="8" borderId="207" xfId="0" applyFont="1" applyFill="1" applyBorder="1" applyAlignment="1">
      <alignment horizontal="left"/>
    </xf>
    <xf numFmtId="0" fontId="104" fillId="60" borderId="213" xfId="0" applyFont="1" applyFill="1" applyBorder="1" applyAlignment="1">
      <alignment horizontal="center" vertical="center"/>
    </xf>
    <xf numFmtId="0" fontId="104" fillId="60" borderId="214" xfId="0" applyFont="1" applyFill="1" applyBorder="1" applyAlignment="1">
      <alignment horizontal="center" vertical="center"/>
    </xf>
    <xf numFmtId="0" fontId="104" fillId="60" borderId="217" xfId="0" applyFont="1" applyFill="1" applyBorder="1" applyAlignment="1">
      <alignment horizontal="center" vertical="center"/>
    </xf>
    <xf numFmtId="0" fontId="100" fillId="59" borderId="225" xfId="0" applyFont="1" applyFill="1" applyBorder="1" applyAlignment="1">
      <alignment horizontal="left" vertical="center" wrapText="1"/>
    </xf>
    <xf numFmtId="0" fontId="72" fillId="60" borderId="225" xfId="0" applyFont="1" applyFill="1" applyBorder="1" applyAlignment="1">
      <alignment wrapText="1"/>
    </xf>
    <xf numFmtId="0" fontId="104" fillId="60" borderId="270" xfId="0" applyFont="1" applyFill="1" applyBorder="1" applyAlignment="1">
      <alignment horizontal="center" vertical="center"/>
    </xf>
    <xf numFmtId="0" fontId="9" fillId="0" borderId="19" xfId="0" applyFont="1" applyBorder="1"/>
    <xf numFmtId="0" fontId="9" fillId="0" borderId="271" xfId="0" applyFont="1" applyBorder="1"/>
    <xf numFmtId="0" fontId="72" fillId="60" borderId="200" xfId="0" applyFont="1" applyFill="1" applyBorder="1" applyAlignment="1">
      <alignment horizontal="center" wrapText="1"/>
    </xf>
    <xf numFmtId="0" fontId="10" fillId="0" borderId="25" xfId="0" applyFont="1" applyBorder="1" applyAlignment="1">
      <alignment horizontal="center" vertical="top" wrapText="1"/>
    </xf>
    <xf numFmtId="0" fontId="10" fillId="0" borderId="41" xfId="0" applyFont="1" applyBorder="1" applyAlignment="1">
      <alignment horizontal="center" vertical="top" wrapText="1"/>
    </xf>
    <xf numFmtId="0" fontId="10" fillId="0" borderId="26" xfId="0" applyFont="1" applyBorder="1" applyAlignment="1">
      <alignment horizontal="center" vertical="top" wrapText="1"/>
    </xf>
    <xf numFmtId="0" fontId="9" fillId="0" borderId="271" xfId="0" applyFont="1" applyBorder="1" applyAlignment="1">
      <alignment wrapText="1"/>
    </xf>
    <xf numFmtId="0" fontId="9" fillId="0" borderId="25" xfId="0" applyFont="1" applyBorder="1"/>
    <xf numFmtId="0" fontId="9" fillId="0" borderId="272" xfId="0" applyFont="1" applyBorder="1"/>
    <xf numFmtId="0" fontId="12" fillId="0" borderId="38" xfId="0" applyFont="1" applyBorder="1" applyAlignment="1">
      <alignment horizontal="center"/>
    </xf>
    <xf numFmtId="0" fontId="12" fillId="0" borderId="18" xfId="0" applyFont="1" applyBorder="1" applyAlignment="1">
      <alignment horizontal="center"/>
    </xf>
    <xf numFmtId="0" fontId="100" fillId="60" borderId="201" xfId="0" applyFont="1" applyFill="1" applyBorder="1" applyAlignment="1">
      <alignment horizontal="left" vertical="center" wrapText="1"/>
    </xf>
    <xf numFmtId="0" fontId="100" fillId="60" borderId="224" xfId="0" applyFont="1" applyFill="1" applyBorder="1" applyAlignment="1">
      <alignment horizontal="left" vertical="center" wrapText="1"/>
    </xf>
    <xf numFmtId="0" fontId="100" fillId="60" borderId="200" xfId="0" applyFont="1" applyFill="1" applyBorder="1" applyAlignment="1">
      <alignment horizontal="left" vertical="center" wrapText="1"/>
    </xf>
    <xf numFmtId="0" fontId="100" fillId="60" borderId="201" xfId="0" applyFont="1" applyFill="1" applyBorder="1" applyAlignment="1">
      <alignment horizontal="center" vertical="center" wrapText="1"/>
    </xf>
    <xf numFmtId="0" fontId="100" fillId="60" borderId="218" xfId="0" applyFont="1" applyFill="1" applyBorder="1" applyAlignment="1">
      <alignment horizontal="center" vertical="center" wrapText="1"/>
    </xf>
    <xf numFmtId="0" fontId="9" fillId="0" borderId="21" xfId="0" applyFont="1" applyBorder="1" applyAlignment="1">
      <alignment vertical="center" wrapText="1"/>
    </xf>
    <xf numFmtId="0" fontId="100" fillId="60" borderId="201" xfId="0" applyFont="1" applyFill="1" applyBorder="1" applyAlignment="1">
      <alignment horizontal="center" vertical="center"/>
    </xf>
    <xf numFmtId="0" fontId="100" fillId="60" borderId="218" xfId="0" applyFont="1" applyFill="1" applyBorder="1" applyAlignment="1">
      <alignment horizontal="center" vertical="center"/>
    </xf>
    <xf numFmtId="0" fontId="100" fillId="60" borderId="202" xfId="0" applyFont="1" applyFill="1" applyBorder="1" applyAlignment="1">
      <alignment horizontal="center" vertical="center"/>
    </xf>
    <xf numFmtId="0" fontId="9" fillId="0" borderId="14" xfId="0" applyFont="1" applyBorder="1" applyAlignment="1">
      <alignment vertical="center" wrapText="1"/>
    </xf>
    <xf numFmtId="0" fontId="9" fillId="0" borderId="21" xfId="0" applyFont="1" applyBorder="1" applyAlignment="1">
      <alignment horizontal="left" vertical="center" wrapText="1"/>
    </xf>
    <xf numFmtId="0" fontId="9" fillId="0" borderId="19" xfId="0" applyFont="1" applyBorder="1" applyAlignment="1">
      <alignment vertical="center" wrapText="1"/>
    </xf>
    <xf numFmtId="0" fontId="9" fillId="0" borderId="15" xfId="0" applyFont="1" applyBorder="1" applyAlignment="1">
      <alignment vertical="center" wrapText="1"/>
    </xf>
    <xf numFmtId="0" fontId="9" fillId="0" borderId="25" xfId="0" applyFont="1" applyBorder="1" applyAlignment="1">
      <alignment vertical="center" wrapText="1"/>
    </xf>
    <xf numFmtId="0" fontId="9" fillId="0" borderId="26" xfId="0" applyFont="1" applyBorder="1" applyAlignment="1">
      <alignment vertical="center" wrapText="1"/>
    </xf>
    <xf numFmtId="0" fontId="9" fillId="0" borderId="21" xfId="0" applyFont="1" applyBorder="1" applyAlignment="1">
      <alignment horizontal="center" vertical="center" wrapText="1"/>
    </xf>
    <xf numFmtId="0" fontId="21" fillId="5" borderId="19" xfId="0" applyFont="1" applyFill="1" applyBorder="1" applyAlignment="1">
      <alignment horizontal="left" wrapText="1"/>
    </xf>
    <xf numFmtId="0" fontId="21" fillId="5" borderId="15" xfId="0" applyFont="1" applyFill="1" applyBorder="1" applyAlignment="1">
      <alignment horizontal="left" wrapText="1"/>
    </xf>
    <xf numFmtId="0" fontId="9" fillId="5" borderId="19" xfId="0" applyFont="1" applyFill="1" applyBorder="1" applyAlignment="1">
      <alignment horizontal="left" vertical="center" wrapText="1"/>
    </xf>
    <xf numFmtId="0" fontId="9" fillId="5" borderId="15" xfId="0" applyFont="1" applyFill="1" applyBorder="1" applyAlignment="1">
      <alignment horizontal="left" vertical="center" wrapText="1"/>
    </xf>
    <xf numFmtId="0" fontId="9" fillId="0" borderId="19" xfId="0" applyFont="1" applyBorder="1" applyAlignment="1">
      <alignment horizontal="left" vertical="center" wrapText="1"/>
    </xf>
    <xf numFmtId="0" fontId="9" fillId="0" borderId="15" xfId="0" applyFont="1" applyBorder="1" applyAlignment="1">
      <alignment horizontal="left" vertical="center" wrapText="1"/>
    </xf>
    <xf numFmtId="0" fontId="18" fillId="5" borderId="19" xfId="0" applyFont="1" applyFill="1" applyBorder="1" applyAlignment="1">
      <alignment horizontal="left" wrapText="1"/>
    </xf>
    <xf numFmtId="0" fontId="18" fillId="5" borderId="15" xfId="0" applyFont="1" applyFill="1" applyBorder="1" applyAlignment="1">
      <alignment horizontal="left" wrapText="1"/>
    </xf>
    <xf numFmtId="0" fontId="100" fillId="59" borderId="219" xfId="0" applyFont="1" applyFill="1" applyBorder="1" applyAlignment="1">
      <alignment horizontal="left" vertical="center"/>
    </xf>
    <xf numFmtId="0" fontId="100" fillId="59" borderId="220" xfId="0" applyFont="1" applyFill="1" applyBorder="1" applyAlignment="1">
      <alignment horizontal="left" vertical="center"/>
    </xf>
    <xf numFmtId="0" fontId="100" fillId="59" borderId="226" xfId="0" applyFont="1" applyFill="1" applyBorder="1" applyAlignment="1">
      <alignment horizontal="left" vertical="center" wrapText="1"/>
    </xf>
    <xf numFmtId="0" fontId="100" fillId="59" borderId="227" xfId="0" applyFont="1" applyFill="1" applyBorder="1" applyAlignment="1">
      <alignment horizontal="left" vertical="center" wrapText="1"/>
    </xf>
    <xf numFmtId="0" fontId="21" fillId="0" borderId="0" xfId="0" applyFont="1" applyAlignment="1">
      <alignment horizontal="center" vertical="center"/>
    </xf>
    <xf numFmtId="0" fontId="100" fillId="59" borderId="228" xfId="0" applyFont="1" applyFill="1" applyBorder="1" applyAlignment="1">
      <alignment horizontal="left" vertical="center" wrapText="1"/>
    </xf>
    <xf numFmtId="0" fontId="100" fillId="59" borderId="229" xfId="0" applyFont="1" applyFill="1" applyBorder="1" applyAlignment="1">
      <alignment horizontal="left" vertical="center" wrapText="1"/>
    </xf>
    <xf numFmtId="0" fontId="100" fillId="59" borderId="230" xfId="0" applyFont="1" applyFill="1" applyBorder="1" applyAlignment="1">
      <alignment horizontal="left" vertical="center" wrapText="1"/>
    </xf>
    <xf numFmtId="10" fontId="23" fillId="0" borderId="19" xfId="0" applyNumberFormat="1" applyFont="1" applyBorder="1" applyAlignment="1">
      <alignment horizontal="center" vertical="center" wrapText="1"/>
    </xf>
    <xf numFmtId="0" fontId="23" fillId="0" borderId="20" xfId="0" applyFont="1" applyBorder="1" applyAlignment="1">
      <alignment horizontal="center" vertical="center" wrapText="1"/>
    </xf>
    <xf numFmtId="0" fontId="23" fillId="0" borderId="15" xfId="0" applyFont="1" applyBorder="1" applyAlignment="1">
      <alignment horizontal="center" vertical="center" wrapText="1"/>
    </xf>
    <xf numFmtId="10" fontId="23" fillId="46" borderId="19" xfId="0" applyNumberFormat="1" applyFont="1" applyFill="1" applyBorder="1" applyAlignment="1">
      <alignment horizontal="center" vertical="center" wrapText="1"/>
    </xf>
    <xf numFmtId="0" fontId="23" fillId="46" borderId="20" xfId="0" applyFont="1" applyFill="1" applyBorder="1" applyAlignment="1">
      <alignment horizontal="center" vertical="center" wrapText="1"/>
    </xf>
    <xf numFmtId="0" fontId="23" fillId="46" borderId="15" xfId="0" applyFont="1" applyFill="1" applyBorder="1" applyAlignment="1">
      <alignment horizontal="center" vertical="center" wrapText="1"/>
    </xf>
    <xf numFmtId="0" fontId="23" fillId="0" borderId="19" xfId="0" applyFont="1" applyBorder="1" applyAlignment="1">
      <alignment horizontal="center" vertical="center" wrapText="1"/>
    </xf>
    <xf numFmtId="0" fontId="23" fillId="46" borderId="19" xfId="0" applyFont="1" applyFill="1" applyBorder="1" applyAlignment="1">
      <alignment horizontal="center" vertical="center" wrapText="1"/>
    </xf>
    <xf numFmtId="0" fontId="106" fillId="5" borderId="213" xfId="0" applyFont="1" applyFill="1" applyBorder="1" applyAlignment="1">
      <alignment vertical="center" wrapText="1"/>
    </xf>
    <xf numFmtId="0" fontId="106" fillId="5" borderId="209" xfId="0" applyFont="1" applyFill="1" applyBorder="1" applyAlignment="1">
      <alignment vertical="center" wrapText="1"/>
    </xf>
    <xf numFmtId="0" fontId="106" fillId="0" borderId="206" xfId="0" applyFont="1" applyBorder="1" applyAlignment="1">
      <alignment vertical="center" wrapText="1"/>
    </xf>
    <xf numFmtId="0" fontId="100" fillId="60" borderId="200" xfId="0" applyFont="1" applyFill="1" applyBorder="1" applyAlignment="1">
      <alignment horizontal="right" vertical="center"/>
    </xf>
    <xf numFmtId="0" fontId="21" fillId="0" borderId="21" xfId="0" applyFont="1" applyBorder="1" applyAlignment="1">
      <alignment horizontal="center" vertical="top" wrapText="1"/>
    </xf>
    <xf numFmtId="0" fontId="21" fillId="0" borderId="14" xfId="0" applyFont="1" applyBorder="1" applyAlignment="1">
      <alignment horizontal="center" vertical="top" wrapText="1"/>
    </xf>
    <xf numFmtId="0" fontId="114" fillId="60" borderId="200" xfId="0" applyFont="1" applyFill="1" applyBorder="1" applyAlignment="1">
      <alignment wrapText="1"/>
    </xf>
    <xf numFmtId="0" fontId="114" fillId="60" borderId="200" xfId="0" applyFont="1" applyFill="1" applyBorder="1"/>
    <xf numFmtId="0" fontId="15" fillId="0" borderId="14" xfId="0" applyFont="1" applyBorder="1" applyAlignment="1">
      <alignment vertical="center" wrapText="1"/>
    </xf>
    <xf numFmtId="0" fontId="14" fillId="0" borderId="14" xfId="0" applyFont="1" applyBorder="1" applyAlignment="1">
      <alignment vertical="center"/>
    </xf>
    <xf numFmtId="0" fontId="15" fillId="0" borderId="14" xfId="0" applyFont="1" applyBorder="1" applyAlignment="1">
      <alignment vertical="center"/>
    </xf>
    <xf numFmtId="0" fontId="110" fillId="60" borderId="200" xfId="0" applyFont="1" applyFill="1" applyBorder="1" applyAlignment="1">
      <alignment vertical="center" wrapText="1"/>
    </xf>
    <xf numFmtId="0" fontId="105" fillId="0" borderId="208" xfId="0" applyFont="1" applyBorder="1" applyAlignment="1">
      <alignment horizontal="center" vertical="center" wrapText="1"/>
    </xf>
    <xf numFmtId="0" fontId="100" fillId="60" borderId="202" xfId="0" applyFont="1" applyFill="1" applyBorder="1" applyAlignment="1">
      <alignment vertical="center" wrapText="1"/>
    </xf>
    <xf numFmtId="0" fontId="100" fillId="59" borderId="221" xfId="0" applyFont="1" applyFill="1" applyBorder="1" applyAlignment="1">
      <alignment horizontal="left" vertical="center"/>
    </xf>
    <xf numFmtId="0" fontId="21" fillId="0" borderId="24" xfId="0" applyFont="1" applyBorder="1" applyAlignment="1">
      <alignment horizontal="center"/>
    </xf>
    <xf numFmtId="0" fontId="21" fillId="0" borderId="25" xfId="0" applyFont="1" applyBorder="1" applyAlignment="1">
      <alignment horizontal="center"/>
    </xf>
    <xf numFmtId="0" fontId="110" fillId="60" borderId="200" xfId="0" applyFont="1" applyFill="1" applyBorder="1" applyAlignment="1">
      <alignment wrapText="1"/>
    </xf>
    <xf numFmtId="0" fontId="100" fillId="60" borderId="200" xfId="0" applyFont="1" applyFill="1" applyBorder="1" applyAlignment="1">
      <alignment horizontal="right" vertical="center" wrapText="1"/>
    </xf>
    <xf numFmtId="0" fontId="114" fillId="60" borderId="200" xfId="0" applyFont="1" applyFill="1" applyBorder="1" applyAlignment="1">
      <alignment vertical="center" wrapText="1"/>
    </xf>
    <xf numFmtId="0" fontId="21" fillId="0" borderId="24" xfId="0" applyFont="1" applyBorder="1" applyAlignment="1">
      <alignment horizontal="center" wrapText="1"/>
    </xf>
    <xf numFmtId="0" fontId="21" fillId="0" borderId="25" xfId="0" applyFont="1" applyBorder="1" applyAlignment="1">
      <alignment horizontal="center" wrapText="1"/>
    </xf>
    <xf numFmtId="0" fontId="15" fillId="0" borderId="14" xfId="0" applyFont="1" applyBorder="1" applyAlignment="1">
      <alignment horizontal="center" vertical="center" wrapText="1"/>
    </xf>
    <xf numFmtId="0" fontId="15" fillId="0" borderId="19" xfId="0" applyFont="1" applyBorder="1" applyAlignment="1">
      <alignment horizontal="center" vertical="center" wrapText="1"/>
    </xf>
    <xf numFmtId="0" fontId="16" fillId="0" borderId="19" xfId="0" applyFont="1" applyBorder="1" applyAlignment="1">
      <alignment horizontal="center" wrapText="1"/>
    </xf>
    <xf numFmtId="0" fontId="15" fillId="0" borderId="20" xfId="0" applyFont="1" applyBorder="1" applyAlignment="1">
      <alignment horizontal="center" wrapText="1"/>
    </xf>
    <xf numFmtId="0" fontId="8" fillId="0" borderId="22" xfId="0" applyFont="1" applyBorder="1" applyAlignment="1">
      <alignment horizontal="center" vertical="top" wrapText="1"/>
    </xf>
    <xf numFmtId="0" fontId="16" fillId="0" borderId="43" xfId="0" applyFont="1" applyBorder="1" applyAlignment="1">
      <alignment horizontal="center" wrapText="1"/>
    </xf>
    <xf numFmtId="0" fontId="15" fillId="0" borderId="32" xfId="0" applyFont="1" applyBorder="1" applyAlignment="1">
      <alignment horizontal="center" wrapText="1"/>
    </xf>
    <xf numFmtId="0" fontId="14" fillId="0" borderId="14" xfId="0" applyFont="1" applyBorder="1" applyAlignment="1">
      <alignment horizontal="center" vertical="center" wrapText="1"/>
    </xf>
    <xf numFmtId="0" fontId="14" fillId="0" borderId="19" xfId="0" applyFont="1" applyBorder="1" applyAlignment="1">
      <alignment horizontal="center" vertical="center" wrapText="1"/>
    </xf>
    <xf numFmtId="0" fontId="129" fillId="61" borderId="276" xfId="0" applyFont="1" applyFill="1" applyBorder="1" applyAlignment="1">
      <alignment horizontal="center" vertical="center"/>
    </xf>
    <xf numFmtId="0" fontId="129" fillId="61" borderId="0" xfId="0" applyFont="1" applyFill="1" applyAlignment="1">
      <alignment horizontal="center" vertical="center"/>
    </xf>
    <xf numFmtId="0" fontId="130" fillId="0" borderId="288" xfId="0" applyFont="1" applyBorder="1" applyAlignment="1">
      <alignment horizontal="center" vertical="center"/>
    </xf>
    <xf numFmtId="0" fontId="131" fillId="59" borderId="278" xfId="0" applyFont="1" applyFill="1" applyBorder="1" applyAlignment="1">
      <alignment horizontal="left" vertical="center"/>
    </xf>
    <xf numFmtId="0" fontId="131" fillId="59" borderId="283" xfId="0" applyFont="1" applyFill="1" applyBorder="1" applyAlignment="1">
      <alignment horizontal="left" vertical="center"/>
    </xf>
    <xf numFmtId="0" fontId="122" fillId="2" borderId="213" xfId="0" applyFont="1" applyFill="1" applyBorder="1" applyAlignment="1">
      <alignment horizontal="left" vertical="center" wrapText="1"/>
    </xf>
    <xf numFmtId="0" fontId="122" fillId="2" borderId="214" xfId="0" applyFont="1" applyFill="1" applyBorder="1" applyAlignment="1">
      <alignment horizontal="left" vertical="center" wrapText="1"/>
    </xf>
    <xf numFmtId="0" fontId="122" fillId="2" borderId="215" xfId="0" applyFont="1" applyFill="1" applyBorder="1" applyAlignment="1">
      <alignment horizontal="left" vertical="center" wrapText="1"/>
    </xf>
    <xf numFmtId="0" fontId="131" fillId="59" borderId="284" xfId="0" applyFont="1" applyFill="1" applyBorder="1" applyAlignment="1">
      <alignment horizontal="left" vertical="center"/>
    </xf>
    <xf numFmtId="0" fontId="131" fillId="59" borderId="279" xfId="0" applyFont="1" applyFill="1" applyBorder="1" applyAlignment="1">
      <alignment horizontal="left" vertical="center"/>
    </xf>
    <xf numFmtId="0" fontId="130" fillId="0" borderId="288" xfId="0" applyFont="1" applyBorder="1" applyAlignment="1">
      <alignment horizontal="left" vertical="center" wrapText="1"/>
    </xf>
    <xf numFmtId="0" fontId="122" fillId="2" borderId="288" xfId="0" applyFont="1" applyFill="1" applyBorder="1" applyAlignment="1">
      <alignment horizontal="left" vertical="center" wrapText="1"/>
    </xf>
    <xf numFmtId="0" fontId="131" fillId="59" borderId="284" xfId="0" applyFont="1" applyFill="1" applyBorder="1" applyAlignment="1">
      <alignment horizontal="left" vertical="center" wrapText="1"/>
    </xf>
    <xf numFmtId="0" fontId="131" fillId="59" borderId="279" xfId="0" applyFont="1" applyFill="1" applyBorder="1" applyAlignment="1">
      <alignment horizontal="left" vertical="center" wrapText="1"/>
    </xf>
    <xf numFmtId="0" fontId="131" fillId="59" borderId="285" xfId="0" applyFont="1" applyFill="1" applyBorder="1" applyAlignment="1">
      <alignment horizontal="left" vertical="center"/>
    </xf>
    <xf numFmtId="0" fontId="131" fillId="59" borderId="286" xfId="0" applyFont="1" applyFill="1" applyBorder="1" applyAlignment="1">
      <alignment horizontal="left" vertical="center"/>
    </xf>
    <xf numFmtId="0" fontId="131" fillId="59" borderId="287" xfId="0" applyFont="1" applyFill="1" applyBorder="1" applyAlignment="1">
      <alignment horizontal="left" vertical="center"/>
    </xf>
    <xf numFmtId="0" fontId="131" fillId="59" borderId="280" xfId="0" applyFont="1" applyFill="1" applyBorder="1" applyAlignment="1">
      <alignment horizontal="center" vertical="center"/>
    </xf>
    <xf numFmtId="0" fontId="131" fillId="59" borderId="281" xfId="0" applyFont="1" applyFill="1" applyBorder="1" applyAlignment="1">
      <alignment horizontal="center" vertical="center"/>
    </xf>
    <xf numFmtId="0" fontId="131" fillId="59" borderId="282" xfId="0" applyFont="1" applyFill="1" applyBorder="1" applyAlignment="1">
      <alignment horizontal="center" vertical="center"/>
    </xf>
    <xf numFmtId="0" fontId="136" fillId="0" borderId="288" xfId="0" applyFont="1" applyBorder="1" applyAlignment="1">
      <alignment horizontal="center" vertical="top" wrapText="1"/>
    </xf>
    <xf numFmtId="0" fontId="2" fillId="2" borderId="288" xfId="1" applyFill="1" applyBorder="1" applyAlignment="1">
      <alignment horizontal="left" vertical="center" wrapText="1"/>
    </xf>
    <xf numFmtId="0" fontId="18" fillId="0" borderId="14" xfId="0" applyFont="1" applyBorder="1" applyAlignment="1">
      <alignment horizontal="center"/>
    </xf>
    <xf numFmtId="0" fontId="18" fillId="0" borderId="19" xfId="0" applyFont="1" applyBorder="1" applyAlignment="1">
      <alignment horizontal="center"/>
    </xf>
    <xf numFmtId="0" fontId="72" fillId="61" borderId="200" xfId="0" applyFont="1" applyFill="1" applyBorder="1" applyAlignment="1">
      <alignment vertical="center" wrapText="1"/>
    </xf>
    <xf numFmtId="0" fontId="126" fillId="60" borderId="200" xfId="0" applyFont="1" applyFill="1" applyBorder="1"/>
    <xf numFmtId="0" fontId="105" fillId="51" borderId="213" xfId="0" applyFont="1" applyFill="1" applyBorder="1" applyAlignment="1">
      <alignment vertical="center" wrapText="1"/>
    </xf>
    <xf numFmtId="0" fontId="105" fillId="51" borderId="214" xfId="0" applyFont="1" applyFill="1" applyBorder="1" applyAlignment="1">
      <alignment vertical="center" wrapText="1"/>
    </xf>
    <xf numFmtId="0" fontId="105" fillId="51" borderId="217" xfId="0" applyFont="1" applyFill="1" applyBorder="1" applyAlignment="1">
      <alignment vertical="center" wrapText="1"/>
    </xf>
    <xf numFmtId="16" fontId="15" fillId="5" borderId="43" xfId="0" applyNumberFormat="1" applyFont="1" applyFill="1" applyBorder="1" applyAlignment="1">
      <alignment horizontal="center" vertical="center" wrapText="1"/>
    </xf>
    <xf numFmtId="0" fontId="14" fillId="46" borderId="43" xfId="0" applyFont="1" applyFill="1" applyBorder="1" applyAlignment="1">
      <alignment horizontal="center" vertical="center" wrapText="1"/>
    </xf>
    <xf numFmtId="0" fontId="23" fillId="46" borderId="33" xfId="0" applyFont="1" applyFill="1" applyBorder="1" applyAlignment="1">
      <alignment horizontal="center" vertical="center" wrapText="1"/>
    </xf>
  </cellXfs>
  <cellStyles count="5">
    <cellStyle name="Enllaç" xfId="1" builtinId="8"/>
    <cellStyle name="Hyperlink" xfId="3" xr:uid="{00000000-000B-0000-0000-000008000000}"/>
    <cellStyle name="Normal" xfId="0" builtinId="0"/>
    <cellStyle name="Normal 2" xfId="4" xr:uid="{DD119C48-26C3-4702-8B29-B674E6366378}"/>
    <cellStyle name="Percentatge" xfId="2" builtinId="5"/>
  </cellStyles>
  <dxfs count="53">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theme="8" tint="0.39994506668294322"/>
        </patternFill>
      </fill>
    </dxf>
    <dxf>
      <fill>
        <patternFill>
          <bgColor rgb="FF92D050"/>
        </patternFill>
      </fill>
    </dxf>
    <dxf>
      <fill>
        <patternFill>
          <bgColor rgb="FFFFC000"/>
        </patternFill>
      </fill>
    </dxf>
    <dxf>
      <fill>
        <patternFill>
          <bgColor rgb="FFFFC000"/>
        </patternFill>
      </fill>
    </dxf>
    <dxf>
      <fill>
        <patternFill>
          <bgColor theme="8" tint="0.79998168889431442"/>
        </patternFill>
      </fill>
    </dxf>
    <dxf>
      <fill>
        <patternFill>
          <bgColor theme="8" tint="0.79998168889431442"/>
        </patternFill>
      </fill>
    </dxf>
    <dxf>
      <fill>
        <patternFill>
          <bgColor theme="9" tint="0.59996337778862885"/>
        </patternFill>
      </fill>
    </dxf>
    <dxf>
      <fill>
        <patternFill>
          <bgColor theme="8" tint="0.79998168889431442"/>
        </patternFill>
      </fill>
    </dxf>
    <dxf>
      <fill>
        <patternFill>
          <bgColor theme="8" tint="0.79998168889431442"/>
        </patternFill>
      </fill>
    </dxf>
    <dxf>
      <fill>
        <patternFill>
          <bgColor theme="9" tint="0.59996337778862885"/>
        </patternFill>
      </fill>
    </dxf>
    <dxf>
      <font>
        <color rgb="FF006100"/>
      </font>
      <fill>
        <patternFill>
          <bgColor rgb="FFC6EFCE"/>
        </patternFill>
      </fill>
    </dxf>
    <dxf>
      <numFmt numFmtId="3" formatCode="#,##0"/>
      <fill>
        <patternFill patternType="none">
          <fgColor indexed="64"/>
          <bgColor auto="1"/>
        </patternFill>
      </fill>
    </dxf>
    <dxf>
      <numFmt numFmtId="3" formatCode="#,##0"/>
      <fill>
        <patternFill patternType="none">
          <fgColor indexed="64"/>
          <bgColor auto="1"/>
        </patternFill>
      </fill>
    </dxf>
    <dxf>
      <numFmt numFmtId="3" formatCode="#,##0"/>
      <fill>
        <patternFill patternType="none">
          <fgColor indexed="64"/>
          <bgColor auto="1"/>
        </patternFill>
      </fill>
    </dxf>
    <dxf>
      <numFmt numFmtId="3" formatCode="#,##0"/>
      <fill>
        <patternFill patternType="none">
          <fgColor indexed="64"/>
          <bgColor auto="1"/>
        </patternFill>
      </fill>
    </dxf>
    <dxf>
      <numFmt numFmtId="3" formatCode="#,##0"/>
      <fill>
        <patternFill patternType="none">
          <fgColor indexed="64"/>
          <bgColor auto="1"/>
        </patternFill>
      </fill>
    </dxf>
    <dxf>
      <numFmt numFmtId="3" formatCode="#,##0"/>
      <fill>
        <patternFill patternType="none">
          <fgColor indexed="64"/>
          <bgColor auto="1"/>
        </patternFill>
      </fill>
    </dxf>
    <dxf>
      <numFmt numFmtId="3" formatCode="#,##0"/>
      <fill>
        <patternFill patternType="none">
          <fgColor indexed="64"/>
          <bgColor auto="1"/>
        </patternFill>
      </fill>
    </dxf>
    <dxf>
      <numFmt numFmtId="3" formatCode="#,##0"/>
      <fill>
        <patternFill patternType="none">
          <fgColor indexed="64"/>
          <bgColor auto="1"/>
        </patternFill>
      </fill>
    </dxf>
    <dxf>
      <numFmt numFmtId="3" formatCode="#,##0"/>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alignment horizontal="center" vertical="bottom" textRotation="0" wrapText="0" indent="0" justifyLastLine="0" shrinkToFit="0" readingOrder="0"/>
    </dxf>
    <dxf>
      <numFmt numFmtId="14" formatCode="0.00%"/>
      <fill>
        <patternFill patternType="none">
          <fgColor indexed="64"/>
          <bgColor auto="1"/>
        </patternFill>
      </fill>
      <border diagonalUp="0" diagonalDown="0" outline="0">
        <left style="thin">
          <color rgb="FF000000"/>
        </left>
        <right style="thin">
          <color rgb="FF000000"/>
        </right>
        <top style="thin">
          <color rgb="FF000000"/>
        </top>
        <bottom style="thin">
          <color rgb="FF000000"/>
        </bottom>
      </border>
    </dxf>
    <dxf>
      <numFmt numFmtId="14" formatCode="0.00%"/>
      <fill>
        <patternFill patternType="none">
          <fgColor indexed="64"/>
          <bgColor auto="1"/>
        </patternFill>
      </fill>
      <border diagonalUp="0" diagonalDown="0" outline="0">
        <left style="thin">
          <color rgb="FF000000"/>
        </left>
        <right style="thin">
          <color rgb="FF000000"/>
        </right>
        <top style="thin">
          <color rgb="FF000000"/>
        </top>
        <bottom style="thin">
          <color rgb="FF000000"/>
        </bottom>
      </border>
    </dxf>
    <dxf>
      <numFmt numFmtId="14" formatCode="0.00%"/>
      <fill>
        <patternFill patternType="none">
          <fgColor indexed="64"/>
          <bgColor auto="1"/>
        </patternFill>
      </fill>
      <border diagonalUp="0" diagonalDown="0" outline="0">
        <left style="thin">
          <color rgb="FF000000"/>
        </left>
        <right style="thin">
          <color rgb="FF000000"/>
        </right>
        <top style="thin">
          <color rgb="FF000000"/>
        </top>
        <bottom style="thin">
          <color rgb="FF000000"/>
        </bottom>
      </border>
    </dxf>
    <dxf>
      <numFmt numFmtId="14" formatCode="0.00%"/>
      <fill>
        <patternFill patternType="none">
          <fgColor indexed="64"/>
          <bgColor auto="1"/>
        </patternFill>
      </fill>
      <border diagonalUp="0" diagonalDown="0" outline="0">
        <left style="thin">
          <color rgb="FF000000"/>
        </left>
        <right style="thin">
          <color rgb="FF000000"/>
        </right>
        <top style="thin">
          <color rgb="FF000000"/>
        </top>
        <bottom style="thin">
          <color rgb="FF000000"/>
        </bottom>
      </border>
    </dxf>
    <dxf>
      <numFmt numFmtId="14" formatCode="0.00%"/>
      <fill>
        <patternFill patternType="none">
          <fgColor indexed="64"/>
          <bgColor auto="1"/>
        </patternFill>
      </fill>
      <border diagonalUp="0" diagonalDown="0" outline="0">
        <left style="thin">
          <color rgb="FF000000"/>
        </left>
        <right/>
        <top style="thin">
          <color rgb="FF000000"/>
        </top>
        <bottom style="thin">
          <color rgb="FF000000"/>
        </bottom>
      </border>
    </dxf>
    <dxf>
      <numFmt numFmtId="14" formatCode="0.00%"/>
      <fill>
        <patternFill patternType="none">
          <fgColor indexed="64"/>
          <bgColor auto="1"/>
        </patternFill>
      </fill>
      <border diagonalUp="0" diagonalDown="0" outline="0">
        <left style="thin">
          <color rgb="FF000000"/>
        </left>
        <right style="thin">
          <color rgb="FF000000"/>
        </right>
        <top style="thin">
          <color rgb="FF000000"/>
        </top>
        <bottom style="thin">
          <color rgb="FF000000"/>
        </bottom>
      </border>
    </dxf>
    <dxf>
      <numFmt numFmtId="14" formatCode="0.00%"/>
      <fill>
        <patternFill patternType="none">
          <fgColor indexed="64"/>
          <bgColor auto="1"/>
        </patternFill>
      </fill>
      <border diagonalUp="0" diagonalDown="0" outline="0">
        <left style="thin">
          <color rgb="FF000000"/>
        </left>
        <right style="thin">
          <color rgb="FF000000"/>
        </right>
        <top style="thin">
          <color rgb="FF000000"/>
        </top>
        <bottom style="thin">
          <color rgb="FF000000"/>
        </bottom>
      </border>
    </dxf>
    <dxf>
      <numFmt numFmtId="14" formatCode="0.00%"/>
      <fill>
        <patternFill patternType="none">
          <fgColor indexed="64"/>
          <bgColor auto="1"/>
        </patternFill>
      </fill>
      <border diagonalUp="0" diagonalDown="0" outline="0">
        <left style="thin">
          <color rgb="FF000000"/>
        </left>
        <right style="thin">
          <color rgb="FF000000"/>
        </right>
        <top style="thin">
          <color rgb="FF000000"/>
        </top>
        <bottom style="thin">
          <color rgb="FF000000"/>
        </bottom>
      </border>
    </dxf>
    <dxf>
      <numFmt numFmtId="14" formatCode="0.00%"/>
      <fill>
        <patternFill patternType="none">
          <fgColor indexed="64"/>
          <bgColor auto="1"/>
        </patternFill>
      </fill>
      <border diagonalUp="0" diagonalDown="0" outline="0">
        <left style="thin">
          <color rgb="FF000000"/>
        </left>
        <right style="thin">
          <color rgb="FF000000"/>
        </right>
        <top style="thin">
          <color rgb="FF000000"/>
        </top>
        <bottom style="thin">
          <color rgb="FF000000"/>
        </bottom>
      </border>
    </dxf>
    <dxf>
      <fill>
        <patternFill patternType="none">
          <fgColor indexed="64"/>
          <bgColor auto="1"/>
        </patternFill>
      </fill>
      <border diagonalUp="0" diagonalDown="0" outline="0">
        <left/>
        <right style="thin">
          <color rgb="FF000000"/>
        </right>
        <top style="thin">
          <color rgb="FF000000"/>
        </top>
        <bottom style="thin">
          <color rgb="FF000000"/>
        </bottom>
      </border>
    </dxf>
    <dxf>
      <border outline="0">
        <top style="thin">
          <color rgb="FF000000"/>
        </top>
      </border>
    </dxf>
    <dxf>
      <border outline="0">
        <left style="thin">
          <color rgb="FF000000"/>
        </left>
        <right style="thin">
          <color rgb="FF000000"/>
        </right>
        <top style="thin">
          <color rgb="FF000000"/>
        </top>
        <bottom style="thin">
          <color rgb="FF000000"/>
        </bottom>
      </border>
    </dxf>
    <dxf>
      <fill>
        <patternFill patternType="none">
          <fgColor indexed="64"/>
          <bgColor auto="1"/>
        </patternFill>
      </fill>
    </dxf>
    <dxf>
      <border outline="0">
        <bottom style="thin">
          <color rgb="FF000000"/>
        </bottom>
      </border>
    </dxf>
    <dxf>
      <fill>
        <patternFill patternType="none">
          <fgColor indexed="64"/>
          <bgColor auto="1"/>
        </patternFill>
      </fill>
      <alignment horizontal="center" vertical="bottom" textRotation="0" wrapText="0" indent="0" justifyLastLine="0" shrinkToFit="0" readingOrder="0"/>
      <border diagonalUp="0" diagonalDown="0" outline="0">
        <left style="thin">
          <color rgb="FF000000"/>
        </left>
        <right style="thin">
          <color rgb="FF000000"/>
        </right>
        <top/>
        <bottom/>
      </border>
    </dxf>
    <dxf>
      <font>
        <b val="0"/>
        <i val="0"/>
        <strike val="0"/>
        <condense val="0"/>
        <extend val="0"/>
        <outline val="0"/>
        <shadow val="0"/>
        <u val="none"/>
        <vertAlign val="baseline"/>
        <sz val="10"/>
        <color rgb="FF000000"/>
        <name val="Arial"/>
        <family val="2"/>
        <scheme val="major"/>
      </font>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auto="1"/>
        <name val="Arial"/>
        <family val="2"/>
        <scheme val="maj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auto="1"/>
        <name val="Arial"/>
        <family val="2"/>
        <scheme val="maj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rgb="FF000000"/>
        <name val="Arial"/>
        <family val="2"/>
        <scheme val="major"/>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Arial"/>
        <family val="2"/>
        <scheme val="maj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auto="1"/>
        <name val="Arial"/>
        <family val="2"/>
        <scheme val="maj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auto="1"/>
        <name val="Arial"/>
        <family val="2"/>
        <scheme val="major"/>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0"/>
        <color auto="1"/>
        <name val="Arial"/>
        <family val="2"/>
        <scheme val="major"/>
      </font>
      <fill>
        <patternFill patternType="solid">
          <fgColor indexed="64"/>
          <bgColor theme="0"/>
        </patternFill>
      </fill>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ertAlign val="baseline"/>
        <sz val="10"/>
        <color theme="10"/>
        <name val="Arial"/>
        <family val="2"/>
        <scheme val="major"/>
      </font>
      <fill>
        <patternFill patternType="none">
          <fgColor indexed="64"/>
          <bgColor indexed="65"/>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border outline="0">
        <right style="thin">
          <color indexed="64"/>
        </right>
      </border>
    </dxf>
    <dxf>
      <font>
        <b val="0"/>
        <i val="0"/>
        <strike val="0"/>
        <condense val="0"/>
        <extend val="0"/>
        <outline val="0"/>
        <shadow val="0"/>
        <u val="none"/>
        <vertAlign val="baseline"/>
        <sz val="10"/>
        <color auto="1"/>
        <name val="Arial"/>
        <family val="2"/>
        <scheme val="major"/>
      </font>
      <alignment horizontal="center" vertical="center" textRotation="0" wrapText="1" indent="0" justifyLastLine="0" shrinkToFit="0" readingOrder="0"/>
    </dxf>
  </dxfs>
  <tableStyles count="0" defaultTableStyle="TableStyleMedium2" defaultPivotStyle="PivotStyleLight16"/>
  <colors>
    <mruColors>
      <color rgb="FF009639"/>
      <color rgb="FFFF3300"/>
      <color rgb="FFCCFF33"/>
      <color rgb="FF66FF33"/>
      <color rgb="FFF1960F"/>
      <color rgb="FF9900CC"/>
      <color rgb="FF660066"/>
      <color rgb="FF333399"/>
      <color rgb="FFFF7C80"/>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customXml" Target="../customXml/item2.xml"/><Relationship Id="rId16" Type="http://schemas.openxmlformats.org/officeDocument/2006/relationships/worksheet" Target="worksheets/sheet16.xml"/><Relationship Id="rId107" Type="http://schemas.openxmlformats.org/officeDocument/2006/relationships/styles" Target="styles.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customXml" Target="../customXml/item3.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sharedStrings" Target="sharedStrings.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theme" Target="theme/theme1.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microsoft.com/office/2017/10/relationships/person" Target="persons/person.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calcChain" Target="calcChain.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externalLink" Target="externalLinks/externalLink1.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32.xml.rels><?xml version="1.0" encoding="UTF-8" standalone="yes"?>
<Relationships xmlns="http://schemas.openxmlformats.org/package/2006/relationships"><Relationship Id="rId2" Type="http://schemas.microsoft.com/office/2011/relationships/chartColorStyle" Target="colors32.xml"/><Relationship Id="rId1" Type="http://schemas.microsoft.com/office/2011/relationships/chartStyle" Target="style32.xml"/></Relationships>
</file>

<file path=xl/charts/_rels/chart33.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34.xml.rels><?xml version="1.0" encoding="UTF-8" standalone="yes"?>
<Relationships xmlns="http://schemas.openxmlformats.org/package/2006/relationships"><Relationship Id="rId2" Type="http://schemas.microsoft.com/office/2011/relationships/chartColorStyle" Target="colors34.xml"/><Relationship Id="rId1" Type="http://schemas.microsoft.com/office/2011/relationships/chartStyle" Target="style34.xml"/></Relationships>
</file>

<file path=xl/charts/_rels/chart35.xml.rels><?xml version="1.0" encoding="UTF-8" standalone="yes"?>
<Relationships xmlns="http://schemas.openxmlformats.org/package/2006/relationships"><Relationship Id="rId2" Type="http://schemas.microsoft.com/office/2011/relationships/chartColorStyle" Target="colors35.xml"/><Relationship Id="rId1" Type="http://schemas.microsoft.com/office/2011/relationships/chartStyle" Target="style35.xml"/></Relationships>
</file>

<file path=xl/charts/_rels/chart36.xml.rels><?xml version="1.0" encoding="UTF-8" standalone="yes"?>
<Relationships xmlns="http://schemas.openxmlformats.org/package/2006/relationships"><Relationship Id="rId2" Type="http://schemas.microsoft.com/office/2011/relationships/chartColorStyle" Target="colors36.xml"/><Relationship Id="rId1" Type="http://schemas.microsoft.com/office/2011/relationships/chartStyle" Target="style36.xml"/></Relationships>
</file>

<file path=xl/charts/_rels/chart37.xml.rels><?xml version="1.0" encoding="UTF-8" standalone="yes"?>
<Relationships xmlns="http://schemas.openxmlformats.org/package/2006/relationships"><Relationship Id="rId2" Type="http://schemas.microsoft.com/office/2011/relationships/chartColorStyle" Target="colors37.xml"/><Relationship Id="rId1" Type="http://schemas.microsoft.com/office/2011/relationships/chartStyle" Target="style37.xml"/></Relationships>
</file>

<file path=xl/charts/_rels/chart38.xml.rels><?xml version="1.0" encoding="UTF-8" standalone="yes"?>
<Relationships xmlns="http://schemas.openxmlformats.org/package/2006/relationships"><Relationship Id="rId2" Type="http://schemas.microsoft.com/office/2011/relationships/chartColorStyle" Target="colors38.xml"/><Relationship Id="rId1" Type="http://schemas.microsoft.com/office/2011/relationships/chartStyle" Target="style38.xml"/></Relationships>
</file>

<file path=xl/charts/_rels/chart39.xml.rels><?xml version="1.0" encoding="UTF-8" standalone="yes"?>
<Relationships xmlns="http://schemas.openxmlformats.org/package/2006/relationships"><Relationship Id="rId2" Type="http://schemas.microsoft.com/office/2011/relationships/chartColorStyle" Target="colors39.xml"/><Relationship Id="rId1" Type="http://schemas.microsoft.com/office/2011/relationships/chartStyle" Target="style39.xml"/></Relationships>
</file>

<file path=xl/charts/_rels/chart40.xml.rels><?xml version="1.0" encoding="UTF-8" standalone="yes"?>
<Relationships xmlns="http://schemas.openxmlformats.org/package/2006/relationships"><Relationship Id="rId2" Type="http://schemas.microsoft.com/office/2011/relationships/chartColorStyle" Target="colors40.xml"/><Relationship Id="rId1" Type="http://schemas.microsoft.com/office/2011/relationships/chartStyle" Target="style40.xml"/></Relationships>
</file>

<file path=xl/charts/_rels/chart41.xml.rels><?xml version="1.0" encoding="UTF-8" standalone="yes"?>
<Relationships xmlns="http://schemas.openxmlformats.org/package/2006/relationships"><Relationship Id="rId2" Type="http://schemas.microsoft.com/office/2011/relationships/chartColorStyle" Target="colors41.xml"/><Relationship Id="rId1" Type="http://schemas.microsoft.com/office/2011/relationships/chartStyle" Target="style41.xml"/></Relationships>
</file>

<file path=xl/charts/_rels/chart42.xml.rels><?xml version="1.0" encoding="UTF-8" standalone="yes"?>
<Relationships xmlns="http://schemas.openxmlformats.org/package/2006/relationships"><Relationship Id="rId2" Type="http://schemas.microsoft.com/office/2011/relationships/chartColorStyle" Target="colors42.xml"/><Relationship Id="rId1" Type="http://schemas.microsoft.com/office/2011/relationships/chartStyle" Target="style42.xml"/></Relationships>
</file>

<file path=xl/charts/_rels/chart43.xml.rels><?xml version="1.0" encoding="UTF-8" standalone="yes"?>
<Relationships xmlns="http://schemas.openxmlformats.org/package/2006/relationships"><Relationship Id="rId2" Type="http://schemas.microsoft.com/office/2011/relationships/chartColorStyle" Target="colors43.xml"/><Relationship Id="rId1" Type="http://schemas.microsoft.com/office/2011/relationships/chartStyle" Target="style43.xml"/></Relationships>
</file>

<file path=xl/charts/_rels/chart44.xml.rels><?xml version="1.0" encoding="UTF-8" standalone="yes"?>
<Relationships xmlns="http://schemas.openxmlformats.org/package/2006/relationships"><Relationship Id="rId2" Type="http://schemas.microsoft.com/office/2011/relationships/chartColorStyle" Target="colors44.xml"/><Relationship Id="rId1" Type="http://schemas.microsoft.com/office/2011/relationships/chartStyle" Target="style44.xml"/></Relationships>
</file>

<file path=xl/charts/_rels/chart45.xml.rels><?xml version="1.0" encoding="UTF-8" standalone="yes"?>
<Relationships xmlns="http://schemas.openxmlformats.org/package/2006/relationships"><Relationship Id="rId2" Type="http://schemas.microsoft.com/office/2011/relationships/chartColorStyle" Target="colors45.xml"/><Relationship Id="rId1" Type="http://schemas.microsoft.com/office/2011/relationships/chartStyle" Target="style45.xml"/></Relationships>
</file>

<file path=xl/charts/_rels/chart46.xml.rels><?xml version="1.0" encoding="UTF-8" standalone="yes"?>
<Relationships xmlns="http://schemas.openxmlformats.org/package/2006/relationships"><Relationship Id="rId2" Type="http://schemas.microsoft.com/office/2011/relationships/chartColorStyle" Target="colors46.xml"/><Relationship Id="rId1" Type="http://schemas.microsoft.com/office/2011/relationships/chartStyle" Target="style46.xml"/></Relationships>
</file>

<file path=xl/charts/_rels/chart47.xml.rels><?xml version="1.0" encoding="UTF-8" standalone="yes"?>
<Relationships xmlns="http://schemas.openxmlformats.org/package/2006/relationships"><Relationship Id="rId2" Type="http://schemas.microsoft.com/office/2011/relationships/chartColorStyle" Target="colors47.xml"/><Relationship Id="rId1" Type="http://schemas.microsoft.com/office/2011/relationships/chartStyle" Target="style47.xml"/></Relationships>
</file>

<file path=xl/charts/_rels/chart48.xml.rels><?xml version="1.0" encoding="UTF-8" standalone="yes"?>
<Relationships xmlns="http://schemas.openxmlformats.org/package/2006/relationships"><Relationship Id="rId2" Type="http://schemas.microsoft.com/office/2011/relationships/chartColorStyle" Target="colors48.xml"/><Relationship Id="rId1" Type="http://schemas.microsoft.com/office/2011/relationships/chartStyle" Target="style48.xml"/></Relationships>
</file>

<file path=xl/charts/_rels/chart49.xml.rels><?xml version="1.0" encoding="UTF-8" standalone="yes"?>
<Relationships xmlns="http://schemas.openxmlformats.org/package/2006/relationships"><Relationship Id="rId2" Type="http://schemas.microsoft.com/office/2011/relationships/chartColorStyle" Target="colors49.xml"/><Relationship Id="rId1" Type="http://schemas.microsoft.com/office/2011/relationships/chartStyle" Target="style49.xml"/></Relationships>
</file>

<file path=xl/charts/_rels/chart50.xml.rels><?xml version="1.0" encoding="UTF-8" standalone="yes"?>
<Relationships xmlns="http://schemas.openxmlformats.org/package/2006/relationships"><Relationship Id="rId2" Type="http://schemas.microsoft.com/office/2011/relationships/chartColorStyle" Target="colors50.xml"/><Relationship Id="rId1" Type="http://schemas.microsoft.com/office/2011/relationships/chartStyle" Target="style5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2425728825625561E-2"/>
          <c:y val="5.4200542005420058E-2"/>
          <c:w val="0.93757427117437442"/>
          <c:h val="0.88827913279132786"/>
        </c:manualLayout>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3835-4F5B-A05B-71E4B2A82E41}"/>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3835-4F5B-A05B-71E4B2A82E41}"/>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3835-4F5B-A05B-71E4B2A82E41}"/>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3835-4F5B-A05B-71E4B2A82E41}"/>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3835-4F5B-A05B-71E4B2A82E41}"/>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3835-4F5B-A05B-71E4B2A82E41}"/>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3835-4F5B-A05B-71E4B2A82E41}"/>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3835-4F5B-A05B-71E4B2A82E41}"/>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3835-4F5B-A05B-71E4B2A82E41}"/>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3835-4F5B-A05B-71E4B2A82E41}"/>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3835-4F5B-A05B-71E4B2A82E41}"/>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3835-4F5B-A05B-71E4B2A82E41}"/>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3835-4F5B-A05B-71E4B2A82E41}"/>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w="25400">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2425728825625561E-2"/>
          <c:y val="5.4200542005420058E-2"/>
          <c:w val="0.93757427117437442"/>
          <c:h val="0.88827913279132786"/>
        </c:manualLayout>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2088-4DAD-9A0B-CFFF13385440}"/>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2088-4DAD-9A0B-CFFF13385440}"/>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2088-4DAD-9A0B-CFFF13385440}"/>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2088-4DAD-9A0B-CFFF13385440}"/>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2088-4DAD-9A0B-CFFF13385440}"/>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2088-4DAD-9A0B-CFFF13385440}"/>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2088-4DAD-9A0B-CFFF13385440}"/>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2088-4DAD-9A0B-CFFF13385440}"/>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2088-4DAD-9A0B-CFFF13385440}"/>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2088-4DAD-9A0B-CFFF13385440}"/>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2088-4DAD-9A0B-CFFF13385440}"/>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2088-4DAD-9A0B-CFFF13385440}"/>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2088-4DAD-9A0B-CFFF13385440}"/>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w="25400">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2425728825625561E-2"/>
          <c:y val="5.4200542005420058E-2"/>
          <c:w val="0.93757427117437442"/>
          <c:h val="0.88827913279132786"/>
        </c:manualLayout>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2D6B-4678-B12B-A9A1522D90AA}"/>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2D6B-4678-B12B-A9A1522D90AA}"/>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2D6B-4678-B12B-A9A1522D90AA}"/>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2D6B-4678-B12B-A9A1522D90AA}"/>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2D6B-4678-B12B-A9A1522D90AA}"/>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2D6B-4678-B12B-A9A1522D90AA}"/>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2D6B-4678-B12B-A9A1522D90AA}"/>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2D6B-4678-B12B-A9A1522D90AA}"/>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2D6B-4678-B12B-A9A1522D90AA}"/>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2D6B-4678-B12B-A9A1522D90AA}"/>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2D6B-4678-B12B-A9A1522D90AA}"/>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2D6B-4678-B12B-A9A1522D90AA}"/>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2D6B-4678-B12B-A9A1522D90AA}"/>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w="25400">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2425728825625561E-2"/>
          <c:y val="5.4200542005420058E-2"/>
          <c:w val="0.93757427117437442"/>
          <c:h val="0.88827913279132786"/>
        </c:manualLayout>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97C2-40CA-A6FC-52A22A5914A3}"/>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97C2-40CA-A6FC-52A22A5914A3}"/>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97C2-40CA-A6FC-52A22A5914A3}"/>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97C2-40CA-A6FC-52A22A5914A3}"/>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97C2-40CA-A6FC-52A22A5914A3}"/>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97C2-40CA-A6FC-52A22A5914A3}"/>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97C2-40CA-A6FC-52A22A5914A3}"/>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97C2-40CA-A6FC-52A22A5914A3}"/>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97C2-40CA-A6FC-52A22A5914A3}"/>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97C2-40CA-A6FC-52A22A5914A3}"/>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97C2-40CA-A6FC-52A22A5914A3}"/>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97C2-40CA-A6FC-52A22A5914A3}"/>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97C2-40CA-A6FC-52A22A5914A3}"/>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w="25400">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2425728825625561E-2"/>
          <c:y val="5.4200542005420058E-2"/>
          <c:w val="0.93757427117437442"/>
          <c:h val="0.88827913279132786"/>
        </c:manualLayout>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F514-41E1-B7DF-EF0F4BFB370D}"/>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F514-41E1-B7DF-EF0F4BFB370D}"/>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F514-41E1-B7DF-EF0F4BFB370D}"/>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F514-41E1-B7DF-EF0F4BFB370D}"/>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F514-41E1-B7DF-EF0F4BFB370D}"/>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F514-41E1-B7DF-EF0F4BFB370D}"/>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F514-41E1-B7DF-EF0F4BFB370D}"/>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F514-41E1-B7DF-EF0F4BFB370D}"/>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F514-41E1-B7DF-EF0F4BFB370D}"/>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F514-41E1-B7DF-EF0F4BFB370D}"/>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F514-41E1-B7DF-EF0F4BFB370D}"/>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F514-41E1-B7DF-EF0F4BFB370D}"/>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F514-41E1-B7DF-EF0F4BFB370D}"/>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w="25400">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2425728825625561E-2"/>
          <c:y val="5.4200542005420058E-2"/>
          <c:w val="0.93757427117437442"/>
          <c:h val="0.88827913279132786"/>
        </c:manualLayout>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59E6-4920-A4F1-1AA29C8519C1}"/>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59E6-4920-A4F1-1AA29C8519C1}"/>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59E6-4920-A4F1-1AA29C8519C1}"/>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59E6-4920-A4F1-1AA29C8519C1}"/>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59E6-4920-A4F1-1AA29C8519C1}"/>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59E6-4920-A4F1-1AA29C8519C1}"/>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59E6-4920-A4F1-1AA29C8519C1}"/>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59E6-4920-A4F1-1AA29C8519C1}"/>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59E6-4920-A4F1-1AA29C8519C1}"/>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59E6-4920-A4F1-1AA29C8519C1}"/>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59E6-4920-A4F1-1AA29C8519C1}"/>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59E6-4920-A4F1-1AA29C8519C1}"/>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59E6-4920-A4F1-1AA29C8519C1}"/>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w="25400">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2425728825625561E-2"/>
          <c:y val="5.4200542005420058E-2"/>
          <c:w val="0.93757427117437442"/>
          <c:h val="0.88827913279132786"/>
        </c:manualLayout>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6341-4F1E-BECE-1BAAB4A8C00A}"/>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6341-4F1E-BECE-1BAAB4A8C00A}"/>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6341-4F1E-BECE-1BAAB4A8C00A}"/>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6341-4F1E-BECE-1BAAB4A8C00A}"/>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6341-4F1E-BECE-1BAAB4A8C00A}"/>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6341-4F1E-BECE-1BAAB4A8C00A}"/>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6341-4F1E-BECE-1BAAB4A8C00A}"/>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6341-4F1E-BECE-1BAAB4A8C00A}"/>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6341-4F1E-BECE-1BAAB4A8C00A}"/>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6341-4F1E-BECE-1BAAB4A8C00A}"/>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6341-4F1E-BECE-1BAAB4A8C00A}"/>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6341-4F1E-BECE-1BAAB4A8C00A}"/>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6341-4F1E-BECE-1BAAB4A8C00A}"/>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w="25400">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2425728825625561E-2"/>
          <c:y val="5.4200542005420058E-2"/>
          <c:w val="0.93757427117437442"/>
          <c:h val="0.88827913279132786"/>
        </c:manualLayout>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1B93-48D2-B5D1-73EA7BA744D0}"/>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1B93-48D2-B5D1-73EA7BA744D0}"/>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1B93-48D2-B5D1-73EA7BA744D0}"/>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1B93-48D2-B5D1-73EA7BA744D0}"/>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1B93-48D2-B5D1-73EA7BA744D0}"/>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1B93-48D2-B5D1-73EA7BA744D0}"/>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1B93-48D2-B5D1-73EA7BA744D0}"/>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1B93-48D2-B5D1-73EA7BA744D0}"/>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1B93-48D2-B5D1-73EA7BA744D0}"/>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1B93-48D2-B5D1-73EA7BA744D0}"/>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1B93-48D2-B5D1-73EA7BA744D0}"/>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1B93-48D2-B5D1-73EA7BA744D0}"/>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1B93-48D2-B5D1-73EA7BA744D0}"/>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w="25400">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2425728825625561E-2"/>
          <c:y val="5.4200542005420058E-2"/>
          <c:w val="0.93757427117437442"/>
          <c:h val="0.88827913279132786"/>
        </c:manualLayout>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4A9E-4A14-8F3A-6BBCEC629783}"/>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4A9E-4A14-8F3A-6BBCEC629783}"/>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4A9E-4A14-8F3A-6BBCEC629783}"/>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4A9E-4A14-8F3A-6BBCEC629783}"/>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4A9E-4A14-8F3A-6BBCEC629783}"/>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4A9E-4A14-8F3A-6BBCEC629783}"/>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4A9E-4A14-8F3A-6BBCEC629783}"/>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4A9E-4A14-8F3A-6BBCEC629783}"/>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4A9E-4A14-8F3A-6BBCEC629783}"/>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4A9E-4A14-8F3A-6BBCEC629783}"/>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4A9E-4A14-8F3A-6BBCEC629783}"/>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4A9E-4A14-8F3A-6BBCEC629783}"/>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4A9E-4A14-8F3A-6BBCEC629783}"/>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w="25400">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2425728825625561E-2"/>
          <c:y val="5.4200542005420058E-2"/>
          <c:w val="0.93757427117437442"/>
          <c:h val="0.88827913279132786"/>
        </c:manualLayout>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F61B-4A2D-9F13-136A81564295}"/>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F61B-4A2D-9F13-136A81564295}"/>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F61B-4A2D-9F13-136A81564295}"/>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F61B-4A2D-9F13-136A81564295}"/>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F61B-4A2D-9F13-136A81564295}"/>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F61B-4A2D-9F13-136A81564295}"/>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F61B-4A2D-9F13-136A81564295}"/>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F61B-4A2D-9F13-136A81564295}"/>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F61B-4A2D-9F13-136A81564295}"/>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F61B-4A2D-9F13-136A81564295}"/>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F61B-4A2D-9F13-136A81564295}"/>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F61B-4A2D-9F13-136A81564295}"/>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F61B-4A2D-9F13-136A81564295}"/>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w="25400">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2425728825625561E-2"/>
          <c:y val="5.4200542005420058E-2"/>
          <c:w val="0.93757427117437442"/>
          <c:h val="0.88827913279132786"/>
        </c:manualLayout>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5F98-4FF6-AFEB-26FA69111E39}"/>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5F98-4FF6-AFEB-26FA69111E39}"/>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5F98-4FF6-AFEB-26FA69111E39}"/>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5F98-4FF6-AFEB-26FA69111E39}"/>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5F98-4FF6-AFEB-26FA69111E39}"/>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5F98-4FF6-AFEB-26FA69111E39}"/>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5F98-4FF6-AFEB-26FA69111E39}"/>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5F98-4FF6-AFEB-26FA69111E39}"/>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5F98-4FF6-AFEB-26FA69111E39}"/>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5F98-4FF6-AFEB-26FA69111E39}"/>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5F98-4FF6-AFEB-26FA69111E39}"/>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5F98-4FF6-AFEB-26FA69111E39}"/>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5F98-4FF6-AFEB-26FA69111E39}"/>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w="25400">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2425728825625561E-2"/>
          <c:y val="5.4200542005420058E-2"/>
          <c:w val="0.93757427117437442"/>
          <c:h val="0.88827913279132786"/>
        </c:manualLayout>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6206-4827-8889-B0EC98189C3C}"/>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6206-4827-8889-B0EC98189C3C}"/>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6206-4827-8889-B0EC98189C3C}"/>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6206-4827-8889-B0EC98189C3C}"/>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6206-4827-8889-B0EC98189C3C}"/>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6206-4827-8889-B0EC98189C3C}"/>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6206-4827-8889-B0EC98189C3C}"/>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6206-4827-8889-B0EC98189C3C}"/>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6206-4827-8889-B0EC98189C3C}"/>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6206-4827-8889-B0EC98189C3C}"/>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6206-4827-8889-B0EC98189C3C}"/>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6206-4827-8889-B0EC98189C3C}"/>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6206-4827-8889-B0EC98189C3C}"/>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w="25400">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2425728825625561E-2"/>
          <c:y val="5.4200542005420058E-2"/>
          <c:w val="0.93757427117437442"/>
          <c:h val="0.88827913279132786"/>
        </c:manualLayout>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FC8D-4AA8-BB24-E9FA0AF177C2}"/>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FC8D-4AA8-BB24-E9FA0AF177C2}"/>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FC8D-4AA8-BB24-E9FA0AF177C2}"/>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FC8D-4AA8-BB24-E9FA0AF177C2}"/>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FC8D-4AA8-BB24-E9FA0AF177C2}"/>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FC8D-4AA8-BB24-E9FA0AF177C2}"/>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FC8D-4AA8-BB24-E9FA0AF177C2}"/>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FC8D-4AA8-BB24-E9FA0AF177C2}"/>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FC8D-4AA8-BB24-E9FA0AF177C2}"/>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FC8D-4AA8-BB24-E9FA0AF177C2}"/>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FC8D-4AA8-BB24-E9FA0AF177C2}"/>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FC8D-4AA8-BB24-E9FA0AF177C2}"/>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FC8D-4AA8-BB24-E9FA0AF177C2}"/>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w="25400">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2425728825625561E-2"/>
          <c:y val="5.4200542005420058E-2"/>
          <c:w val="0.93757427117437442"/>
          <c:h val="0.88827913279132786"/>
        </c:manualLayout>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90EE-4EB6-95E4-5FAE0721BC6A}"/>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90EE-4EB6-95E4-5FAE0721BC6A}"/>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90EE-4EB6-95E4-5FAE0721BC6A}"/>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90EE-4EB6-95E4-5FAE0721BC6A}"/>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90EE-4EB6-95E4-5FAE0721BC6A}"/>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90EE-4EB6-95E4-5FAE0721BC6A}"/>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90EE-4EB6-95E4-5FAE0721BC6A}"/>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90EE-4EB6-95E4-5FAE0721BC6A}"/>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90EE-4EB6-95E4-5FAE0721BC6A}"/>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90EE-4EB6-95E4-5FAE0721BC6A}"/>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90EE-4EB6-95E4-5FAE0721BC6A}"/>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90EE-4EB6-95E4-5FAE0721BC6A}"/>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90EE-4EB6-95E4-5FAE0721BC6A}"/>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w="25400">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a:t>PS5.03_INd02</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s-ES"/>
        </a:p>
      </c:txPr>
    </c:title>
    <c:autoTitleDeleted val="0"/>
    <c:plotArea>
      <c:layout>
        <c:manualLayout>
          <c:layoutTarget val="inner"/>
          <c:xMode val="edge"/>
          <c:yMode val="edge"/>
          <c:x val="4.1405121395737779E-2"/>
          <c:y val="0.10644490644490645"/>
          <c:w val="0.60374658792675917"/>
          <c:h val="0.8326264726264726"/>
        </c:manualLayout>
      </c:layout>
      <c:barChart>
        <c:barDir val="col"/>
        <c:grouping val="clustered"/>
        <c:varyColors val="0"/>
        <c:ser>
          <c:idx val="0"/>
          <c:order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PC07_Ind07!#REF!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PC07_Ind07!#REF!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PC07_Ind07!#REF!</c15:sqref>
                        </c15:formulaRef>
                      </c:ext>
                    </c:extLst>
                    <c:strCache>
                      <c:ptCount val="1"/>
                      <c:pt idx="0">
                        <c:v>#REF!</c:v>
                      </c:pt>
                    </c:strCache>
                  </c:strRef>
                </c15:cat>
              </c15:filteredCategoryTitle>
            </c:ext>
            <c:ext xmlns:c16="http://schemas.microsoft.com/office/drawing/2014/chart" uri="{C3380CC4-5D6E-409C-BE32-E72D297353CC}">
              <c16:uniqueId val="{00000000-09AE-4725-A6F7-9D00F75EB8B6}"/>
            </c:ext>
          </c:extLst>
        </c:ser>
        <c:ser>
          <c:idx val="1"/>
          <c:order val="1"/>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PC07_Ind07!#REF!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PC07_Ind07!#REF!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PC07_Ind07!#REF!</c15:sqref>
                        </c15:formulaRef>
                      </c:ext>
                    </c:extLst>
                    <c:strCache>
                      <c:ptCount val="1"/>
                      <c:pt idx="0">
                        <c:v>#REF!</c:v>
                      </c:pt>
                    </c:strCache>
                  </c:strRef>
                </c15:cat>
              </c15:filteredCategoryTitle>
            </c:ext>
            <c:ext xmlns:c16="http://schemas.microsoft.com/office/drawing/2014/chart" uri="{C3380CC4-5D6E-409C-BE32-E72D297353CC}">
              <c16:uniqueId val="{00000001-09AE-4725-A6F7-9D00F75EB8B6}"/>
            </c:ext>
          </c:extLst>
        </c:ser>
        <c:ser>
          <c:idx val="2"/>
          <c:order val="2"/>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PC07_Ind07!#REF!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PC07_Ind07!#REF!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PC07_Ind07!#REF!</c15:sqref>
                        </c15:formulaRef>
                      </c:ext>
                    </c:extLst>
                    <c:strCache>
                      <c:ptCount val="1"/>
                      <c:pt idx="0">
                        <c:v>#REF!</c:v>
                      </c:pt>
                    </c:strCache>
                  </c:strRef>
                </c15:cat>
              </c15:filteredCategoryTitle>
            </c:ext>
            <c:ext xmlns:c16="http://schemas.microsoft.com/office/drawing/2014/chart" uri="{C3380CC4-5D6E-409C-BE32-E72D297353CC}">
              <c16:uniqueId val="{00000002-09AE-4725-A6F7-9D00F75EB8B6}"/>
            </c:ext>
          </c:extLst>
        </c:ser>
        <c:ser>
          <c:idx val="3"/>
          <c:order val="3"/>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PC07_Ind07!#REF!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PC07_Ind07!#REF!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PC07_Ind07!#REF!</c15:sqref>
                        </c15:formulaRef>
                      </c:ext>
                    </c:extLst>
                    <c:strCache>
                      <c:ptCount val="1"/>
                      <c:pt idx="0">
                        <c:v>#REF!</c:v>
                      </c:pt>
                    </c:strCache>
                  </c:strRef>
                </c15:cat>
              </c15:filteredCategoryTitle>
            </c:ext>
            <c:ext xmlns:c16="http://schemas.microsoft.com/office/drawing/2014/chart" uri="{C3380CC4-5D6E-409C-BE32-E72D297353CC}">
              <c16:uniqueId val="{00000003-09AE-4725-A6F7-9D00F75EB8B6}"/>
            </c:ext>
          </c:extLst>
        </c:ser>
        <c:ser>
          <c:idx val="4"/>
          <c:order val="4"/>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PC07_Ind07!#REF!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PC07_Ind07!#REF!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PC07_Ind07!#REF!</c15:sqref>
                        </c15:formulaRef>
                      </c:ext>
                    </c:extLst>
                    <c:strCache>
                      <c:ptCount val="1"/>
                      <c:pt idx="0">
                        <c:v>#REF!</c:v>
                      </c:pt>
                    </c:strCache>
                  </c:strRef>
                </c15:cat>
              </c15:filteredCategoryTitle>
            </c:ext>
            <c:ext xmlns:c16="http://schemas.microsoft.com/office/drawing/2014/chart" uri="{C3380CC4-5D6E-409C-BE32-E72D297353CC}">
              <c16:uniqueId val="{00000004-09AE-4725-A6F7-9D00F75EB8B6}"/>
            </c:ext>
          </c:extLst>
        </c:ser>
        <c:ser>
          <c:idx val="5"/>
          <c:order val="5"/>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PC07_Ind07!#REF!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PC07_Ind07!#REF!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PC07_Ind07!#REF!</c15:sqref>
                        </c15:formulaRef>
                      </c:ext>
                    </c:extLst>
                    <c:strCache>
                      <c:ptCount val="1"/>
                      <c:pt idx="0">
                        <c:v>#REF!</c:v>
                      </c:pt>
                    </c:strCache>
                  </c:strRef>
                </c15:cat>
              </c15:filteredCategoryTitle>
            </c:ext>
            <c:ext xmlns:c16="http://schemas.microsoft.com/office/drawing/2014/chart" uri="{C3380CC4-5D6E-409C-BE32-E72D297353CC}">
              <c16:uniqueId val="{00000005-09AE-4725-A6F7-9D00F75EB8B6}"/>
            </c:ext>
          </c:extLst>
        </c:ser>
        <c:ser>
          <c:idx val="6"/>
          <c:order val="6"/>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PC07_Ind07!#REF!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PC07_Ind07!#REF!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PC07_Ind07!#REF!</c15:sqref>
                        </c15:formulaRef>
                      </c:ext>
                    </c:extLst>
                    <c:strCache>
                      <c:ptCount val="1"/>
                      <c:pt idx="0">
                        <c:v>#REF!</c:v>
                      </c:pt>
                    </c:strCache>
                  </c:strRef>
                </c15:cat>
              </c15:filteredCategoryTitle>
            </c:ext>
            <c:ext xmlns:c16="http://schemas.microsoft.com/office/drawing/2014/chart" uri="{C3380CC4-5D6E-409C-BE32-E72D297353CC}">
              <c16:uniqueId val="{00000006-09AE-4725-A6F7-9D00F75EB8B6}"/>
            </c:ext>
          </c:extLst>
        </c:ser>
        <c:ser>
          <c:idx val="7"/>
          <c:order val="7"/>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PC07_Ind07!#REF!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PC07_Ind07!#REF!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PC07_Ind07!#REF!</c15:sqref>
                        </c15:formulaRef>
                      </c:ext>
                    </c:extLst>
                    <c:strCache>
                      <c:ptCount val="1"/>
                      <c:pt idx="0">
                        <c:v>#REF!</c:v>
                      </c:pt>
                    </c:strCache>
                  </c:strRef>
                </c15:cat>
              </c15:filteredCategoryTitle>
            </c:ext>
            <c:ext xmlns:c16="http://schemas.microsoft.com/office/drawing/2014/chart" uri="{C3380CC4-5D6E-409C-BE32-E72D297353CC}">
              <c16:uniqueId val="{00000007-09AE-4725-A6F7-9D00F75EB8B6}"/>
            </c:ext>
          </c:extLst>
        </c:ser>
        <c:ser>
          <c:idx val="8"/>
          <c:order val="8"/>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PC07_Ind07!#REF!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PC07_Ind07!#REF!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PC07_Ind07!#REF!</c15:sqref>
                        </c15:formulaRef>
                      </c:ext>
                    </c:extLst>
                    <c:strCache>
                      <c:ptCount val="1"/>
                      <c:pt idx="0">
                        <c:v>#REF!</c:v>
                      </c:pt>
                    </c:strCache>
                  </c:strRef>
                </c15:cat>
              </c15:filteredCategoryTitle>
            </c:ext>
            <c:ext xmlns:c16="http://schemas.microsoft.com/office/drawing/2014/chart" uri="{C3380CC4-5D6E-409C-BE32-E72D297353CC}">
              <c16:uniqueId val="{00000008-09AE-4725-A6F7-9D00F75EB8B6}"/>
            </c:ext>
          </c:extLst>
        </c:ser>
        <c:ser>
          <c:idx val="9"/>
          <c:order val="9"/>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PC07_Ind07!#REF!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PC07_Ind07!#REF!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PC07_Ind07!#REF!</c15:sqref>
                        </c15:formulaRef>
                      </c:ext>
                    </c:extLst>
                    <c:strCache>
                      <c:ptCount val="1"/>
                      <c:pt idx="0">
                        <c:v>#REF!</c:v>
                      </c:pt>
                    </c:strCache>
                  </c:strRef>
                </c15:cat>
              </c15:filteredCategoryTitle>
            </c:ext>
            <c:ext xmlns:c16="http://schemas.microsoft.com/office/drawing/2014/chart" uri="{C3380CC4-5D6E-409C-BE32-E72D297353CC}">
              <c16:uniqueId val="{00000009-09AE-4725-A6F7-9D00F75EB8B6}"/>
            </c:ext>
          </c:extLst>
        </c:ser>
        <c:ser>
          <c:idx val="10"/>
          <c:order val="10"/>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PC07_Ind07!#REF!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PC07_Ind07!#REF!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PC07_Ind07!#REF!</c15:sqref>
                        </c15:formulaRef>
                      </c:ext>
                    </c:extLst>
                    <c:strCache>
                      <c:ptCount val="1"/>
                      <c:pt idx="0">
                        <c:v>#REF!</c:v>
                      </c:pt>
                    </c:strCache>
                  </c:strRef>
                </c15:cat>
              </c15:filteredCategoryTitle>
            </c:ext>
            <c:ext xmlns:c16="http://schemas.microsoft.com/office/drawing/2014/chart" uri="{C3380CC4-5D6E-409C-BE32-E72D297353CC}">
              <c16:uniqueId val="{0000000A-09AE-4725-A6F7-9D00F75EB8B6}"/>
            </c:ext>
          </c:extLst>
        </c:ser>
        <c:ser>
          <c:idx val="11"/>
          <c:order val="11"/>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PC07_Ind07!#REF!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PC07_Ind07!#REF!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PC07_Ind07!#REF!</c15:sqref>
                        </c15:formulaRef>
                      </c:ext>
                    </c:extLst>
                    <c:strCache>
                      <c:ptCount val="1"/>
                      <c:pt idx="0">
                        <c:v>#REF!</c:v>
                      </c:pt>
                    </c:strCache>
                  </c:strRef>
                </c15:cat>
              </c15:filteredCategoryTitle>
            </c:ext>
            <c:ext xmlns:c16="http://schemas.microsoft.com/office/drawing/2014/chart" uri="{C3380CC4-5D6E-409C-BE32-E72D297353CC}">
              <c16:uniqueId val="{0000000B-09AE-4725-A6F7-9D00F75EB8B6}"/>
            </c:ext>
          </c:extLst>
        </c:ser>
        <c:ser>
          <c:idx val="12"/>
          <c:order val="12"/>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PC07_Ind07!#REF!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PC07_Ind07!#REF!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PC07_Ind07!#REF!</c15:sqref>
                        </c15:formulaRef>
                      </c:ext>
                    </c:extLst>
                    <c:strCache>
                      <c:ptCount val="1"/>
                      <c:pt idx="0">
                        <c:v>#REF!</c:v>
                      </c:pt>
                    </c:strCache>
                  </c:strRef>
                </c15:cat>
              </c15:filteredCategoryTitle>
            </c:ext>
            <c:ext xmlns:c16="http://schemas.microsoft.com/office/drawing/2014/chart" uri="{C3380CC4-5D6E-409C-BE32-E72D297353CC}">
              <c16:uniqueId val="{0000000C-09AE-4725-A6F7-9D00F75EB8B6}"/>
            </c:ext>
          </c:extLst>
        </c:ser>
        <c:dLbls>
          <c:showLegendKey val="0"/>
          <c:showVal val="0"/>
          <c:showCatName val="0"/>
          <c:showSerName val="0"/>
          <c:showPercent val="0"/>
          <c:showBubbleSize val="0"/>
        </c:dLbls>
        <c:gapWidth val="100"/>
        <c:axId val="1270113392"/>
        <c:axId val="1381472720"/>
      </c:barChart>
      <c:lineChart>
        <c:grouping val="standard"/>
        <c:varyColors val="0"/>
        <c:ser>
          <c:idx val="13"/>
          <c:order val="13"/>
          <c:spPr>
            <a:ln w="34925" cap="rnd">
              <a:solidFill>
                <a:schemeClr val="accent2">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2">
                      <a:lumMod val="80000"/>
                      <a:lumOff val="20000"/>
                      <a:satMod val="103000"/>
                      <a:lumMod val="102000"/>
                      <a:tint val="94000"/>
                    </a:schemeClr>
                  </a:gs>
                  <a:gs pos="50000">
                    <a:schemeClr val="accent2">
                      <a:lumMod val="80000"/>
                      <a:lumOff val="20000"/>
                      <a:satMod val="110000"/>
                      <a:lumMod val="100000"/>
                      <a:shade val="100000"/>
                    </a:schemeClr>
                  </a:gs>
                  <a:gs pos="100000">
                    <a:schemeClr val="accent2">
                      <a:lumMod val="80000"/>
                      <a:lumOff val="20000"/>
                      <a:lumMod val="99000"/>
                      <a:satMod val="120000"/>
                      <a:shade val="78000"/>
                    </a:schemeClr>
                  </a:gs>
                </a:gsLst>
                <a:lin ang="5400000" scaled="0"/>
              </a:gradFill>
              <a:ln w="9525">
                <a:solidFill>
                  <a:schemeClr val="accent2">
                    <a:lumMod val="80000"/>
                    <a:lumOff val="20000"/>
                  </a:schemeClr>
                </a:solidFill>
                <a:round/>
              </a:ln>
              <a:effectLst>
                <a:outerShdw blurRad="57150" dist="19050" dir="5400000" algn="ctr" rotWithShape="0">
                  <a:srgbClr val="000000">
                    <a:alpha val="63000"/>
                  </a:srgbClr>
                </a:outerShdw>
              </a:effectLst>
            </c:spPr>
          </c:marker>
          <c:val>
            <c:numRef>
              <c:f>PC07_Ind07!#REF!</c:f>
              <c:numCache>
                <c:formatCode>General</c:formatCode>
                <c:ptCount val="1"/>
                <c:pt idx="0">
                  <c:v>1</c:v>
                </c:pt>
              </c:numCache>
            </c:numRef>
          </c:val>
          <c:smooth val="0"/>
          <c:extLst>
            <c:ext xmlns:c15="http://schemas.microsoft.com/office/drawing/2012/chart" uri="{02D57815-91ED-43cb-92C2-25804820EDAC}">
              <c15:filteredSeriesTitle>
                <c15:tx>
                  <c:strRef>
                    <c:extLst>
                      <c:ext uri="{02D57815-91ED-43cb-92C2-25804820EDAC}">
                        <c15:formulaRef>
                          <c15:sqref>PC07_Ind07!#REF!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PC07_Ind07!#REF!</c15:sqref>
                        </c15:formulaRef>
                      </c:ext>
                    </c:extLst>
                    <c:strCache>
                      <c:ptCount val="1"/>
                      <c:pt idx="0">
                        <c:v>#REF!</c:v>
                      </c:pt>
                    </c:strCache>
                  </c:strRef>
                </c15:cat>
              </c15:filteredCategoryTitle>
            </c:ext>
            <c:ext xmlns:c16="http://schemas.microsoft.com/office/drawing/2014/chart" uri="{C3380CC4-5D6E-409C-BE32-E72D297353CC}">
              <c16:uniqueId val="{0000000D-09AE-4725-A6F7-9D00F75EB8B6}"/>
            </c:ext>
          </c:extLst>
        </c:ser>
        <c:dLbls>
          <c:showLegendKey val="0"/>
          <c:showVal val="0"/>
          <c:showCatName val="0"/>
          <c:showSerName val="0"/>
          <c:showPercent val="0"/>
          <c:showBubbleSize val="0"/>
        </c:dLbls>
        <c:marker val="1"/>
        <c:smooth val="0"/>
        <c:axId val="1270113392"/>
        <c:axId val="1381472720"/>
      </c:lineChart>
      <c:catAx>
        <c:axId val="1270113392"/>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381472720"/>
        <c:crosses val="autoZero"/>
        <c:auto val="1"/>
        <c:lblAlgn val="ctr"/>
        <c:lblOffset val="100"/>
        <c:noMultiLvlLbl val="0"/>
      </c:catAx>
      <c:valAx>
        <c:axId val="1381472720"/>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270113392"/>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000" b="1">
                <a:effectLst/>
              </a:rPr>
              <a:t>PS5.03_Ind03. Valoració mitjana a l’afirmació “La formació rebuda m’ha permès millorar les capacitats per a l’activitat professional</a:t>
            </a:r>
            <a:r>
              <a:rPr lang="ca-ES" sz="1000">
                <a:effectLst/>
              </a:rPr>
              <a:t>”.</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s-ES"/>
        </a:p>
      </c:txPr>
    </c:title>
    <c:autoTitleDeleted val="0"/>
    <c:plotArea>
      <c:layout/>
      <c:barChart>
        <c:barDir val="col"/>
        <c:grouping val="clustered"/>
        <c:varyColors val="0"/>
        <c:ser>
          <c:idx val="0"/>
          <c:order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PC07_Ind08!#REF!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PC07_Ind08!#REF!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PC07_Ind08!#REF!</c15:sqref>
                        </c15:formulaRef>
                      </c:ext>
                    </c:extLst>
                    <c:strCache>
                      <c:ptCount val="1"/>
                      <c:pt idx="0">
                        <c:v>#REF!</c:v>
                      </c:pt>
                    </c:strCache>
                  </c:strRef>
                </c15:cat>
              </c15:filteredCategoryTitle>
            </c:ext>
            <c:ext xmlns:c16="http://schemas.microsoft.com/office/drawing/2014/chart" uri="{C3380CC4-5D6E-409C-BE32-E72D297353CC}">
              <c16:uniqueId val="{00000000-AA25-4BB6-9A7F-643F6C492A31}"/>
            </c:ext>
          </c:extLst>
        </c:ser>
        <c:ser>
          <c:idx val="1"/>
          <c:order val="1"/>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PC07_Ind08!#REF!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PC07_Ind08!#REF!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PC07_Ind08!#REF!</c15:sqref>
                        </c15:formulaRef>
                      </c:ext>
                    </c:extLst>
                    <c:strCache>
                      <c:ptCount val="1"/>
                      <c:pt idx="0">
                        <c:v>#REF!</c:v>
                      </c:pt>
                    </c:strCache>
                  </c:strRef>
                </c15:cat>
              </c15:filteredCategoryTitle>
            </c:ext>
            <c:ext xmlns:c16="http://schemas.microsoft.com/office/drawing/2014/chart" uri="{C3380CC4-5D6E-409C-BE32-E72D297353CC}">
              <c16:uniqueId val="{00000001-AA25-4BB6-9A7F-643F6C492A31}"/>
            </c:ext>
          </c:extLst>
        </c:ser>
        <c:ser>
          <c:idx val="2"/>
          <c:order val="2"/>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PC07_Ind08!#REF!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PC07_Ind08!#REF!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PC07_Ind08!#REF!</c15:sqref>
                        </c15:formulaRef>
                      </c:ext>
                    </c:extLst>
                    <c:strCache>
                      <c:ptCount val="1"/>
                      <c:pt idx="0">
                        <c:v>#REF!</c:v>
                      </c:pt>
                    </c:strCache>
                  </c:strRef>
                </c15:cat>
              </c15:filteredCategoryTitle>
            </c:ext>
            <c:ext xmlns:c16="http://schemas.microsoft.com/office/drawing/2014/chart" uri="{C3380CC4-5D6E-409C-BE32-E72D297353CC}">
              <c16:uniqueId val="{00000002-AA25-4BB6-9A7F-643F6C492A31}"/>
            </c:ext>
          </c:extLst>
        </c:ser>
        <c:ser>
          <c:idx val="3"/>
          <c:order val="3"/>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PC07_Ind08!#REF!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PC07_Ind08!#REF!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PC07_Ind08!#REF!</c15:sqref>
                        </c15:formulaRef>
                      </c:ext>
                    </c:extLst>
                    <c:strCache>
                      <c:ptCount val="1"/>
                      <c:pt idx="0">
                        <c:v>#REF!</c:v>
                      </c:pt>
                    </c:strCache>
                  </c:strRef>
                </c15:cat>
              </c15:filteredCategoryTitle>
            </c:ext>
            <c:ext xmlns:c16="http://schemas.microsoft.com/office/drawing/2014/chart" uri="{C3380CC4-5D6E-409C-BE32-E72D297353CC}">
              <c16:uniqueId val="{00000003-AA25-4BB6-9A7F-643F6C492A31}"/>
            </c:ext>
          </c:extLst>
        </c:ser>
        <c:ser>
          <c:idx val="4"/>
          <c:order val="4"/>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PC07_Ind08!#REF!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PC07_Ind08!#REF!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PC07_Ind08!#REF!</c15:sqref>
                        </c15:formulaRef>
                      </c:ext>
                    </c:extLst>
                    <c:strCache>
                      <c:ptCount val="1"/>
                      <c:pt idx="0">
                        <c:v>#REF!</c:v>
                      </c:pt>
                    </c:strCache>
                  </c:strRef>
                </c15:cat>
              </c15:filteredCategoryTitle>
            </c:ext>
            <c:ext xmlns:c16="http://schemas.microsoft.com/office/drawing/2014/chart" uri="{C3380CC4-5D6E-409C-BE32-E72D297353CC}">
              <c16:uniqueId val="{00000004-AA25-4BB6-9A7F-643F6C492A31}"/>
            </c:ext>
          </c:extLst>
        </c:ser>
        <c:ser>
          <c:idx val="5"/>
          <c:order val="5"/>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PC07_Ind08!#REF!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PC07_Ind08!#REF!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PC07_Ind08!#REF!</c15:sqref>
                        </c15:formulaRef>
                      </c:ext>
                    </c:extLst>
                    <c:strCache>
                      <c:ptCount val="1"/>
                      <c:pt idx="0">
                        <c:v>#REF!</c:v>
                      </c:pt>
                    </c:strCache>
                  </c:strRef>
                </c15:cat>
              </c15:filteredCategoryTitle>
            </c:ext>
            <c:ext xmlns:c16="http://schemas.microsoft.com/office/drawing/2014/chart" uri="{C3380CC4-5D6E-409C-BE32-E72D297353CC}">
              <c16:uniqueId val="{00000005-AA25-4BB6-9A7F-643F6C492A31}"/>
            </c:ext>
          </c:extLst>
        </c:ser>
        <c:ser>
          <c:idx val="6"/>
          <c:order val="6"/>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PC07_Ind08!#REF!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PC07_Ind08!#REF!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PC07_Ind08!#REF!</c15:sqref>
                        </c15:formulaRef>
                      </c:ext>
                    </c:extLst>
                    <c:strCache>
                      <c:ptCount val="1"/>
                      <c:pt idx="0">
                        <c:v>#REF!</c:v>
                      </c:pt>
                    </c:strCache>
                  </c:strRef>
                </c15:cat>
              </c15:filteredCategoryTitle>
            </c:ext>
            <c:ext xmlns:c16="http://schemas.microsoft.com/office/drawing/2014/chart" uri="{C3380CC4-5D6E-409C-BE32-E72D297353CC}">
              <c16:uniqueId val="{00000006-AA25-4BB6-9A7F-643F6C492A31}"/>
            </c:ext>
          </c:extLst>
        </c:ser>
        <c:ser>
          <c:idx val="7"/>
          <c:order val="7"/>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PC07_Ind08!#REF!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PC07_Ind08!#REF!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PC07_Ind08!#REF!</c15:sqref>
                        </c15:formulaRef>
                      </c:ext>
                    </c:extLst>
                    <c:strCache>
                      <c:ptCount val="1"/>
                      <c:pt idx="0">
                        <c:v>#REF!</c:v>
                      </c:pt>
                    </c:strCache>
                  </c:strRef>
                </c15:cat>
              </c15:filteredCategoryTitle>
            </c:ext>
            <c:ext xmlns:c16="http://schemas.microsoft.com/office/drawing/2014/chart" uri="{C3380CC4-5D6E-409C-BE32-E72D297353CC}">
              <c16:uniqueId val="{00000007-AA25-4BB6-9A7F-643F6C492A31}"/>
            </c:ext>
          </c:extLst>
        </c:ser>
        <c:ser>
          <c:idx val="8"/>
          <c:order val="8"/>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PC07_Ind08!#REF!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PC07_Ind08!#REF!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PC07_Ind08!#REF!</c15:sqref>
                        </c15:formulaRef>
                      </c:ext>
                    </c:extLst>
                    <c:strCache>
                      <c:ptCount val="1"/>
                      <c:pt idx="0">
                        <c:v>#REF!</c:v>
                      </c:pt>
                    </c:strCache>
                  </c:strRef>
                </c15:cat>
              </c15:filteredCategoryTitle>
            </c:ext>
            <c:ext xmlns:c16="http://schemas.microsoft.com/office/drawing/2014/chart" uri="{C3380CC4-5D6E-409C-BE32-E72D297353CC}">
              <c16:uniqueId val="{00000008-AA25-4BB6-9A7F-643F6C492A31}"/>
            </c:ext>
          </c:extLst>
        </c:ser>
        <c:ser>
          <c:idx val="9"/>
          <c:order val="9"/>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PC07_Ind08!#REF!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PC07_Ind08!#REF!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PC07_Ind08!#REF!</c15:sqref>
                        </c15:formulaRef>
                      </c:ext>
                    </c:extLst>
                    <c:strCache>
                      <c:ptCount val="1"/>
                      <c:pt idx="0">
                        <c:v>#REF!</c:v>
                      </c:pt>
                    </c:strCache>
                  </c:strRef>
                </c15:cat>
              </c15:filteredCategoryTitle>
            </c:ext>
            <c:ext xmlns:c16="http://schemas.microsoft.com/office/drawing/2014/chart" uri="{C3380CC4-5D6E-409C-BE32-E72D297353CC}">
              <c16:uniqueId val="{00000009-AA25-4BB6-9A7F-643F6C492A31}"/>
            </c:ext>
          </c:extLst>
        </c:ser>
        <c:ser>
          <c:idx val="10"/>
          <c:order val="10"/>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PC07_Ind08!#REF!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PC07_Ind08!#REF!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PC07_Ind08!#REF!</c15:sqref>
                        </c15:formulaRef>
                      </c:ext>
                    </c:extLst>
                    <c:strCache>
                      <c:ptCount val="1"/>
                      <c:pt idx="0">
                        <c:v>#REF!</c:v>
                      </c:pt>
                    </c:strCache>
                  </c:strRef>
                </c15:cat>
              </c15:filteredCategoryTitle>
            </c:ext>
            <c:ext xmlns:c16="http://schemas.microsoft.com/office/drawing/2014/chart" uri="{C3380CC4-5D6E-409C-BE32-E72D297353CC}">
              <c16:uniqueId val="{0000000A-AA25-4BB6-9A7F-643F6C492A31}"/>
            </c:ext>
          </c:extLst>
        </c:ser>
        <c:ser>
          <c:idx val="11"/>
          <c:order val="11"/>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PC07_Ind08!#REF!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PC07_Ind08!#REF!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PC07_Ind08!#REF!</c15:sqref>
                        </c15:formulaRef>
                      </c:ext>
                    </c:extLst>
                    <c:strCache>
                      <c:ptCount val="1"/>
                      <c:pt idx="0">
                        <c:v>#REF!</c:v>
                      </c:pt>
                    </c:strCache>
                  </c:strRef>
                </c15:cat>
              </c15:filteredCategoryTitle>
            </c:ext>
            <c:ext xmlns:c16="http://schemas.microsoft.com/office/drawing/2014/chart" uri="{C3380CC4-5D6E-409C-BE32-E72D297353CC}">
              <c16:uniqueId val="{0000000B-AA25-4BB6-9A7F-643F6C492A31}"/>
            </c:ext>
          </c:extLst>
        </c:ser>
        <c:ser>
          <c:idx val="12"/>
          <c:order val="12"/>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PC07_Ind08!#REF!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PC07_Ind08!#REF!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PC07_Ind08!#REF!</c15:sqref>
                        </c15:formulaRef>
                      </c:ext>
                    </c:extLst>
                    <c:strCache>
                      <c:ptCount val="1"/>
                      <c:pt idx="0">
                        <c:v>#REF!</c:v>
                      </c:pt>
                    </c:strCache>
                  </c:strRef>
                </c15:cat>
              </c15:filteredCategoryTitle>
            </c:ext>
            <c:ext xmlns:c16="http://schemas.microsoft.com/office/drawing/2014/chart" uri="{C3380CC4-5D6E-409C-BE32-E72D297353CC}">
              <c16:uniqueId val="{0000000C-AA25-4BB6-9A7F-643F6C492A31}"/>
            </c:ext>
          </c:extLst>
        </c:ser>
        <c:ser>
          <c:idx val="13"/>
          <c:order val="13"/>
          <c:spPr>
            <a:gradFill rotWithShape="1">
              <a:gsLst>
                <a:gs pos="0">
                  <a:schemeClr val="accent2">
                    <a:lumMod val="80000"/>
                    <a:lumOff val="20000"/>
                    <a:satMod val="103000"/>
                    <a:lumMod val="102000"/>
                    <a:tint val="94000"/>
                  </a:schemeClr>
                </a:gs>
                <a:gs pos="50000">
                  <a:schemeClr val="accent2">
                    <a:lumMod val="80000"/>
                    <a:lumOff val="20000"/>
                    <a:satMod val="110000"/>
                    <a:lumMod val="100000"/>
                    <a:shade val="100000"/>
                  </a:schemeClr>
                </a:gs>
                <a:gs pos="100000">
                  <a:schemeClr val="accent2">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PC07_Ind08!#REF!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PC07_Ind08!#REF!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PC07_Ind08!#REF!</c15:sqref>
                        </c15:formulaRef>
                      </c:ext>
                    </c:extLst>
                    <c:strCache>
                      <c:ptCount val="1"/>
                      <c:pt idx="0">
                        <c:v>#REF!</c:v>
                      </c:pt>
                    </c:strCache>
                  </c:strRef>
                </c15:cat>
              </c15:filteredCategoryTitle>
            </c:ext>
            <c:ext xmlns:c16="http://schemas.microsoft.com/office/drawing/2014/chart" uri="{C3380CC4-5D6E-409C-BE32-E72D297353CC}">
              <c16:uniqueId val="{0000000D-AA25-4BB6-9A7F-643F6C492A31}"/>
            </c:ext>
          </c:extLst>
        </c:ser>
        <c:ser>
          <c:idx val="14"/>
          <c:order val="14"/>
          <c:spPr>
            <a:gradFill rotWithShape="1">
              <a:gsLst>
                <a:gs pos="0">
                  <a:schemeClr val="accent3">
                    <a:lumMod val="80000"/>
                    <a:lumOff val="20000"/>
                    <a:satMod val="103000"/>
                    <a:lumMod val="102000"/>
                    <a:tint val="94000"/>
                  </a:schemeClr>
                </a:gs>
                <a:gs pos="50000">
                  <a:schemeClr val="accent3">
                    <a:lumMod val="80000"/>
                    <a:lumOff val="20000"/>
                    <a:satMod val="110000"/>
                    <a:lumMod val="100000"/>
                    <a:shade val="100000"/>
                  </a:schemeClr>
                </a:gs>
                <a:gs pos="100000">
                  <a:schemeClr val="accent3">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PC07_Ind08!#REF!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PC07_Ind08!#REF!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PC07_Ind08!#REF!</c15:sqref>
                        </c15:formulaRef>
                      </c:ext>
                    </c:extLst>
                    <c:strCache>
                      <c:ptCount val="1"/>
                      <c:pt idx="0">
                        <c:v>#REF!</c:v>
                      </c:pt>
                    </c:strCache>
                  </c:strRef>
                </c15:cat>
              </c15:filteredCategoryTitle>
            </c:ext>
            <c:ext xmlns:c16="http://schemas.microsoft.com/office/drawing/2014/chart" uri="{C3380CC4-5D6E-409C-BE32-E72D297353CC}">
              <c16:uniqueId val="{0000000E-AA25-4BB6-9A7F-643F6C492A31}"/>
            </c:ext>
          </c:extLst>
        </c:ser>
        <c:ser>
          <c:idx val="15"/>
          <c:order val="15"/>
          <c:spPr>
            <a:gradFill rotWithShape="1">
              <a:gsLst>
                <a:gs pos="0">
                  <a:schemeClr val="accent4">
                    <a:lumMod val="80000"/>
                    <a:lumOff val="20000"/>
                    <a:satMod val="103000"/>
                    <a:lumMod val="102000"/>
                    <a:tint val="94000"/>
                  </a:schemeClr>
                </a:gs>
                <a:gs pos="50000">
                  <a:schemeClr val="accent4">
                    <a:lumMod val="80000"/>
                    <a:lumOff val="20000"/>
                    <a:satMod val="110000"/>
                    <a:lumMod val="100000"/>
                    <a:shade val="100000"/>
                  </a:schemeClr>
                </a:gs>
                <a:gs pos="100000">
                  <a:schemeClr val="accent4">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PC07_Ind08!#REF!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PC07_Ind08!#REF!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PC07_Ind08!#REF!</c15:sqref>
                        </c15:formulaRef>
                      </c:ext>
                    </c:extLst>
                    <c:strCache>
                      <c:ptCount val="1"/>
                      <c:pt idx="0">
                        <c:v>#REF!</c:v>
                      </c:pt>
                    </c:strCache>
                  </c:strRef>
                </c15:cat>
              </c15:filteredCategoryTitle>
            </c:ext>
            <c:ext xmlns:c16="http://schemas.microsoft.com/office/drawing/2014/chart" uri="{C3380CC4-5D6E-409C-BE32-E72D297353CC}">
              <c16:uniqueId val="{0000000F-AA25-4BB6-9A7F-643F6C492A31}"/>
            </c:ext>
          </c:extLst>
        </c:ser>
        <c:ser>
          <c:idx val="16"/>
          <c:order val="16"/>
          <c:spPr>
            <a:gradFill rotWithShape="1">
              <a:gsLst>
                <a:gs pos="0">
                  <a:schemeClr val="accent5">
                    <a:lumMod val="80000"/>
                    <a:lumOff val="20000"/>
                    <a:satMod val="103000"/>
                    <a:lumMod val="102000"/>
                    <a:tint val="94000"/>
                  </a:schemeClr>
                </a:gs>
                <a:gs pos="50000">
                  <a:schemeClr val="accent5">
                    <a:lumMod val="80000"/>
                    <a:lumOff val="20000"/>
                    <a:satMod val="110000"/>
                    <a:lumMod val="100000"/>
                    <a:shade val="100000"/>
                  </a:schemeClr>
                </a:gs>
                <a:gs pos="100000">
                  <a:schemeClr val="accent5">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PC07_Ind08!#REF!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PC07_Ind08!#REF!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PC07_Ind08!#REF!</c15:sqref>
                        </c15:formulaRef>
                      </c:ext>
                    </c:extLst>
                    <c:strCache>
                      <c:ptCount val="1"/>
                      <c:pt idx="0">
                        <c:v>#REF!</c:v>
                      </c:pt>
                    </c:strCache>
                  </c:strRef>
                </c15:cat>
              </c15:filteredCategoryTitle>
            </c:ext>
            <c:ext xmlns:c16="http://schemas.microsoft.com/office/drawing/2014/chart" uri="{C3380CC4-5D6E-409C-BE32-E72D297353CC}">
              <c16:uniqueId val="{00000010-AA25-4BB6-9A7F-643F6C492A31}"/>
            </c:ext>
          </c:extLst>
        </c:ser>
        <c:ser>
          <c:idx val="17"/>
          <c:order val="17"/>
          <c:spPr>
            <a:gradFill rotWithShape="1">
              <a:gsLst>
                <a:gs pos="0">
                  <a:schemeClr val="accent6">
                    <a:lumMod val="80000"/>
                    <a:lumOff val="20000"/>
                    <a:satMod val="103000"/>
                    <a:lumMod val="102000"/>
                    <a:tint val="94000"/>
                  </a:schemeClr>
                </a:gs>
                <a:gs pos="50000">
                  <a:schemeClr val="accent6">
                    <a:lumMod val="80000"/>
                    <a:lumOff val="20000"/>
                    <a:satMod val="110000"/>
                    <a:lumMod val="100000"/>
                    <a:shade val="100000"/>
                  </a:schemeClr>
                </a:gs>
                <a:gs pos="100000">
                  <a:schemeClr val="accent6">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PC07_Ind08!#REF!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PC07_Ind08!#REF!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PC07_Ind08!#REF!</c15:sqref>
                        </c15:formulaRef>
                      </c:ext>
                    </c:extLst>
                    <c:strCache>
                      <c:ptCount val="1"/>
                      <c:pt idx="0">
                        <c:v>#REF!</c:v>
                      </c:pt>
                    </c:strCache>
                  </c:strRef>
                </c15:cat>
              </c15:filteredCategoryTitle>
            </c:ext>
            <c:ext xmlns:c16="http://schemas.microsoft.com/office/drawing/2014/chart" uri="{C3380CC4-5D6E-409C-BE32-E72D297353CC}">
              <c16:uniqueId val="{00000011-AA25-4BB6-9A7F-643F6C492A31}"/>
            </c:ext>
          </c:extLst>
        </c:ser>
        <c:ser>
          <c:idx val="18"/>
          <c:order val="18"/>
          <c:spPr>
            <a:gradFill rotWithShape="1">
              <a:gsLst>
                <a:gs pos="0">
                  <a:schemeClr val="accent1">
                    <a:lumMod val="80000"/>
                    <a:satMod val="103000"/>
                    <a:lumMod val="102000"/>
                    <a:tint val="94000"/>
                  </a:schemeClr>
                </a:gs>
                <a:gs pos="50000">
                  <a:schemeClr val="accent1">
                    <a:lumMod val="80000"/>
                    <a:satMod val="110000"/>
                    <a:lumMod val="100000"/>
                    <a:shade val="100000"/>
                  </a:schemeClr>
                </a:gs>
                <a:gs pos="100000">
                  <a:schemeClr val="accent1">
                    <a:lumMod val="8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PC07_Ind08!#REF!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PC07_Ind08!#REF!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PC07_Ind08!#REF!</c15:sqref>
                        </c15:formulaRef>
                      </c:ext>
                    </c:extLst>
                    <c:strCache>
                      <c:ptCount val="1"/>
                      <c:pt idx="0">
                        <c:v>#REF!</c:v>
                      </c:pt>
                    </c:strCache>
                  </c:strRef>
                </c15:cat>
              </c15:filteredCategoryTitle>
            </c:ext>
            <c:ext xmlns:c16="http://schemas.microsoft.com/office/drawing/2014/chart" uri="{C3380CC4-5D6E-409C-BE32-E72D297353CC}">
              <c16:uniqueId val="{00000012-AA25-4BB6-9A7F-643F6C492A31}"/>
            </c:ext>
          </c:extLst>
        </c:ser>
        <c:dLbls>
          <c:showLegendKey val="0"/>
          <c:showVal val="0"/>
          <c:showCatName val="0"/>
          <c:showSerName val="0"/>
          <c:showPercent val="0"/>
          <c:showBubbleSize val="0"/>
        </c:dLbls>
        <c:gapWidth val="100"/>
        <c:axId val="1835227600"/>
        <c:axId val="1349764864"/>
      </c:barChart>
      <c:lineChart>
        <c:grouping val="standard"/>
        <c:varyColors val="0"/>
        <c:ser>
          <c:idx val="19"/>
          <c:order val="19"/>
          <c:spPr>
            <a:ln w="34925" cap="rnd">
              <a:solidFill>
                <a:schemeClr val="accent2">
                  <a:lumMod val="8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2">
                      <a:lumMod val="80000"/>
                      <a:satMod val="103000"/>
                      <a:lumMod val="102000"/>
                      <a:tint val="94000"/>
                    </a:schemeClr>
                  </a:gs>
                  <a:gs pos="50000">
                    <a:schemeClr val="accent2">
                      <a:lumMod val="80000"/>
                      <a:satMod val="110000"/>
                      <a:lumMod val="100000"/>
                      <a:shade val="100000"/>
                    </a:schemeClr>
                  </a:gs>
                  <a:gs pos="100000">
                    <a:schemeClr val="accent2">
                      <a:lumMod val="80000"/>
                      <a:lumMod val="99000"/>
                      <a:satMod val="120000"/>
                      <a:shade val="78000"/>
                    </a:schemeClr>
                  </a:gs>
                </a:gsLst>
                <a:lin ang="5400000" scaled="0"/>
              </a:gradFill>
              <a:ln w="9525">
                <a:solidFill>
                  <a:schemeClr val="accent2">
                    <a:lumMod val="80000"/>
                  </a:schemeClr>
                </a:solidFill>
                <a:round/>
              </a:ln>
              <a:effectLst>
                <a:outerShdw blurRad="57150" dist="19050" dir="5400000" algn="ctr" rotWithShape="0">
                  <a:srgbClr val="000000">
                    <a:alpha val="63000"/>
                  </a:srgbClr>
                </a:outerShdw>
              </a:effectLst>
            </c:spPr>
          </c:marker>
          <c:val>
            <c:numRef>
              <c:f>PC07_Ind08!#REF!</c:f>
              <c:numCache>
                <c:formatCode>General</c:formatCode>
                <c:ptCount val="1"/>
                <c:pt idx="0">
                  <c:v>1</c:v>
                </c:pt>
              </c:numCache>
            </c:numRef>
          </c:val>
          <c:smooth val="0"/>
          <c:extLst>
            <c:ext xmlns:c15="http://schemas.microsoft.com/office/drawing/2012/chart" uri="{02D57815-91ED-43cb-92C2-25804820EDAC}">
              <c15:filteredSeriesTitle>
                <c15:tx>
                  <c:strRef>
                    <c:extLst>
                      <c:ext uri="{02D57815-91ED-43cb-92C2-25804820EDAC}">
                        <c15:formulaRef>
                          <c15:sqref>PC07_Ind08!#REF!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PC07_Ind08!#REF!</c15:sqref>
                        </c15:formulaRef>
                      </c:ext>
                    </c:extLst>
                    <c:strCache>
                      <c:ptCount val="1"/>
                      <c:pt idx="0">
                        <c:v>#REF!</c:v>
                      </c:pt>
                    </c:strCache>
                  </c:strRef>
                </c15:cat>
              </c15:filteredCategoryTitle>
            </c:ext>
            <c:ext xmlns:c16="http://schemas.microsoft.com/office/drawing/2014/chart" uri="{C3380CC4-5D6E-409C-BE32-E72D297353CC}">
              <c16:uniqueId val="{00000013-AA25-4BB6-9A7F-643F6C492A31}"/>
            </c:ext>
          </c:extLst>
        </c:ser>
        <c:dLbls>
          <c:showLegendKey val="0"/>
          <c:showVal val="0"/>
          <c:showCatName val="0"/>
          <c:showSerName val="0"/>
          <c:showPercent val="0"/>
          <c:showBubbleSize val="0"/>
        </c:dLbls>
        <c:marker val="1"/>
        <c:smooth val="0"/>
        <c:axId val="1835227600"/>
        <c:axId val="1349764864"/>
      </c:lineChart>
      <c:catAx>
        <c:axId val="1835227600"/>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349764864"/>
        <c:crosses val="autoZero"/>
        <c:auto val="1"/>
        <c:lblAlgn val="ctr"/>
        <c:lblOffset val="100"/>
        <c:noMultiLvlLbl val="0"/>
      </c:catAx>
      <c:valAx>
        <c:axId val="1349764864"/>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835227600"/>
        <c:crosses val="autoZero"/>
        <c:crossBetween val="between"/>
      </c:valAx>
      <c:spPr>
        <a:noFill/>
        <a:ln>
          <a:noFill/>
        </a:ln>
        <a:effectLst/>
      </c:spPr>
    </c:plotArea>
    <c:legend>
      <c:legendPos val="r"/>
      <c:legendEntry>
        <c:idx val="0"/>
        <c:delete val="1"/>
      </c:legendEntry>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200" b="1">
                <a:effectLst/>
              </a:rPr>
              <a:t>PS5.03_Ind04</a:t>
            </a:r>
            <a:r>
              <a:rPr lang="ca-ES" sz="1200" b="1" baseline="0">
                <a:effectLst/>
              </a:rPr>
              <a:t> Evolució del nombre d'empreses (Indicador Pla Estratègic de 22/23 fins 24/25)</a:t>
            </a:r>
            <a:r>
              <a:rPr lang="ca-ES" sz="1200" b="1">
                <a:effectLst/>
              </a:rPr>
              <a:t>.</a:t>
            </a:r>
            <a:endParaRPr lang="ca-ES" sz="12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PC07_Ind09!#REF!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PC07_Ind09!#REF!</c15:sqref>
                        </c15:formulaRef>
                      </c:ext>
                    </c:extLst>
                    <c:strCache>
                      <c:ptCount val="1"/>
                      <c:pt idx="0">
                        <c:v>#REF!</c:v>
                      </c:pt>
                    </c:strCache>
                  </c:strRef>
                </c15:tx>
              </c15:filteredSeriesTitle>
            </c:ext>
            <c:ext xmlns:c16="http://schemas.microsoft.com/office/drawing/2014/chart" uri="{C3380CC4-5D6E-409C-BE32-E72D297353CC}">
              <c16:uniqueId val="{00000000-A99C-46E4-A2FB-50C69ED7B6A7}"/>
            </c:ext>
          </c:extLst>
        </c:ser>
        <c:dLbls>
          <c:showLegendKey val="0"/>
          <c:showVal val="0"/>
          <c:showCatName val="0"/>
          <c:showSerName val="0"/>
          <c:showPercent val="0"/>
          <c:showBubbleSize val="0"/>
        </c:dLbls>
        <c:gapWidth val="150"/>
        <c:axId val="1377754480"/>
        <c:axId val="1765698976"/>
      </c:barChart>
      <c:lineChart>
        <c:grouping val="standard"/>
        <c:varyColors val="0"/>
        <c:ser>
          <c:idx val="17"/>
          <c:order val="0"/>
          <c:spPr>
            <a:ln w="34925" cap="rnd">
              <a:solidFill>
                <a:schemeClr val="accent6">
                  <a:lumMod val="80000"/>
                  <a:lumOff val="20000"/>
                </a:schemeClr>
              </a:solidFill>
              <a:round/>
            </a:ln>
            <a:effectLst>
              <a:outerShdw blurRad="57150" dist="19050" dir="5400000" algn="ctr" rotWithShape="0">
                <a:srgbClr val="000000">
                  <a:alpha val="63000"/>
                </a:srgbClr>
              </a:outerShdw>
            </a:effectLst>
          </c:spPr>
          <c:marker>
            <c:symbol val="none"/>
          </c:marker>
          <c:val>
            <c:numRef>
              <c:f>PC07_Ind09!#REF!</c:f>
              <c:numCache>
                <c:formatCode>General</c:formatCode>
                <c:ptCount val="1"/>
                <c:pt idx="0">
                  <c:v>1</c:v>
                </c:pt>
              </c:numCache>
            </c:numRef>
          </c:val>
          <c:smooth val="0"/>
          <c:extLst>
            <c:ext xmlns:c15="http://schemas.microsoft.com/office/drawing/2012/chart" uri="{02D57815-91ED-43cb-92C2-25804820EDAC}">
              <c15:filteredSeriesTitle>
                <c15:tx>
                  <c:strRef>
                    <c:extLst>
                      <c:ext uri="{02D57815-91ED-43cb-92C2-25804820EDAC}">
                        <c15:formulaRef>
                          <c15:sqref>PC07_Ind09!#REF!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PC07_Ind09!#REF!</c15:sqref>
                        </c15:formulaRef>
                      </c:ext>
                    </c:extLst>
                    <c:strCache>
                      <c:ptCount val="1"/>
                      <c:pt idx="0">
                        <c:v>#REF!</c:v>
                      </c:pt>
                    </c:strCache>
                  </c:strRef>
                </c15:cat>
              </c15:filteredCategoryTitle>
            </c:ext>
            <c:ext xmlns:c16="http://schemas.microsoft.com/office/drawing/2014/chart" uri="{C3380CC4-5D6E-409C-BE32-E72D297353CC}">
              <c16:uniqueId val="{00000001-FA1F-41E3-87DF-1FBB16F94A26}"/>
            </c:ext>
          </c:extLst>
        </c:ser>
        <c:dLbls>
          <c:showLegendKey val="0"/>
          <c:showVal val="0"/>
          <c:showCatName val="0"/>
          <c:showSerName val="0"/>
          <c:showPercent val="0"/>
          <c:showBubbleSize val="0"/>
        </c:dLbls>
        <c:marker val="1"/>
        <c:smooth val="0"/>
        <c:axId val="1377754480"/>
        <c:axId val="1765698976"/>
      </c:lineChart>
      <c:catAx>
        <c:axId val="1377754480"/>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765698976"/>
        <c:crosses val="autoZero"/>
        <c:auto val="1"/>
        <c:lblAlgn val="ctr"/>
        <c:lblOffset val="100"/>
        <c:noMultiLvlLbl val="0"/>
      </c:catAx>
      <c:valAx>
        <c:axId val="17656989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377754480"/>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900"/>
              <a:t>PS5.04_iND02 pERCENTATGE DE PARTICIPACIÓ A LES ENQUESTES DE SATISFACCIÓ DE ÑES ASSIGNATURES.</a:t>
            </a:r>
          </a:p>
        </c:rich>
      </c:tx>
      <c:layout>
        <c:manualLayout>
          <c:xMode val="edge"/>
          <c:yMode val="edge"/>
          <c:x val="0.11518044619422572"/>
          <c:y val="0"/>
        </c:manualLayout>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s-ES"/>
        </a:p>
      </c:txPr>
    </c:title>
    <c:autoTitleDeleted val="0"/>
    <c:plotArea>
      <c:layout>
        <c:manualLayout>
          <c:layoutTarget val="inner"/>
          <c:xMode val="edge"/>
          <c:yMode val="edge"/>
          <c:x val="4.3439460349587962E-2"/>
          <c:y val="0.15168685927306616"/>
          <c:w val="0.94581266683357357"/>
          <c:h val="0.52389283119665964"/>
        </c:manualLayout>
      </c:layout>
      <c:barChart>
        <c:barDir val="col"/>
        <c:grouping val="clustered"/>
        <c:varyColors val="0"/>
        <c:ser>
          <c:idx val="1"/>
          <c:order val="1"/>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PC07_Ind11!#REF!</c:f>
              <c:numCache>
                <c:formatCode>General</c:formatCode>
                <c:ptCount val="1"/>
                <c:pt idx="0">
                  <c:v>1</c:v>
                </c:pt>
              </c:numCache>
            </c:numRef>
          </c:val>
          <c:extLst xmlns:c15="http://schemas.microsoft.com/office/drawing/2012/chart">
            <c:ext xmlns:c15="http://schemas.microsoft.com/office/drawing/2012/chart" uri="{02D57815-91ED-43cb-92C2-25804820EDAC}">
              <c15:filteredSeriesTitle>
                <c15:tx>
                  <c:strRef>
                    <c:extLst>
                      <c:ext uri="{02D57815-91ED-43cb-92C2-25804820EDAC}">
                        <c15:formulaRef>
                          <c15:sqref>PC07_Ind11!#REF!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PC07_Ind11!#REF!</c15:sqref>
                        </c15:formulaRef>
                      </c:ext>
                    </c:extLst>
                    <c:strCache>
                      <c:ptCount val="1"/>
                      <c:pt idx="0">
                        <c:v>#REF!</c:v>
                      </c:pt>
                    </c:strCache>
                  </c:strRef>
                </c15:cat>
              </c15:filteredCategoryTitle>
            </c:ext>
            <c:ext xmlns:c16="http://schemas.microsoft.com/office/drawing/2014/chart" uri="{C3380CC4-5D6E-409C-BE32-E72D297353CC}">
              <c16:uniqueId val="{00000001-488B-4453-A21A-40956624EFC6}"/>
            </c:ext>
          </c:extLst>
        </c:ser>
        <c:ser>
          <c:idx val="2"/>
          <c:order val="2"/>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PC07_Ind11!#REF!</c:f>
              <c:numCache>
                <c:formatCode>General</c:formatCode>
                <c:ptCount val="1"/>
                <c:pt idx="0">
                  <c:v>1</c:v>
                </c:pt>
              </c:numCache>
            </c:numRef>
          </c:val>
          <c:extLst xmlns:c15="http://schemas.microsoft.com/office/drawing/2012/chart">
            <c:ext xmlns:c15="http://schemas.microsoft.com/office/drawing/2012/chart" uri="{02D57815-91ED-43cb-92C2-25804820EDAC}">
              <c15:filteredSeriesTitle>
                <c15:tx>
                  <c:strRef>
                    <c:extLst>
                      <c:ext uri="{02D57815-91ED-43cb-92C2-25804820EDAC}">
                        <c15:formulaRef>
                          <c15:sqref>PC07_Ind11!#REF!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PC07_Ind11!#REF!</c15:sqref>
                        </c15:formulaRef>
                      </c:ext>
                    </c:extLst>
                    <c:strCache>
                      <c:ptCount val="1"/>
                      <c:pt idx="0">
                        <c:v>#REF!</c:v>
                      </c:pt>
                    </c:strCache>
                  </c:strRef>
                </c15:cat>
              </c15:filteredCategoryTitle>
            </c:ext>
            <c:ext xmlns:c16="http://schemas.microsoft.com/office/drawing/2014/chart" uri="{C3380CC4-5D6E-409C-BE32-E72D297353CC}">
              <c16:uniqueId val="{00000002-488B-4453-A21A-40956624EFC6}"/>
            </c:ext>
          </c:extLst>
        </c:ser>
        <c:ser>
          <c:idx val="3"/>
          <c:order val="3"/>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PC07_Ind11!#REF!</c:f>
              <c:numCache>
                <c:formatCode>General</c:formatCode>
                <c:ptCount val="1"/>
                <c:pt idx="0">
                  <c:v>1</c:v>
                </c:pt>
              </c:numCache>
            </c:numRef>
          </c:val>
          <c:extLst xmlns:c15="http://schemas.microsoft.com/office/drawing/2012/chart">
            <c:ext xmlns:c15="http://schemas.microsoft.com/office/drawing/2012/chart" uri="{02D57815-91ED-43cb-92C2-25804820EDAC}">
              <c15:filteredSeriesTitle>
                <c15:tx>
                  <c:strRef>
                    <c:extLst>
                      <c:ext uri="{02D57815-91ED-43cb-92C2-25804820EDAC}">
                        <c15:formulaRef>
                          <c15:sqref>PC07_Ind11!#REF!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PC07_Ind11!#REF!</c15:sqref>
                        </c15:formulaRef>
                      </c:ext>
                    </c:extLst>
                    <c:strCache>
                      <c:ptCount val="1"/>
                      <c:pt idx="0">
                        <c:v>#REF!</c:v>
                      </c:pt>
                    </c:strCache>
                  </c:strRef>
                </c15:cat>
              </c15:filteredCategoryTitle>
            </c:ext>
            <c:ext xmlns:c16="http://schemas.microsoft.com/office/drawing/2014/chart" uri="{C3380CC4-5D6E-409C-BE32-E72D297353CC}">
              <c16:uniqueId val="{00000003-488B-4453-A21A-40956624EFC6}"/>
            </c:ext>
          </c:extLst>
        </c:ser>
        <c:ser>
          <c:idx val="4"/>
          <c:order val="4"/>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PC07_Ind11!#REF!</c:f>
              <c:numCache>
                <c:formatCode>General</c:formatCode>
                <c:ptCount val="1"/>
                <c:pt idx="0">
                  <c:v>1</c:v>
                </c:pt>
              </c:numCache>
            </c:numRef>
          </c:val>
          <c:extLst xmlns:c15="http://schemas.microsoft.com/office/drawing/2012/chart">
            <c:ext xmlns:c15="http://schemas.microsoft.com/office/drawing/2012/chart" uri="{02D57815-91ED-43cb-92C2-25804820EDAC}">
              <c15:filteredSeriesTitle>
                <c15:tx>
                  <c:strRef>
                    <c:extLst>
                      <c:ext uri="{02D57815-91ED-43cb-92C2-25804820EDAC}">
                        <c15:formulaRef>
                          <c15:sqref>PC07_Ind11!#REF!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PC07_Ind11!#REF!</c15:sqref>
                        </c15:formulaRef>
                      </c:ext>
                    </c:extLst>
                    <c:strCache>
                      <c:ptCount val="1"/>
                      <c:pt idx="0">
                        <c:v>#REF!</c:v>
                      </c:pt>
                    </c:strCache>
                  </c:strRef>
                </c15:cat>
              </c15:filteredCategoryTitle>
            </c:ext>
            <c:ext xmlns:c16="http://schemas.microsoft.com/office/drawing/2014/chart" uri="{C3380CC4-5D6E-409C-BE32-E72D297353CC}">
              <c16:uniqueId val="{00000004-488B-4453-A21A-40956624EFC6}"/>
            </c:ext>
          </c:extLst>
        </c:ser>
        <c:ser>
          <c:idx val="5"/>
          <c:order val="5"/>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PC07_Ind11!#REF!</c:f>
              <c:numCache>
                <c:formatCode>General</c:formatCode>
                <c:ptCount val="1"/>
                <c:pt idx="0">
                  <c:v>1</c:v>
                </c:pt>
              </c:numCache>
            </c:numRef>
          </c:val>
          <c:extLst xmlns:c15="http://schemas.microsoft.com/office/drawing/2012/chart">
            <c:ext xmlns:c15="http://schemas.microsoft.com/office/drawing/2012/chart" uri="{02D57815-91ED-43cb-92C2-25804820EDAC}">
              <c15:filteredSeriesTitle>
                <c15:tx>
                  <c:strRef>
                    <c:extLst>
                      <c:ext uri="{02D57815-91ED-43cb-92C2-25804820EDAC}">
                        <c15:formulaRef>
                          <c15:sqref>PC07_Ind11!#REF!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PC07_Ind11!#REF!</c15:sqref>
                        </c15:formulaRef>
                      </c:ext>
                    </c:extLst>
                    <c:strCache>
                      <c:ptCount val="1"/>
                      <c:pt idx="0">
                        <c:v>#REF!</c:v>
                      </c:pt>
                    </c:strCache>
                  </c:strRef>
                </c15:cat>
              </c15:filteredCategoryTitle>
            </c:ext>
            <c:ext xmlns:c16="http://schemas.microsoft.com/office/drawing/2014/chart" uri="{C3380CC4-5D6E-409C-BE32-E72D297353CC}">
              <c16:uniqueId val="{00000005-488B-4453-A21A-40956624EFC6}"/>
            </c:ext>
          </c:extLst>
        </c:ser>
        <c:ser>
          <c:idx val="6"/>
          <c:order val="6"/>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PC07_Ind11!#REF!</c:f>
              <c:numCache>
                <c:formatCode>General</c:formatCode>
                <c:ptCount val="1"/>
                <c:pt idx="0">
                  <c:v>1</c:v>
                </c:pt>
              </c:numCache>
            </c:numRef>
          </c:val>
          <c:extLst xmlns:c15="http://schemas.microsoft.com/office/drawing/2012/chart">
            <c:ext xmlns:c15="http://schemas.microsoft.com/office/drawing/2012/chart" uri="{02D57815-91ED-43cb-92C2-25804820EDAC}">
              <c15:filteredSeriesTitle>
                <c15:tx>
                  <c:strRef>
                    <c:extLst>
                      <c:ext uri="{02D57815-91ED-43cb-92C2-25804820EDAC}">
                        <c15:formulaRef>
                          <c15:sqref>PC07_Ind11!#REF!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PC07_Ind11!#REF!</c15:sqref>
                        </c15:formulaRef>
                      </c:ext>
                    </c:extLst>
                    <c:strCache>
                      <c:ptCount val="1"/>
                      <c:pt idx="0">
                        <c:v>#REF!</c:v>
                      </c:pt>
                    </c:strCache>
                  </c:strRef>
                </c15:cat>
              </c15:filteredCategoryTitle>
            </c:ext>
            <c:ext xmlns:c16="http://schemas.microsoft.com/office/drawing/2014/chart" uri="{C3380CC4-5D6E-409C-BE32-E72D297353CC}">
              <c16:uniqueId val="{00000006-488B-4453-A21A-40956624EFC6}"/>
            </c:ext>
          </c:extLst>
        </c:ser>
        <c:ser>
          <c:idx val="7"/>
          <c:order val="7"/>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PC07_Ind11!#REF!</c:f>
              <c:numCache>
                <c:formatCode>General</c:formatCode>
                <c:ptCount val="1"/>
                <c:pt idx="0">
                  <c:v>1</c:v>
                </c:pt>
              </c:numCache>
            </c:numRef>
          </c:val>
          <c:extLst xmlns:c15="http://schemas.microsoft.com/office/drawing/2012/chart">
            <c:ext xmlns:c15="http://schemas.microsoft.com/office/drawing/2012/chart" uri="{02D57815-91ED-43cb-92C2-25804820EDAC}">
              <c15:filteredSeriesTitle>
                <c15:tx>
                  <c:strRef>
                    <c:extLst>
                      <c:ext uri="{02D57815-91ED-43cb-92C2-25804820EDAC}">
                        <c15:formulaRef>
                          <c15:sqref>PC07_Ind11!#REF!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PC07_Ind11!#REF!</c15:sqref>
                        </c15:formulaRef>
                      </c:ext>
                    </c:extLst>
                    <c:strCache>
                      <c:ptCount val="1"/>
                      <c:pt idx="0">
                        <c:v>#REF!</c:v>
                      </c:pt>
                    </c:strCache>
                  </c:strRef>
                </c15:cat>
              </c15:filteredCategoryTitle>
            </c:ext>
            <c:ext xmlns:c16="http://schemas.microsoft.com/office/drawing/2014/chart" uri="{C3380CC4-5D6E-409C-BE32-E72D297353CC}">
              <c16:uniqueId val="{00000007-488B-4453-A21A-40956624EFC6}"/>
            </c:ext>
          </c:extLst>
        </c:ser>
        <c:ser>
          <c:idx val="8"/>
          <c:order val="8"/>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PC07_Ind11!#REF!</c:f>
              <c:numCache>
                <c:formatCode>General</c:formatCode>
                <c:ptCount val="1"/>
                <c:pt idx="0">
                  <c:v>1</c:v>
                </c:pt>
              </c:numCache>
            </c:numRef>
          </c:val>
          <c:extLst xmlns:c15="http://schemas.microsoft.com/office/drawing/2012/chart">
            <c:ext xmlns:c15="http://schemas.microsoft.com/office/drawing/2012/chart" uri="{02D57815-91ED-43cb-92C2-25804820EDAC}">
              <c15:filteredSeriesTitle>
                <c15:tx>
                  <c:strRef>
                    <c:extLst>
                      <c:ext uri="{02D57815-91ED-43cb-92C2-25804820EDAC}">
                        <c15:formulaRef>
                          <c15:sqref>PC07_Ind11!#REF!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PC07_Ind11!#REF!</c15:sqref>
                        </c15:formulaRef>
                      </c:ext>
                    </c:extLst>
                    <c:strCache>
                      <c:ptCount val="1"/>
                      <c:pt idx="0">
                        <c:v>#REF!</c:v>
                      </c:pt>
                    </c:strCache>
                  </c:strRef>
                </c15:cat>
              </c15:filteredCategoryTitle>
            </c:ext>
            <c:ext xmlns:c16="http://schemas.microsoft.com/office/drawing/2014/chart" uri="{C3380CC4-5D6E-409C-BE32-E72D297353CC}">
              <c16:uniqueId val="{00000008-488B-4453-A21A-40956624EFC6}"/>
            </c:ext>
          </c:extLst>
        </c:ser>
        <c:ser>
          <c:idx val="9"/>
          <c:order val="9"/>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PC07_Ind11!#REF!</c:f>
              <c:numCache>
                <c:formatCode>General</c:formatCode>
                <c:ptCount val="1"/>
                <c:pt idx="0">
                  <c:v>1</c:v>
                </c:pt>
              </c:numCache>
            </c:numRef>
          </c:val>
          <c:extLst xmlns:c15="http://schemas.microsoft.com/office/drawing/2012/chart">
            <c:ext xmlns:c15="http://schemas.microsoft.com/office/drawing/2012/chart" uri="{02D57815-91ED-43cb-92C2-25804820EDAC}">
              <c15:filteredSeriesTitle>
                <c15:tx>
                  <c:strRef>
                    <c:extLst>
                      <c:ext uri="{02D57815-91ED-43cb-92C2-25804820EDAC}">
                        <c15:formulaRef>
                          <c15:sqref>PC07_Ind11!#REF!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PC07_Ind11!#REF!</c15:sqref>
                        </c15:formulaRef>
                      </c:ext>
                    </c:extLst>
                    <c:strCache>
                      <c:ptCount val="1"/>
                      <c:pt idx="0">
                        <c:v>#REF!</c:v>
                      </c:pt>
                    </c:strCache>
                  </c:strRef>
                </c15:cat>
              </c15:filteredCategoryTitle>
            </c:ext>
            <c:ext xmlns:c16="http://schemas.microsoft.com/office/drawing/2014/chart" uri="{C3380CC4-5D6E-409C-BE32-E72D297353CC}">
              <c16:uniqueId val="{00000009-488B-4453-A21A-40956624EFC6}"/>
            </c:ext>
          </c:extLst>
        </c:ser>
        <c:ser>
          <c:idx val="10"/>
          <c:order val="10"/>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PC07_Ind11!#REF!</c:f>
              <c:numCache>
                <c:formatCode>General</c:formatCode>
                <c:ptCount val="1"/>
                <c:pt idx="0">
                  <c:v>1</c:v>
                </c:pt>
              </c:numCache>
            </c:numRef>
          </c:val>
          <c:extLst xmlns:c15="http://schemas.microsoft.com/office/drawing/2012/chart">
            <c:ext xmlns:c15="http://schemas.microsoft.com/office/drawing/2012/chart" uri="{02D57815-91ED-43cb-92C2-25804820EDAC}">
              <c15:filteredSeriesTitle>
                <c15:tx>
                  <c:strRef>
                    <c:extLst>
                      <c:ext uri="{02D57815-91ED-43cb-92C2-25804820EDAC}">
                        <c15:formulaRef>
                          <c15:sqref>PC07_Ind11!#REF!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PC07_Ind11!#REF!</c15:sqref>
                        </c15:formulaRef>
                      </c:ext>
                    </c:extLst>
                    <c:strCache>
                      <c:ptCount val="1"/>
                      <c:pt idx="0">
                        <c:v>#REF!</c:v>
                      </c:pt>
                    </c:strCache>
                  </c:strRef>
                </c15:cat>
              </c15:filteredCategoryTitle>
            </c:ext>
            <c:ext xmlns:c16="http://schemas.microsoft.com/office/drawing/2014/chart" uri="{C3380CC4-5D6E-409C-BE32-E72D297353CC}">
              <c16:uniqueId val="{0000000A-488B-4453-A21A-40956624EFC6}"/>
            </c:ext>
          </c:extLst>
        </c:ser>
        <c:ser>
          <c:idx val="11"/>
          <c:order val="11"/>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PC07_Ind11!#REF!</c:f>
              <c:numCache>
                <c:formatCode>General</c:formatCode>
                <c:ptCount val="1"/>
                <c:pt idx="0">
                  <c:v>1</c:v>
                </c:pt>
              </c:numCache>
            </c:numRef>
          </c:val>
          <c:extLst xmlns:c15="http://schemas.microsoft.com/office/drawing/2012/chart">
            <c:ext xmlns:c15="http://schemas.microsoft.com/office/drawing/2012/chart" uri="{02D57815-91ED-43cb-92C2-25804820EDAC}">
              <c15:filteredSeriesTitle>
                <c15:tx>
                  <c:strRef>
                    <c:extLst>
                      <c:ext uri="{02D57815-91ED-43cb-92C2-25804820EDAC}">
                        <c15:formulaRef>
                          <c15:sqref>PC07_Ind11!#REF!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PC07_Ind11!#REF!</c15:sqref>
                        </c15:formulaRef>
                      </c:ext>
                    </c:extLst>
                    <c:strCache>
                      <c:ptCount val="1"/>
                      <c:pt idx="0">
                        <c:v>#REF!</c:v>
                      </c:pt>
                    </c:strCache>
                  </c:strRef>
                </c15:cat>
              </c15:filteredCategoryTitle>
            </c:ext>
            <c:ext xmlns:c16="http://schemas.microsoft.com/office/drawing/2014/chart" uri="{C3380CC4-5D6E-409C-BE32-E72D297353CC}">
              <c16:uniqueId val="{0000000B-488B-4453-A21A-40956624EFC6}"/>
            </c:ext>
          </c:extLst>
        </c:ser>
        <c:ser>
          <c:idx val="12"/>
          <c:order val="12"/>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PC07_Ind11!#REF!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PC07_Ind11!#REF!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PC07_Ind11!#REF!</c15:sqref>
                        </c15:formulaRef>
                      </c:ext>
                    </c:extLst>
                    <c:strCache>
                      <c:ptCount val="1"/>
                      <c:pt idx="0">
                        <c:v>#REF!</c:v>
                      </c:pt>
                    </c:strCache>
                  </c:strRef>
                </c15:cat>
              </c15:filteredCategoryTitle>
            </c:ext>
            <c:ext xmlns:c16="http://schemas.microsoft.com/office/drawing/2014/chart" uri="{C3380CC4-5D6E-409C-BE32-E72D297353CC}">
              <c16:uniqueId val="{0000000C-488B-4453-A21A-40956624EFC6}"/>
            </c:ext>
          </c:extLst>
        </c:ser>
        <c:ser>
          <c:idx val="13"/>
          <c:order val="13"/>
          <c:spPr>
            <a:gradFill rotWithShape="1">
              <a:gsLst>
                <a:gs pos="0">
                  <a:schemeClr val="accent2">
                    <a:lumMod val="80000"/>
                    <a:lumOff val="20000"/>
                    <a:satMod val="103000"/>
                    <a:lumMod val="102000"/>
                    <a:tint val="94000"/>
                  </a:schemeClr>
                </a:gs>
                <a:gs pos="50000">
                  <a:schemeClr val="accent2">
                    <a:lumMod val="80000"/>
                    <a:lumOff val="20000"/>
                    <a:satMod val="110000"/>
                    <a:lumMod val="100000"/>
                    <a:shade val="100000"/>
                  </a:schemeClr>
                </a:gs>
                <a:gs pos="100000">
                  <a:schemeClr val="accent2">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PC07_Ind11!#REF!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PC07_Ind11!#REF!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PC07_Ind11!#REF!</c15:sqref>
                        </c15:formulaRef>
                      </c:ext>
                    </c:extLst>
                    <c:strCache>
                      <c:ptCount val="1"/>
                      <c:pt idx="0">
                        <c:v>#REF!</c:v>
                      </c:pt>
                    </c:strCache>
                  </c:strRef>
                </c15:cat>
              </c15:filteredCategoryTitle>
            </c:ext>
            <c:ext xmlns:c16="http://schemas.microsoft.com/office/drawing/2014/chart" uri="{C3380CC4-5D6E-409C-BE32-E72D297353CC}">
              <c16:uniqueId val="{0000000D-488B-4453-A21A-40956624EFC6}"/>
            </c:ext>
          </c:extLst>
        </c:ser>
        <c:ser>
          <c:idx val="14"/>
          <c:order val="14"/>
          <c:spPr>
            <a:gradFill rotWithShape="1">
              <a:gsLst>
                <a:gs pos="0">
                  <a:schemeClr val="accent3">
                    <a:lumMod val="80000"/>
                    <a:lumOff val="20000"/>
                    <a:satMod val="103000"/>
                    <a:lumMod val="102000"/>
                    <a:tint val="94000"/>
                  </a:schemeClr>
                </a:gs>
                <a:gs pos="50000">
                  <a:schemeClr val="accent3">
                    <a:lumMod val="80000"/>
                    <a:lumOff val="20000"/>
                    <a:satMod val="110000"/>
                    <a:lumMod val="100000"/>
                    <a:shade val="100000"/>
                  </a:schemeClr>
                </a:gs>
                <a:gs pos="100000">
                  <a:schemeClr val="accent3">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PC07_Ind11!#REF!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PC07_Ind11!#REF!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PC07_Ind11!#REF!</c15:sqref>
                        </c15:formulaRef>
                      </c:ext>
                    </c:extLst>
                    <c:strCache>
                      <c:ptCount val="1"/>
                      <c:pt idx="0">
                        <c:v>#REF!</c:v>
                      </c:pt>
                    </c:strCache>
                  </c:strRef>
                </c15:cat>
              </c15:filteredCategoryTitle>
            </c:ext>
            <c:ext xmlns:c16="http://schemas.microsoft.com/office/drawing/2014/chart" uri="{C3380CC4-5D6E-409C-BE32-E72D297353CC}">
              <c16:uniqueId val="{0000000E-488B-4453-A21A-40956624EFC6}"/>
            </c:ext>
          </c:extLst>
        </c:ser>
        <c:ser>
          <c:idx val="15"/>
          <c:order val="15"/>
          <c:spPr>
            <a:gradFill rotWithShape="1">
              <a:gsLst>
                <a:gs pos="0">
                  <a:schemeClr val="accent4">
                    <a:lumMod val="80000"/>
                    <a:lumOff val="20000"/>
                    <a:satMod val="103000"/>
                    <a:lumMod val="102000"/>
                    <a:tint val="94000"/>
                  </a:schemeClr>
                </a:gs>
                <a:gs pos="50000">
                  <a:schemeClr val="accent4">
                    <a:lumMod val="80000"/>
                    <a:lumOff val="20000"/>
                    <a:satMod val="110000"/>
                    <a:lumMod val="100000"/>
                    <a:shade val="100000"/>
                  </a:schemeClr>
                </a:gs>
                <a:gs pos="100000">
                  <a:schemeClr val="accent4">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PC07_Ind11!#REF!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PC07_Ind11!#REF!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PC07_Ind11!#REF!</c15:sqref>
                        </c15:formulaRef>
                      </c:ext>
                    </c:extLst>
                    <c:strCache>
                      <c:ptCount val="1"/>
                      <c:pt idx="0">
                        <c:v>#REF!</c:v>
                      </c:pt>
                    </c:strCache>
                  </c:strRef>
                </c15:cat>
              </c15:filteredCategoryTitle>
            </c:ext>
            <c:ext xmlns:c16="http://schemas.microsoft.com/office/drawing/2014/chart" uri="{C3380CC4-5D6E-409C-BE32-E72D297353CC}">
              <c16:uniqueId val="{0000000F-488B-4453-A21A-40956624EFC6}"/>
            </c:ext>
          </c:extLst>
        </c:ser>
        <c:ser>
          <c:idx val="16"/>
          <c:order val="16"/>
          <c:spPr>
            <a:gradFill rotWithShape="1">
              <a:gsLst>
                <a:gs pos="0">
                  <a:schemeClr val="accent5">
                    <a:lumMod val="80000"/>
                    <a:lumOff val="20000"/>
                    <a:satMod val="103000"/>
                    <a:lumMod val="102000"/>
                    <a:tint val="94000"/>
                  </a:schemeClr>
                </a:gs>
                <a:gs pos="50000">
                  <a:schemeClr val="accent5">
                    <a:lumMod val="80000"/>
                    <a:lumOff val="20000"/>
                    <a:satMod val="110000"/>
                    <a:lumMod val="100000"/>
                    <a:shade val="100000"/>
                  </a:schemeClr>
                </a:gs>
                <a:gs pos="100000">
                  <a:schemeClr val="accent5">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PC07_Ind11!#REF!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PC07_Ind11!#REF!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PC07_Ind11!#REF!</c15:sqref>
                        </c15:formulaRef>
                      </c:ext>
                    </c:extLst>
                    <c:strCache>
                      <c:ptCount val="1"/>
                      <c:pt idx="0">
                        <c:v>#REF!</c:v>
                      </c:pt>
                    </c:strCache>
                  </c:strRef>
                </c15:cat>
              </c15:filteredCategoryTitle>
            </c:ext>
            <c:ext xmlns:c16="http://schemas.microsoft.com/office/drawing/2014/chart" uri="{C3380CC4-5D6E-409C-BE32-E72D297353CC}">
              <c16:uniqueId val="{00000010-488B-4453-A21A-40956624EFC6}"/>
            </c:ext>
          </c:extLst>
        </c:ser>
        <c:ser>
          <c:idx val="17"/>
          <c:order val="17"/>
          <c:spPr>
            <a:gradFill rotWithShape="1">
              <a:gsLst>
                <a:gs pos="0">
                  <a:schemeClr val="accent6">
                    <a:lumMod val="80000"/>
                    <a:lumOff val="20000"/>
                    <a:satMod val="103000"/>
                    <a:lumMod val="102000"/>
                    <a:tint val="94000"/>
                  </a:schemeClr>
                </a:gs>
                <a:gs pos="50000">
                  <a:schemeClr val="accent6">
                    <a:lumMod val="80000"/>
                    <a:lumOff val="20000"/>
                    <a:satMod val="110000"/>
                    <a:lumMod val="100000"/>
                    <a:shade val="100000"/>
                  </a:schemeClr>
                </a:gs>
                <a:gs pos="100000">
                  <a:schemeClr val="accent6">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PC07_Ind11!#REF!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PC07_Ind11!#REF!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PC07_Ind11!#REF!</c15:sqref>
                        </c15:formulaRef>
                      </c:ext>
                    </c:extLst>
                    <c:strCache>
                      <c:ptCount val="1"/>
                      <c:pt idx="0">
                        <c:v>#REF!</c:v>
                      </c:pt>
                    </c:strCache>
                  </c:strRef>
                </c15:cat>
              </c15:filteredCategoryTitle>
            </c:ext>
            <c:ext xmlns:c16="http://schemas.microsoft.com/office/drawing/2014/chart" uri="{C3380CC4-5D6E-409C-BE32-E72D297353CC}">
              <c16:uniqueId val="{00000011-488B-4453-A21A-40956624EFC6}"/>
            </c:ext>
          </c:extLst>
        </c:ser>
        <c:ser>
          <c:idx val="18"/>
          <c:order val="18"/>
          <c:spPr>
            <a:gradFill rotWithShape="1">
              <a:gsLst>
                <a:gs pos="0">
                  <a:schemeClr val="accent1">
                    <a:lumMod val="80000"/>
                    <a:satMod val="103000"/>
                    <a:lumMod val="102000"/>
                    <a:tint val="94000"/>
                  </a:schemeClr>
                </a:gs>
                <a:gs pos="50000">
                  <a:schemeClr val="accent1">
                    <a:lumMod val="80000"/>
                    <a:satMod val="110000"/>
                    <a:lumMod val="100000"/>
                    <a:shade val="100000"/>
                  </a:schemeClr>
                </a:gs>
                <a:gs pos="100000">
                  <a:schemeClr val="accent1">
                    <a:lumMod val="8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PC07_Ind11!#REF!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PC07_Ind11!#REF!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PC07_Ind11!#REF!</c15:sqref>
                        </c15:formulaRef>
                      </c:ext>
                    </c:extLst>
                    <c:strCache>
                      <c:ptCount val="1"/>
                      <c:pt idx="0">
                        <c:v>#REF!</c:v>
                      </c:pt>
                    </c:strCache>
                  </c:strRef>
                </c15:cat>
              </c15:filteredCategoryTitle>
            </c:ext>
            <c:ext xmlns:c16="http://schemas.microsoft.com/office/drawing/2014/chart" uri="{C3380CC4-5D6E-409C-BE32-E72D297353CC}">
              <c16:uniqueId val="{00000012-488B-4453-A21A-40956624EFC6}"/>
            </c:ext>
          </c:extLst>
        </c:ser>
        <c:dLbls>
          <c:showLegendKey val="0"/>
          <c:showVal val="0"/>
          <c:showCatName val="0"/>
          <c:showSerName val="0"/>
          <c:showPercent val="0"/>
          <c:showBubbleSize val="0"/>
        </c:dLbls>
        <c:gapWidth val="100"/>
        <c:axId val="1227054607"/>
        <c:axId val="1227066671"/>
        <c:extLst>
          <c:ext xmlns:c15="http://schemas.microsoft.com/office/drawing/2012/chart" uri="{02D57815-91ED-43cb-92C2-25804820EDAC}">
            <c15:filteredBarSeries>
              <c15:ser>
                <c:idx val="0"/>
                <c:order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extLst>
                      <c:ext uri="{02D57815-91ED-43cb-92C2-25804820EDAC}">
                        <c15:formulaRef>
                          <c15:sqref>PC07_Ind11!$D$4</c15:sqref>
                        </c15:formulaRef>
                      </c:ext>
                    </c:extLst>
                    <c:numCache>
                      <c:formatCode>General</c:formatCode>
                      <c:ptCount val="1"/>
                      <c:pt idx="0">
                        <c:v>0</c:v>
                      </c:pt>
                    </c:numCache>
                  </c:numRef>
                </c:val>
                <c:extLst>
                  <c:ext uri="{02D57815-91ED-43cb-92C2-25804820EDAC}">
                    <c15:filteredCategoryTitle>
                      <c15:cat>
                        <c:strRef>
                          <c:extLst>
                            <c:ext uri="{02D57815-91ED-43cb-92C2-25804820EDAC}">
                              <c15:formulaRef>
                                <c15:sqref>PC07_Ind11!#REF!</c15:sqref>
                              </c15:formulaRef>
                            </c:ext>
                          </c:extLst>
                          <c:strCache>
                            <c:ptCount val="1"/>
                            <c:pt idx="0">
                              <c:v>#REF!</c:v>
                            </c:pt>
                          </c:strCache>
                        </c:strRef>
                      </c15:cat>
                    </c15:filteredCategoryTitle>
                  </c:ext>
                  <c:ext xmlns:c16="http://schemas.microsoft.com/office/drawing/2014/chart" uri="{C3380CC4-5D6E-409C-BE32-E72D297353CC}">
                    <c16:uniqueId val="{00000000-488B-4453-A21A-40956624EFC6}"/>
                  </c:ext>
                </c:extLst>
              </c15:ser>
            </c15:filteredBarSeries>
          </c:ext>
        </c:extLst>
      </c:barChart>
      <c:lineChart>
        <c:grouping val="standard"/>
        <c:varyColors val="0"/>
        <c:ser>
          <c:idx val="19"/>
          <c:order val="19"/>
          <c:spPr>
            <a:ln w="34925" cap="rnd">
              <a:solidFill>
                <a:schemeClr val="accent2">
                  <a:lumMod val="8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2">
                      <a:lumMod val="80000"/>
                      <a:satMod val="103000"/>
                      <a:lumMod val="102000"/>
                      <a:tint val="94000"/>
                    </a:schemeClr>
                  </a:gs>
                  <a:gs pos="50000">
                    <a:schemeClr val="accent2">
                      <a:lumMod val="80000"/>
                      <a:satMod val="110000"/>
                      <a:lumMod val="100000"/>
                      <a:shade val="100000"/>
                    </a:schemeClr>
                  </a:gs>
                  <a:gs pos="100000">
                    <a:schemeClr val="accent2">
                      <a:lumMod val="80000"/>
                      <a:lumMod val="99000"/>
                      <a:satMod val="120000"/>
                      <a:shade val="78000"/>
                    </a:schemeClr>
                  </a:gs>
                </a:gsLst>
                <a:lin ang="5400000" scaled="0"/>
              </a:gradFill>
              <a:ln w="9525">
                <a:solidFill>
                  <a:schemeClr val="accent2">
                    <a:lumMod val="80000"/>
                  </a:schemeClr>
                </a:solidFill>
                <a:round/>
              </a:ln>
              <a:effectLst>
                <a:outerShdw blurRad="57150" dist="19050" dir="5400000" algn="ctr" rotWithShape="0">
                  <a:srgbClr val="000000">
                    <a:alpha val="63000"/>
                  </a:srgbClr>
                </a:outerShdw>
              </a:effectLst>
            </c:spPr>
          </c:marker>
          <c:val>
            <c:numRef>
              <c:f>PC07_Ind11!#REF!</c:f>
              <c:numCache>
                <c:formatCode>General</c:formatCode>
                <c:ptCount val="1"/>
                <c:pt idx="0">
                  <c:v>1</c:v>
                </c:pt>
              </c:numCache>
            </c:numRef>
          </c:val>
          <c:smooth val="0"/>
          <c:extLst>
            <c:ext xmlns:c15="http://schemas.microsoft.com/office/drawing/2012/chart" uri="{02D57815-91ED-43cb-92C2-25804820EDAC}">
              <c15:filteredSeriesTitle>
                <c15:tx>
                  <c:strRef>
                    <c:extLst>
                      <c:ext uri="{02D57815-91ED-43cb-92C2-25804820EDAC}">
                        <c15:formulaRef>
                          <c15:sqref>PC07_Ind11!#REF!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PC07_Ind11!#REF!</c15:sqref>
                        </c15:formulaRef>
                      </c:ext>
                    </c:extLst>
                    <c:strCache>
                      <c:ptCount val="1"/>
                      <c:pt idx="0">
                        <c:v>#REF!</c:v>
                      </c:pt>
                    </c:strCache>
                  </c:strRef>
                </c15:cat>
              </c15:filteredCategoryTitle>
            </c:ext>
            <c:ext xmlns:c16="http://schemas.microsoft.com/office/drawing/2014/chart" uri="{C3380CC4-5D6E-409C-BE32-E72D297353CC}">
              <c16:uniqueId val="{00000013-488B-4453-A21A-40956624EFC6}"/>
            </c:ext>
          </c:extLst>
        </c:ser>
        <c:dLbls>
          <c:showLegendKey val="0"/>
          <c:showVal val="0"/>
          <c:showCatName val="0"/>
          <c:showSerName val="0"/>
          <c:showPercent val="0"/>
          <c:showBubbleSize val="0"/>
        </c:dLbls>
        <c:marker val="1"/>
        <c:smooth val="0"/>
        <c:axId val="1227054607"/>
        <c:axId val="1227066671"/>
      </c:lineChart>
      <c:catAx>
        <c:axId val="1227054607"/>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227066671"/>
        <c:crosses val="autoZero"/>
        <c:auto val="1"/>
        <c:lblAlgn val="ctr"/>
        <c:lblOffset val="100"/>
        <c:noMultiLvlLbl val="0"/>
      </c:catAx>
      <c:valAx>
        <c:axId val="1227066671"/>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227054607"/>
        <c:crosses val="autoZero"/>
        <c:crossBetween val="between"/>
      </c:valAx>
      <c:spPr>
        <a:noFill/>
        <a:ln>
          <a:noFill/>
        </a:ln>
        <a:effectLst/>
      </c:spPr>
    </c:plotArea>
    <c:legend>
      <c:legendPos val="b"/>
      <c:layout>
        <c:manualLayout>
          <c:xMode val="edge"/>
          <c:yMode val="edge"/>
          <c:x val="5.2054261242423065E-2"/>
          <c:y val="0.73142312010625887"/>
          <c:w val="0.92813495491746933"/>
          <c:h val="0.24993755090958455"/>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200" b="1">
                <a:effectLst/>
              </a:rPr>
              <a:t>PS5.04_Ind04. Percentatge de respostes de l’afirmació “Tornaria a triar la mateixa titulació” a les enquestes de satisfacció de la UAB.</a:t>
            </a:r>
            <a:endParaRPr lang="ca-ES" sz="12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PC07_Ind13!#REF!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PC07_Ind13!#REF!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PC07_Ind13!#REF!</c15:sqref>
                        </c15:formulaRef>
                      </c:ext>
                    </c:extLst>
                    <c:strCache>
                      <c:ptCount val="1"/>
                      <c:pt idx="0">
                        <c:v>#REF!</c:v>
                      </c:pt>
                    </c:strCache>
                  </c:strRef>
                </c15:cat>
              </c15:filteredCategoryTitle>
            </c:ext>
            <c:ext xmlns:c16="http://schemas.microsoft.com/office/drawing/2014/chart" uri="{C3380CC4-5D6E-409C-BE32-E72D297353CC}">
              <c16:uniqueId val="{00000000-B995-40D7-A64E-EF3144EA8734}"/>
            </c:ext>
          </c:extLst>
        </c:ser>
        <c:ser>
          <c:idx val="1"/>
          <c:order val="1"/>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PC07_Ind13!#REF!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PC07_Ind13!#REF!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PC07_Ind13!#REF!</c15:sqref>
                        </c15:formulaRef>
                      </c:ext>
                    </c:extLst>
                    <c:strCache>
                      <c:ptCount val="1"/>
                      <c:pt idx="0">
                        <c:v>#REF!</c:v>
                      </c:pt>
                    </c:strCache>
                  </c:strRef>
                </c15:cat>
              </c15:filteredCategoryTitle>
            </c:ext>
            <c:ext xmlns:c16="http://schemas.microsoft.com/office/drawing/2014/chart" uri="{C3380CC4-5D6E-409C-BE32-E72D297353CC}">
              <c16:uniqueId val="{00000001-B995-40D7-A64E-EF3144EA8734}"/>
            </c:ext>
          </c:extLst>
        </c:ser>
        <c:ser>
          <c:idx val="2"/>
          <c:order val="2"/>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PC07_Ind13!#REF!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PC07_Ind13!#REF!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PC07_Ind13!#REF!</c15:sqref>
                        </c15:formulaRef>
                      </c:ext>
                    </c:extLst>
                    <c:strCache>
                      <c:ptCount val="1"/>
                      <c:pt idx="0">
                        <c:v>#REF!</c:v>
                      </c:pt>
                    </c:strCache>
                  </c:strRef>
                </c15:cat>
              </c15:filteredCategoryTitle>
            </c:ext>
            <c:ext xmlns:c16="http://schemas.microsoft.com/office/drawing/2014/chart" uri="{C3380CC4-5D6E-409C-BE32-E72D297353CC}">
              <c16:uniqueId val="{00000002-B995-40D7-A64E-EF3144EA8734}"/>
            </c:ext>
          </c:extLst>
        </c:ser>
        <c:ser>
          <c:idx val="3"/>
          <c:order val="3"/>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PC07_Ind13!#REF!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PC07_Ind13!#REF!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PC07_Ind13!#REF!</c15:sqref>
                        </c15:formulaRef>
                      </c:ext>
                    </c:extLst>
                    <c:strCache>
                      <c:ptCount val="1"/>
                      <c:pt idx="0">
                        <c:v>#REF!</c:v>
                      </c:pt>
                    </c:strCache>
                  </c:strRef>
                </c15:cat>
              </c15:filteredCategoryTitle>
            </c:ext>
            <c:ext xmlns:c16="http://schemas.microsoft.com/office/drawing/2014/chart" uri="{C3380CC4-5D6E-409C-BE32-E72D297353CC}">
              <c16:uniqueId val="{00000003-B995-40D7-A64E-EF3144EA8734}"/>
            </c:ext>
          </c:extLst>
        </c:ser>
        <c:ser>
          <c:idx val="4"/>
          <c:order val="4"/>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PC07_Ind13!#REF!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PC07_Ind13!#REF!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PC07_Ind13!#REF!</c15:sqref>
                        </c15:formulaRef>
                      </c:ext>
                    </c:extLst>
                    <c:strCache>
                      <c:ptCount val="1"/>
                      <c:pt idx="0">
                        <c:v>#REF!</c:v>
                      </c:pt>
                    </c:strCache>
                  </c:strRef>
                </c15:cat>
              </c15:filteredCategoryTitle>
            </c:ext>
            <c:ext xmlns:c16="http://schemas.microsoft.com/office/drawing/2014/chart" uri="{C3380CC4-5D6E-409C-BE32-E72D297353CC}">
              <c16:uniqueId val="{00000004-B995-40D7-A64E-EF3144EA8734}"/>
            </c:ext>
          </c:extLst>
        </c:ser>
        <c:ser>
          <c:idx val="5"/>
          <c:order val="5"/>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PC07_Ind13!#REF!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PC07_Ind13!#REF!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PC07_Ind13!#REF!</c15:sqref>
                        </c15:formulaRef>
                      </c:ext>
                    </c:extLst>
                    <c:strCache>
                      <c:ptCount val="1"/>
                      <c:pt idx="0">
                        <c:v>#REF!</c:v>
                      </c:pt>
                    </c:strCache>
                  </c:strRef>
                </c15:cat>
              </c15:filteredCategoryTitle>
            </c:ext>
            <c:ext xmlns:c16="http://schemas.microsoft.com/office/drawing/2014/chart" uri="{C3380CC4-5D6E-409C-BE32-E72D297353CC}">
              <c16:uniqueId val="{00000005-B995-40D7-A64E-EF3144EA8734}"/>
            </c:ext>
          </c:extLst>
        </c:ser>
        <c:ser>
          <c:idx val="6"/>
          <c:order val="6"/>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PC07_Ind13!#REF!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PC07_Ind13!#REF!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PC07_Ind13!#REF!</c15:sqref>
                        </c15:formulaRef>
                      </c:ext>
                    </c:extLst>
                    <c:strCache>
                      <c:ptCount val="1"/>
                      <c:pt idx="0">
                        <c:v>#REF!</c:v>
                      </c:pt>
                    </c:strCache>
                  </c:strRef>
                </c15:cat>
              </c15:filteredCategoryTitle>
            </c:ext>
            <c:ext xmlns:c16="http://schemas.microsoft.com/office/drawing/2014/chart" uri="{C3380CC4-5D6E-409C-BE32-E72D297353CC}">
              <c16:uniqueId val="{00000006-B995-40D7-A64E-EF3144EA8734}"/>
            </c:ext>
          </c:extLst>
        </c:ser>
        <c:ser>
          <c:idx val="7"/>
          <c:order val="7"/>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PC07_Ind13!#REF!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PC07_Ind13!#REF!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PC07_Ind13!#REF!</c15:sqref>
                        </c15:formulaRef>
                      </c:ext>
                    </c:extLst>
                    <c:strCache>
                      <c:ptCount val="1"/>
                      <c:pt idx="0">
                        <c:v>#REF!</c:v>
                      </c:pt>
                    </c:strCache>
                  </c:strRef>
                </c15:cat>
              </c15:filteredCategoryTitle>
            </c:ext>
            <c:ext xmlns:c16="http://schemas.microsoft.com/office/drawing/2014/chart" uri="{C3380CC4-5D6E-409C-BE32-E72D297353CC}">
              <c16:uniqueId val="{00000007-B995-40D7-A64E-EF3144EA8734}"/>
            </c:ext>
          </c:extLst>
        </c:ser>
        <c:ser>
          <c:idx val="8"/>
          <c:order val="8"/>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PC07_Ind13!#REF!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PC07_Ind13!#REF!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PC07_Ind13!#REF!</c15:sqref>
                        </c15:formulaRef>
                      </c:ext>
                    </c:extLst>
                    <c:strCache>
                      <c:ptCount val="1"/>
                      <c:pt idx="0">
                        <c:v>#REF!</c:v>
                      </c:pt>
                    </c:strCache>
                  </c:strRef>
                </c15:cat>
              </c15:filteredCategoryTitle>
            </c:ext>
            <c:ext xmlns:c16="http://schemas.microsoft.com/office/drawing/2014/chart" uri="{C3380CC4-5D6E-409C-BE32-E72D297353CC}">
              <c16:uniqueId val="{00000008-B995-40D7-A64E-EF3144EA8734}"/>
            </c:ext>
          </c:extLst>
        </c:ser>
        <c:ser>
          <c:idx val="9"/>
          <c:order val="9"/>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PC07_Ind13!#REF!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PC07_Ind13!#REF!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PC07_Ind13!#REF!</c15:sqref>
                        </c15:formulaRef>
                      </c:ext>
                    </c:extLst>
                    <c:strCache>
                      <c:ptCount val="1"/>
                      <c:pt idx="0">
                        <c:v>#REF!</c:v>
                      </c:pt>
                    </c:strCache>
                  </c:strRef>
                </c15:cat>
              </c15:filteredCategoryTitle>
            </c:ext>
            <c:ext xmlns:c16="http://schemas.microsoft.com/office/drawing/2014/chart" uri="{C3380CC4-5D6E-409C-BE32-E72D297353CC}">
              <c16:uniqueId val="{00000009-B995-40D7-A64E-EF3144EA8734}"/>
            </c:ext>
          </c:extLst>
        </c:ser>
        <c:ser>
          <c:idx val="10"/>
          <c:order val="10"/>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PC07_Ind13!#REF!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PC07_Ind13!#REF!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PC07_Ind13!#REF!</c15:sqref>
                        </c15:formulaRef>
                      </c:ext>
                    </c:extLst>
                    <c:strCache>
                      <c:ptCount val="1"/>
                      <c:pt idx="0">
                        <c:v>#REF!</c:v>
                      </c:pt>
                    </c:strCache>
                  </c:strRef>
                </c15:cat>
              </c15:filteredCategoryTitle>
            </c:ext>
            <c:ext xmlns:c16="http://schemas.microsoft.com/office/drawing/2014/chart" uri="{C3380CC4-5D6E-409C-BE32-E72D297353CC}">
              <c16:uniqueId val="{0000000A-B995-40D7-A64E-EF3144EA8734}"/>
            </c:ext>
          </c:extLst>
        </c:ser>
        <c:ser>
          <c:idx val="11"/>
          <c:order val="11"/>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PC07_Ind13!#REF!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PC07_Ind13!#REF!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PC07_Ind13!#REF!</c15:sqref>
                        </c15:formulaRef>
                      </c:ext>
                    </c:extLst>
                    <c:strCache>
                      <c:ptCount val="1"/>
                      <c:pt idx="0">
                        <c:v>#REF!</c:v>
                      </c:pt>
                    </c:strCache>
                  </c:strRef>
                </c15:cat>
              </c15:filteredCategoryTitle>
            </c:ext>
            <c:ext xmlns:c16="http://schemas.microsoft.com/office/drawing/2014/chart" uri="{C3380CC4-5D6E-409C-BE32-E72D297353CC}">
              <c16:uniqueId val="{0000000B-B995-40D7-A64E-EF3144EA8734}"/>
            </c:ext>
          </c:extLst>
        </c:ser>
        <c:ser>
          <c:idx val="12"/>
          <c:order val="12"/>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PC07_Ind13!#REF!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PC07_Ind13!#REF!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PC07_Ind13!#REF!</c15:sqref>
                        </c15:formulaRef>
                      </c:ext>
                    </c:extLst>
                    <c:strCache>
                      <c:ptCount val="1"/>
                      <c:pt idx="0">
                        <c:v>#REF!</c:v>
                      </c:pt>
                    </c:strCache>
                  </c:strRef>
                </c15:cat>
              </c15:filteredCategoryTitle>
            </c:ext>
            <c:ext xmlns:c16="http://schemas.microsoft.com/office/drawing/2014/chart" uri="{C3380CC4-5D6E-409C-BE32-E72D297353CC}">
              <c16:uniqueId val="{0000000C-B995-40D7-A64E-EF3144EA8734}"/>
            </c:ext>
          </c:extLst>
        </c:ser>
        <c:ser>
          <c:idx val="13"/>
          <c:order val="13"/>
          <c:spPr>
            <a:gradFill rotWithShape="1">
              <a:gsLst>
                <a:gs pos="0">
                  <a:schemeClr val="accent2">
                    <a:lumMod val="80000"/>
                    <a:lumOff val="20000"/>
                    <a:satMod val="103000"/>
                    <a:lumMod val="102000"/>
                    <a:tint val="94000"/>
                  </a:schemeClr>
                </a:gs>
                <a:gs pos="50000">
                  <a:schemeClr val="accent2">
                    <a:lumMod val="80000"/>
                    <a:lumOff val="20000"/>
                    <a:satMod val="110000"/>
                    <a:lumMod val="100000"/>
                    <a:shade val="100000"/>
                  </a:schemeClr>
                </a:gs>
                <a:gs pos="100000">
                  <a:schemeClr val="accent2">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PC07_Ind13!#REF!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PC07_Ind13!#REF!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PC07_Ind13!#REF!</c15:sqref>
                        </c15:formulaRef>
                      </c:ext>
                    </c:extLst>
                    <c:strCache>
                      <c:ptCount val="1"/>
                      <c:pt idx="0">
                        <c:v>#REF!</c:v>
                      </c:pt>
                    </c:strCache>
                  </c:strRef>
                </c15:cat>
              </c15:filteredCategoryTitle>
            </c:ext>
            <c:ext xmlns:c16="http://schemas.microsoft.com/office/drawing/2014/chart" uri="{C3380CC4-5D6E-409C-BE32-E72D297353CC}">
              <c16:uniqueId val="{0000000D-B995-40D7-A64E-EF3144EA8734}"/>
            </c:ext>
          </c:extLst>
        </c:ser>
        <c:ser>
          <c:idx val="14"/>
          <c:order val="14"/>
          <c:spPr>
            <a:gradFill rotWithShape="1">
              <a:gsLst>
                <a:gs pos="0">
                  <a:schemeClr val="accent3">
                    <a:lumMod val="80000"/>
                    <a:lumOff val="20000"/>
                    <a:satMod val="103000"/>
                    <a:lumMod val="102000"/>
                    <a:tint val="94000"/>
                  </a:schemeClr>
                </a:gs>
                <a:gs pos="50000">
                  <a:schemeClr val="accent3">
                    <a:lumMod val="80000"/>
                    <a:lumOff val="20000"/>
                    <a:satMod val="110000"/>
                    <a:lumMod val="100000"/>
                    <a:shade val="100000"/>
                  </a:schemeClr>
                </a:gs>
                <a:gs pos="100000">
                  <a:schemeClr val="accent3">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PC07_Ind13!#REF!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PC07_Ind13!#REF!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PC07_Ind13!#REF!</c15:sqref>
                        </c15:formulaRef>
                      </c:ext>
                    </c:extLst>
                    <c:strCache>
                      <c:ptCount val="1"/>
                      <c:pt idx="0">
                        <c:v>#REF!</c:v>
                      </c:pt>
                    </c:strCache>
                  </c:strRef>
                </c15:cat>
              </c15:filteredCategoryTitle>
            </c:ext>
            <c:ext xmlns:c16="http://schemas.microsoft.com/office/drawing/2014/chart" uri="{C3380CC4-5D6E-409C-BE32-E72D297353CC}">
              <c16:uniqueId val="{0000000E-B995-40D7-A64E-EF3144EA8734}"/>
            </c:ext>
          </c:extLst>
        </c:ser>
        <c:ser>
          <c:idx val="15"/>
          <c:order val="15"/>
          <c:spPr>
            <a:gradFill rotWithShape="1">
              <a:gsLst>
                <a:gs pos="0">
                  <a:schemeClr val="accent4">
                    <a:lumMod val="80000"/>
                    <a:lumOff val="20000"/>
                    <a:satMod val="103000"/>
                    <a:lumMod val="102000"/>
                    <a:tint val="94000"/>
                  </a:schemeClr>
                </a:gs>
                <a:gs pos="50000">
                  <a:schemeClr val="accent4">
                    <a:lumMod val="80000"/>
                    <a:lumOff val="20000"/>
                    <a:satMod val="110000"/>
                    <a:lumMod val="100000"/>
                    <a:shade val="100000"/>
                  </a:schemeClr>
                </a:gs>
                <a:gs pos="100000">
                  <a:schemeClr val="accent4">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PC07_Ind13!#REF!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PC07_Ind13!#REF!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PC07_Ind13!#REF!</c15:sqref>
                        </c15:formulaRef>
                      </c:ext>
                    </c:extLst>
                    <c:strCache>
                      <c:ptCount val="1"/>
                      <c:pt idx="0">
                        <c:v>#REF!</c:v>
                      </c:pt>
                    </c:strCache>
                  </c:strRef>
                </c15:cat>
              </c15:filteredCategoryTitle>
            </c:ext>
            <c:ext xmlns:c16="http://schemas.microsoft.com/office/drawing/2014/chart" uri="{C3380CC4-5D6E-409C-BE32-E72D297353CC}">
              <c16:uniqueId val="{0000000F-B995-40D7-A64E-EF3144EA8734}"/>
            </c:ext>
          </c:extLst>
        </c:ser>
        <c:ser>
          <c:idx val="16"/>
          <c:order val="16"/>
          <c:spPr>
            <a:gradFill rotWithShape="1">
              <a:gsLst>
                <a:gs pos="0">
                  <a:schemeClr val="accent5">
                    <a:lumMod val="80000"/>
                    <a:lumOff val="20000"/>
                    <a:satMod val="103000"/>
                    <a:lumMod val="102000"/>
                    <a:tint val="94000"/>
                  </a:schemeClr>
                </a:gs>
                <a:gs pos="50000">
                  <a:schemeClr val="accent5">
                    <a:lumMod val="80000"/>
                    <a:lumOff val="20000"/>
                    <a:satMod val="110000"/>
                    <a:lumMod val="100000"/>
                    <a:shade val="100000"/>
                  </a:schemeClr>
                </a:gs>
                <a:gs pos="100000">
                  <a:schemeClr val="accent5">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PC07_Ind13!#REF!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PC07_Ind13!#REF!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PC07_Ind13!#REF!</c15:sqref>
                        </c15:formulaRef>
                      </c:ext>
                    </c:extLst>
                    <c:strCache>
                      <c:ptCount val="1"/>
                      <c:pt idx="0">
                        <c:v>#REF!</c:v>
                      </c:pt>
                    </c:strCache>
                  </c:strRef>
                </c15:cat>
              </c15:filteredCategoryTitle>
            </c:ext>
            <c:ext xmlns:c16="http://schemas.microsoft.com/office/drawing/2014/chart" uri="{C3380CC4-5D6E-409C-BE32-E72D297353CC}">
              <c16:uniqueId val="{00000010-B995-40D7-A64E-EF3144EA8734}"/>
            </c:ext>
          </c:extLst>
        </c:ser>
        <c:ser>
          <c:idx val="17"/>
          <c:order val="17"/>
          <c:spPr>
            <a:gradFill rotWithShape="1">
              <a:gsLst>
                <a:gs pos="0">
                  <a:schemeClr val="accent6">
                    <a:lumMod val="80000"/>
                    <a:lumOff val="20000"/>
                    <a:satMod val="103000"/>
                    <a:lumMod val="102000"/>
                    <a:tint val="94000"/>
                  </a:schemeClr>
                </a:gs>
                <a:gs pos="50000">
                  <a:schemeClr val="accent6">
                    <a:lumMod val="80000"/>
                    <a:lumOff val="20000"/>
                    <a:satMod val="110000"/>
                    <a:lumMod val="100000"/>
                    <a:shade val="100000"/>
                  </a:schemeClr>
                </a:gs>
                <a:gs pos="100000">
                  <a:schemeClr val="accent6">
                    <a:lumMod val="80000"/>
                    <a:lumOff val="2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PC07_Ind13!#REF!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PC07_Ind13!#REF!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PC07_Ind13!#REF!</c15:sqref>
                        </c15:formulaRef>
                      </c:ext>
                    </c:extLst>
                    <c:strCache>
                      <c:ptCount val="1"/>
                      <c:pt idx="0">
                        <c:v>#REF!</c:v>
                      </c:pt>
                    </c:strCache>
                  </c:strRef>
                </c15:cat>
              </c15:filteredCategoryTitle>
            </c:ext>
            <c:ext xmlns:c16="http://schemas.microsoft.com/office/drawing/2014/chart" uri="{C3380CC4-5D6E-409C-BE32-E72D297353CC}">
              <c16:uniqueId val="{00000011-B995-40D7-A64E-EF3144EA8734}"/>
            </c:ext>
          </c:extLst>
        </c:ser>
        <c:dLbls>
          <c:showLegendKey val="0"/>
          <c:showVal val="0"/>
          <c:showCatName val="0"/>
          <c:showSerName val="0"/>
          <c:showPercent val="0"/>
          <c:showBubbleSize val="0"/>
        </c:dLbls>
        <c:gapWidth val="219"/>
        <c:axId val="1697400656"/>
        <c:axId val="1550374464"/>
      </c:barChart>
      <c:lineChart>
        <c:grouping val="standard"/>
        <c:varyColors val="0"/>
        <c:ser>
          <c:idx val="19"/>
          <c:order val="18"/>
          <c:spPr>
            <a:ln w="34925" cap="rnd">
              <a:solidFill>
                <a:schemeClr val="accent2">
                  <a:lumMod val="8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2">
                      <a:lumMod val="80000"/>
                      <a:satMod val="103000"/>
                      <a:lumMod val="102000"/>
                      <a:tint val="94000"/>
                    </a:schemeClr>
                  </a:gs>
                  <a:gs pos="50000">
                    <a:schemeClr val="accent2">
                      <a:lumMod val="80000"/>
                      <a:satMod val="110000"/>
                      <a:lumMod val="100000"/>
                      <a:shade val="100000"/>
                    </a:schemeClr>
                  </a:gs>
                  <a:gs pos="100000">
                    <a:schemeClr val="accent2">
                      <a:lumMod val="80000"/>
                      <a:lumMod val="99000"/>
                      <a:satMod val="120000"/>
                      <a:shade val="78000"/>
                    </a:schemeClr>
                  </a:gs>
                </a:gsLst>
                <a:lin ang="5400000" scaled="0"/>
              </a:gradFill>
              <a:ln w="9525">
                <a:solidFill>
                  <a:schemeClr val="accent2">
                    <a:lumMod val="80000"/>
                  </a:schemeClr>
                </a:solidFill>
                <a:round/>
              </a:ln>
              <a:effectLst>
                <a:outerShdw blurRad="57150" dist="19050" dir="5400000" algn="ctr" rotWithShape="0">
                  <a:srgbClr val="000000">
                    <a:alpha val="63000"/>
                  </a:srgbClr>
                </a:outerShdw>
              </a:effectLst>
            </c:spPr>
          </c:marker>
          <c:val>
            <c:numRef>
              <c:f>PC07_Ind13!#REF!</c:f>
              <c:numCache>
                <c:formatCode>General</c:formatCode>
                <c:ptCount val="1"/>
                <c:pt idx="0">
                  <c:v>1</c:v>
                </c:pt>
              </c:numCache>
            </c:numRef>
          </c:val>
          <c:smooth val="0"/>
          <c:extLst>
            <c:ext xmlns:c15="http://schemas.microsoft.com/office/drawing/2012/chart" uri="{02D57815-91ED-43cb-92C2-25804820EDAC}">
              <c15:filteredSeriesTitle>
                <c15:tx>
                  <c:strRef>
                    <c:extLst>
                      <c:ext uri="{02D57815-91ED-43cb-92C2-25804820EDAC}">
                        <c15:formulaRef>
                          <c15:sqref>PC07_Ind13!#REF!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PC07_Ind13!#REF!</c15:sqref>
                        </c15:formulaRef>
                      </c:ext>
                    </c:extLst>
                    <c:strCache>
                      <c:ptCount val="1"/>
                      <c:pt idx="0">
                        <c:v>#REF!</c:v>
                      </c:pt>
                    </c:strCache>
                  </c:strRef>
                </c15:cat>
              </c15:filteredCategoryTitle>
            </c:ext>
            <c:ext xmlns:c16="http://schemas.microsoft.com/office/drawing/2014/chart" uri="{C3380CC4-5D6E-409C-BE32-E72D297353CC}">
              <c16:uniqueId val="{00000013-B995-40D7-A64E-EF3144EA8734}"/>
            </c:ext>
          </c:extLst>
        </c:ser>
        <c:dLbls>
          <c:showLegendKey val="0"/>
          <c:showVal val="0"/>
          <c:showCatName val="0"/>
          <c:showSerName val="0"/>
          <c:showPercent val="0"/>
          <c:showBubbleSize val="0"/>
        </c:dLbls>
        <c:marker val="1"/>
        <c:smooth val="0"/>
        <c:axId val="1697400656"/>
        <c:axId val="1550374464"/>
      </c:lineChart>
      <c:catAx>
        <c:axId val="1697400656"/>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550374464"/>
        <c:crosses val="autoZero"/>
        <c:auto val="1"/>
        <c:lblAlgn val="ctr"/>
        <c:lblOffset val="100"/>
        <c:noMultiLvlLbl val="0"/>
      </c:catAx>
      <c:valAx>
        <c:axId val="1550374464"/>
        <c:scaling>
          <c:orientation val="minMax"/>
          <c:max val="1"/>
        </c:scaling>
        <c:delete val="0"/>
        <c:axPos val="l"/>
        <c:majorGridlines>
          <c:spPr>
            <a:ln w="9525" cap="flat" cmpd="sng" algn="ctr">
              <a:solidFill>
                <a:schemeClr val="lt1">
                  <a:lumMod val="95000"/>
                  <a:alpha val="10000"/>
                </a:schemeClr>
              </a:solidFill>
              <a:round/>
            </a:ln>
            <a:effectLst/>
          </c:spPr>
        </c:majorGridlines>
        <c:numFmt formatCode="0.0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974006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200">
                <a:effectLst/>
              </a:rPr>
              <a:t>PS5.05_Ind01. Taxa d’eficàcia: percentatge de suggeriments i queixes respostes (15 dies hàbils</a:t>
            </a:r>
            <a:r>
              <a:rPr lang="ca-ES" sz="1800">
                <a:effectLst/>
              </a:rPr>
              <a:t>)</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s-ES"/>
        </a:p>
      </c:txPr>
    </c:title>
    <c:autoTitleDeleted val="0"/>
    <c:plotArea>
      <c:layout/>
      <c:barChart>
        <c:barDir val="col"/>
        <c:grouping val="clustered"/>
        <c:varyColors val="0"/>
        <c:ser>
          <c:idx val="0"/>
          <c:order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PC07_Ind14!#REF!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PC07_Ind14!#REF!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PC07_Ind14!#REF!</c15:sqref>
                        </c15:formulaRef>
                      </c:ext>
                    </c:extLst>
                    <c:strCache>
                      <c:ptCount val="1"/>
                      <c:pt idx="0">
                        <c:v>#REF!</c:v>
                      </c:pt>
                    </c:strCache>
                  </c:strRef>
                </c15:cat>
              </c15:filteredCategoryTitle>
            </c:ext>
            <c:ext xmlns:c16="http://schemas.microsoft.com/office/drawing/2014/chart" uri="{C3380CC4-5D6E-409C-BE32-E72D297353CC}">
              <c16:uniqueId val="{00000000-41BF-4885-9D83-612036371862}"/>
            </c:ext>
          </c:extLst>
        </c:ser>
        <c:ser>
          <c:idx val="1"/>
          <c:order val="1"/>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val>
            <c:numRef>
              <c:f>PC07_Ind14!#REF!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PC07_Ind14!#REF!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PC07_Ind14!#REF!</c15:sqref>
                        </c15:formulaRef>
                      </c:ext>
                    </c:extLst>
                    <c:strCache>
                      <c:ptCount val="1"/>
                      <c:pt idx="0">
                        <c:v>#REF!</c:v>
                      </c:pt>
                    </c:strCache>
                  </c:strRef>
                </c15:cat>
              </c15:filteredCategoryTitle>
            </c:ext>
            <c:ext xmlns:c16="http://schemas.microsoft.com/office/drawing/2014/chart" uri="{C3380CC4-5D6E-409C-BE32-E72D297353CC}">
              <c16:uniqueId val="{00000001-41BF-4885-9D83-612036371862}"/>
            </c:ext>
          </c:extLst>
        </c:ser>
        <c:dLbls>
          <c:showLegendKey val="0"/>
          <c:showVal val="0"/>
          <c:showCatName val="0"/>
          <c:showSerName val="0"/>
          <c:showPercent val="0"/>
          <c:showBubbleSize val="0"/>
        </c:dLbls>
        <c:gapWidth val="219"/>
        <c:axId val="2000471648"/>
        <c:axId val="1680304640"/>
      </c:barChart>
      <c:lineChart>
        <c:grouping val="standard"/>
        <c:varyColors val="0"/>
        <c:ser>
          <c:idx val="2"/>
          <c:order val="2"/>
          <c:spPr>
            <a:ln w="34925" cap="rnd">
              <a:solidFill>
                <a:schemeClr val="accent6"/>
              </a:solidFill>
              <a:round/>
            </a:ln>
            <a:effectLst>
              <a:outerShdw blurRad="57150" dist="19050" dir="5400000" algn="ctr" rotWithShape="0">
                <a:srgbClr val="000000">
                  <a:alpha val="63000"/>
                </a:srgbClr>
              </a:outerShdw>
            </a:effectLst>
          </c:spPr>
          <c:marker>
            <c:symbol val="circle"/>
            <c:size val="6"/>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w="9525">
                <a:solidFill>
                  <a:schemeClr val="accent6"/>
                </a:solidFill>
                <a:round/>
              </a:ln>
              <a:effectLst>
                <a:outerShdw blurRad="57150" dist="19050" dir="5400000" algn="ctr" rotWithShape="0">
                  <a:srgbClr val="000000">
                    <a:alpha val="63000"/>
                  </a:srgbClr>
                </a:outerShdw>
              </a:effectLst>
            </c:spPr>
          </c:marker>
          <c:val>
            <c:numRef>
              <c:f>PC07_Ind14!#REF!</c:f>
              <c:numCache>
                <c:formatCode>General</c:formatCode>
                <c:ptCount val="1"/>
                <c:pt idx="0">
                  <c:v>1</c:v>
                </c:pt>
              </c:numCache>
            </c:numRef>
          </c:val>
          <c:smooth val="0"/>
          <c:extLst>
            <c:ext xmlns:c15="http://schemas.microsoft.com/office/drawing/2012/chart" uri="{02D57815-91ED-43cb-92C2-25804820EDAC}">
              <c15:filteredSeriesTitle>
                <c15:tx>
                  <c:strRef>
                    <c:extLst>
                      <c:ext uri="{02D57815-91ED-43cb-92C2-25804820EDAC}">
                        <c15:formulaRef>
                          <c15:sqref>PC07_Ind14!#REF!</c15:sqref>
                        </c15:formulaRef>
                      </c:ext>
                    </c:extLst>
                    <c:strCache>
                      <c:ptCount val="1"/>
                      <c:pt idx="0">
                        <c:v>#REF!</c:v>
                      </c:pt>
                    </c:strCache>
                  </c:strRef>
                </c15:tx>
              </c15:filteredSeriesTitle>
            </c:ext>
            <c:ext xmlns:c15="http://schemas.microsoft.com/office/drawing/2012/chart" uri="{02D57815-91ED-43cb-92C2-25804820EDAC}">
              <c15:filteredCategoryTitle>
                <c15:cat>
                  <c:strRef>
                    <c:extLst>
                      <c:ext uri="{02D57815-91ED-43cb-92C2-25804820EDAC}">
                        <c15:formulaRef>
                          <c15:sqref>PC07_Ind14!#REF!</c15:sqref>
                        </c15:formulaRef>
                      </c:ext>
                    </c:extLst>
                    <c:strCache>
                      <c:ptCount val="1"/>
                      <c:pt idx="0">
                        <c:v>#REF!</c:v>
                      </c:pt>
                    </c:strCache>
                  </c:strRef>
                </c15:cat>
              </c15:filteredCategoryTitle>
            </c:ext>
            <c:ext xmlns:c16="http://schemas.microsoft.com/office/drawing/2014/chart" uri="{C3380CC4-5D6E-409C-BE32-E72D297353CC}">
              <c16:uniqueId val="{00000002-41BF-4885-9D83-612036371862}"/>
            </c:ext>
          </c:extLst>
        </c:ser>
        <c:dLbls>
          <c:showLegendKey val="0"/>
          <c:showVal val="0"/>
          <c:showCatName val="0"/>
          <c:showSerName val="0"/>
          <c:showPercent val="0"/>
          <c:showBubbleSize val="0"/>
        </c:dLbls>
        <c:marker val="1"/>
        <c:smooth val="0"/>
        <c:axId val="2000471648"/>
        <c:axId val="1680304640"/>
      </c:lineChart>
      <c:catAx>
        <c:axId val="200047164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80304640"/>
        <c:crosses val="autoZero"/>
        <c:auto val="1"/>
        <c:lblAlgn val="ctr"/>
        <c:lblOffset val="100"/>
        <c:noMultiLvlLbl val="0"/>
      </c:catAx>
      <c:valAx>
        <c:axId val="1680304640"/>
        <c:scaling>
          <c:orientation val="minMax"/>
          <c:max val="1"/>
        </c:scaling>
        <c:delete val="0"/>
        <c:axPos val="l"/>
        <c:majorGridlines>
          <c:spPr>
            <a:ln w="9525" cap="flat" cmpd="sng" algn="ctr">
              <a:solidFill>
                <a:schemeClr val="lt1">
                  <a:lumMod val="95000"/>
                  <a:alpha val="10000"/>
                </a:schemeClr>
              </a:solidFill>
              <a:round/>
            </a:ln>
            <a:effectLst/>
          </c:spPr>
        </c:majorGridlines>
        <c:numFmt formatCode="0.0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2000471648"/>
        <c:crosses val="autoZero"/>
        <c:crossBetween val="between"/>
      </c:valAx>
      <c:spPr>
        <a:noFill/>
        <a:ln>
          <a:noFill/>
        </a:ln>
        <a:effectLst/>
      </c:spPr>
    </c:plotArea>
    <c:legend>
      <c:legendPos val="r"/>
      <c:legendEntry>
        <c:idx val="0"/>
        <c:delete val="1"/>
      </c:legendEntry>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2425728825625561E-2"/>
          <c:y val="5.4200542005420058E-2"/>
          <c:w val="0.93757427117437442"/>
          <c:h val="0.88827913279132786"/>
        </c:manualLayout>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0E05-4815-BB60-0356764533B8}"/>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0E05-4815-BB60-0356764533B8}"/>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0E05-4815-BB60-0356764533B8}"/>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0E05-4815-BB60-0356764533B8}"/>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0E05-4815-BB60-0356764533B8}"/>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0E05-4815-BB60-0356764533B8}"/>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0E05-4815-BB60-0356764533B8}"/>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0E05-4815-BB60-0356764533B8}"/>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0E05-4815-BB60-0356764533B8}"/>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0E05-4815-BB60-0356764533B8}"/>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0E05-4815-BB60-0356764533B8}"/>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0E05-4815-BB60-0356764533B8}"/>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0E05-4815-BB60-0356764533B8}"/>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w="25400">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6F86-46EB-9250-C3866376DC6E}"/>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6F86-46EB-9250-C3866376DC6E}"/>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6F86-46EB-9250-C3866376DC6E}"/>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6F86-46EB-9250-C3866376DC6E}"/>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6F86-46EB-9250-C3866376DC6E}"/>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6F86-46EB-9250-C3866376DC6E}"/>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6F86-46EB-9250-C3866376DC6E}"/>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6F86-46EB-9250-C3866376DC6E}"/>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6F86-46EB-9250-C3866376DC6E}"/>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6F86-46EB-9250-C3866376DC6E}"/>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6F86-46EB-9250-C3866376DC6E}"/>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6F86-46EB-9250-C3866376DC6E}"/>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6F86-46EB-9250-C3866376DC6E}"/>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w="25400">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200" b="1">
                <a:effectLst/>
              </a:rPr>
              <a:t>PS5.06_Ind02</a:t>
            </a:r>
            <a:r>
              <a:rPr lang="ca-ES" sz="1200">
                <a:effectLst/>
              </a:rPr>
              <a:t>. </a:t>
            </a:r>
            <a:r>
              <a:rPr lang="ca-ES" sz="1200" b="1">
                <a:effectLst/>
              </a:rPr>
              <a:t>Valoració mitjana a la pregunta: "La informació referent a la titulació al web és accessible i m’ha resultat útil".</a:t>
            </a:r>
            <a:endParaRPr lang="ca-ES" sz="12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PS06_Ind07!#REF!</c:f>
              <c:strCache>
                <c:ptCount val="1"/>
                <c:pt idx="0">
                  <c:v>#REF!</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0-DDAF-48D0-A531-31FDD74745DA}"/>
            </c:ext>
          </c:extLst>
        </c:ser>
        <c:ser>
          <c:idx val="1"/>
          <c:order val="1"/>
          <c:tx>
            <c:strRef>
              <c:f>PS06_Ind07!$B$14:$C$14</c:f>
              <c:strCache>
                <c:ptCount val="2"/>
                <c:pt idx="0">
                  <c:v>Twitter</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PS06_Ind07!$F$14:$J$14</c:f>
              <c:numCache>
                <c:formatCode>0</c:formatCode>
                <c:ptCount val="5"/>
                <c:pt idx="0">
                  <c:v>3654</c:v>
                </c:pt>
                <c:pt idx="1">
                  <c:v>4078</c:v>
                </c:pt>
                <c:pt idx="2" formatCode="0.00">
                  <c:v>0</c:v>
                </c:pt>
                <c:pt idx="3" formatCode="0.00">
                  <c:v>0</c:v>
                </c:pt>
                <c:pt idx="4" formatCode="0.00">
                  <c:v>0</c:v>
                </c:pt>
              </c:numCache>
            </c:numRef>
          </c:val>
          <c:extLst>
            <c:ext xmlns:c16="http://schemas.microsoft.com/office/drawing/2014/chart" uri="{C3380CC4-5D6E-409C-BE32-E72D297353CC}">
              <c16:uniqueId val="{00000001-DDAF-48D0-A531-31FDD74745DA}"/>
            </c:ext>
          </c:extLst>
        </c:ser>
        <c:ser>
          <c:idx val="2"/>
          <c:order val="2"/>
          <c:tx>
            <c:strRef>
              <c:f>PS06_Ind07!$B$15:$C$15</c:f>
              <c:strCache>
                <c:ptCount val="2"/>
                <c:pt idx="0">
                  <c:v>Facebook</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PS06_Ind07!$F$15:$J$15</c:f>
              <c:numCache>
                <c:formatCode>0</c:formatCode>
                <c:ptCount val="5"/>
                <c:pt idx="0">
                  <c:v>1450</c:v>
                </c:pt>
                <c:pt idx="1">
                  <c:v>1505</c:v>
                </c:pt>
                <c:pt idx="2" formatCode="0.00">
                  <c:v>0</c:v>
                </c:pt>
                <c:pt idx="3" formatCode="0.00">
                  <c:v>0</c:v>
                </c:pt>
                <c:pt idx="4">
                  <c:v>1528</c:v>
                </c:pt>
              </c:numCache>
            </c:numRef>
          </c:val>
          <c:extLst>
            <c:ext xmlns:c16="http://schemas.microsoft.com/office/drawing/2014/chart" uri="{C3380CC4-5D6E-409C-BE32-E72D297353CC}">
              <c16:uniqueId val="{00000002-DDAF-48D0-A531-31FDD74745DA}"/>
            </c:ext>
          </c:extLst>
        </c:ser>
        <c:ser>
          <c:idx val="3"/>
          <c:order val="3"/>
          <c:tx>
            <c:strRef>
              <c:f>PS06_Ind07!$B$16:$C$16</c:f>
              <c:strCache>
                <c:ptCount val="2"/>
                <c:pt idx="0">
                  <c:v>Instagram</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PS06_Ind07!$F$16:$J$16</c:f>
              <c:numCache>
                <c:formatCode>0</c:formatCode>
                <c:ptCount val="5"/>
                <c:pt idx="0">
                  <c:v>1671</c:v>
                </c:pt>
                <c:pt idx="1">
                  <c:v>2372</c:v>
                </c:pt>
                <c:pt idx="2" formatCode="0.00">
                  <c:v>0</c:v>
                </c:pt>
                <c:pt idx="3" formatCode="0.00">
                  <c:v>0</c:v>
                </c:pt>
                <c:pt idx="4">
                  <c:v>3660</c:v>
                </c:pt>
              </c:numCache>
            </c:numRef>
          </c:val>
          <c:extLst>
            <c:ext xmlns:c16="http://schemas.microsoft.com/office/drawing/2014/chart" uri="{C3380CC4-5D6E-409C-BE32-E72D297353CC}">
              <c16:uniqueId val="{00000003-DDAF-48D0-A531-31FDD74745DA}"/>
            </c:ext>
          </c:extLst>
        </c:ser>
        <c:ser>
          <c:idx val="4"/>
          <c:order val="4"/>
          <c:tx>
            <c:strRef>
              <c:f>PS06_Ind07!$B$17:$C$17</c:f>
              <c:strCache>
                <c:ptCount val="2"/>
                <c:pt idx="0">
                  <c:v>Youtube</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PS06_Ind07!$F$17:$J$17</c:f>
              <c:numCache>
                <c:formatCode>0</c:formatCode>
                <c:ptCount val="5"/>
                <c:pt idx="0">
                  <c:v>88</c:v>
                </c:pt>
                <c:pt idx="1">
                  <c:v>185</c:v>
                </c:pt>
                <c:pt idx="2" formatCode="0.00">
                  <c:v>0</c:v>
                </c:pt>
                <c:pt idx="3">
                  <c:v>0</c:v>
                </c:pt>
                <c:pt idx="4">
                  <c:v>0</c:v>
                </c:pt>
              </c:numCache>
            </c:numRef>
          </c:val>
          <c:extLst>
            <c:ext xmlns:c16="http://schemas.microsoft.com/office/drawing/2014/chart" uri="{C3380CC4-5D6E-409C-BE32-E72D297353CC}">
              <c16:uniqueId val="{00000004-DDAF-48D0-A531-31FDD74745DA}"/>
            </c:ext>
          </c:extLst>
        </c:ser>
        <c:ser>
          <c:idx val="5"/>
          <c:order val="5"/>
          <c:tx>
            <c:strRef>
              <c:f>PS06_Ind07!#REF!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5-DDAF-48D0-A531-31FDD74745DA}"/>
            </c:ext>
          </c:extLst>
        </c:ser>
        <c:ser>
          <c:idx val="6"/>
          <c:order val="6"/>
          <c:tx>
            <c:strRef>
              <c:f>PS06_Ind07!#REF!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6-DDAF-48D0-A531-31FDD74745DA}"/>
            </c:ext>
          </c:extLst>
        </c:ser>
        <c:ser>
          <c:idx val="7"/>
          <c:order val="7"/>
          <c:tx>
            <c:strRef>
              <c:f>PS06_Ind07!#REF!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7-DDAF-48D0-A531-31FDD74745DA}"/>
            </c:ext>
          </c:extLst>
        </c:ser>
        <c:ser>
          <c:idx val="8"/>
          <c:order val="8"/>
          <c:tx>
            <c:strRef>
              <c:f>PS06_Ind07!#REF!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8-DDAF-48D0-A531-31FDD74745DA}"/>
            </c:ext>
          </c:extLst>
        </c:ser>
        <c:ser>
          <c:idx val="9"/>
          <c:order val="9"/>
          <c:tx>
            <c:strRef>
              <c:f>PS06_Ind07!#REF!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9-DDAF-48D0-A531-31FDD74745DA}"/>
            </c:ext>
          </c:extLst>
        </c:ser>
        <c:ser>
          <c:idx val="10"/>
          <c:order val="10"/>
          <c:tx>
            <c:strRef>
              <c:f>PS06_Ind07!#REF!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A-DDAF-48D0-A531-31FDD74745DA}"/>
            </c:ext>
          </c:extLst>
        </c:ser>
        <c:ser>
          <c:idx val="11"/>
          <c:order val="11"/>
          <c:tx>
            <c:strRef>
              <c:f>PS06_Ind07!#REF!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B-DDAF-48D0-A531-31FDD74745DA}"/>
            </c:ext>
          </c:extLst>
        </c:ser>
        <c:dLbls>
          <c:showLegendKey val="0"/>
          <c:showVal val="0"/>
          <c:showCatName val="0"/>
          <c:showSerName val="0"/>
          <c:showPercent val="0"/>
          <c:showBubbleSize val="0"/>
        </c:dLbls>
        <c:gapWidth val="100"/>
        <c:axId val="1953499264"/>
        <c:axId val="1823809024"/>
      </c:barChart>
      <c:lineChart>
        <c:grouping val="standard"/>
        <c:varyColors val="0"/>
        <c:ser>
          <c:idx val="12"/>
          <c:order val="12"/>
          <c:tx>
            <c:strRef>
              <c:f>PS06_Ind07!#REF!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none"/>
          </c:marker>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smooth val="0"/>
          <c:extLst>
            <c:ext xmlns:c16="http://schemas.microsoft.com/office/drawing/2014/chart" uri="{C3380CC4-5D6E-409C-BE32-E72D297353CC}">
              <c16:uniqueId val="{0000000C-DDAF-48D0-A531-31FDD74745DA}"/>
            </c:ext>
          </c:extLst>
        </c:ser>
        <c:dLbls>
          <c:showLegendKey val="0"/>
          <c:showVal val="0"/>
          <c:showCatName val="0"/>
          <c:showSerName val="0"/>
          <c:showPercent val="0"/>
          <c:showBubbleSize val="0"/>
        </c:dLbls>
        <c:marker val="1"/>
        <c:smooth val="0"/>
        <c:axId val="1953499264"/>
        <c:axId val="1823809024"/>
      </c:lineChart>
      <c:catAx>
        <c:axId val="1953499264"/>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823809024"/>
        <c:crosses val="autoZero"/>
        <c:auto val="1"/>
        <c:lblAlgn val="ctr"/>
        <c:lblOffset val="100"/>
        <c:noMultiLvlLbl val="0"/>
      </c:catAx>
      <c:valAx>
        <c:axId val="1823809024"/>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95349926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200" b="1">
                <a:effectLst/>
              </a:rPr>
              <a:t>PS5.06_Ind02</a:t>
            </a:r>
            <a:r>
              <a:rPr lang="ca-ES" sz="1200">
                <a:effectLst/>
              </a:rPr>
              <a:t>. </a:t>
            </a:r>
            <a:r>
              <a:rPr lang="ca-ES" sz="1200" b="1">
                <a:effectLst/>
              </a:rPr>
              <a:t>Valoració mitjana a la pregunta: "La informació referent a la titulació al web és accessible i m’ha resultat útil".</a:t>
            </a:r>
            <a:endParaRPr lang="ca-ES" sz="12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PS06_Ind07!#REF!</c:f>
              <c:strCache>
                <c:ptCount val="1"/>
                <c:pt idx="0">
                  <c:v>#REF!</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0-EC58-41F0-BB16-A75E8C6FC33C}"/>
            </c:ext>
          </c:extLst>
        </c:ser>
        <c:ser>
          <c:idx val="1"/>
          <c:order val="1"/>
          <c:tx>
            <c:strRef>
              <c:f>PS06_Ind07!$B$14:$C$14</c:f>
              <c:strCache>
                <c:ptCount val="2"/>
                <c:pt idx="0">
                  <c:v>Twitter</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PS06_Ind07!$F$14:$J$14</c:f>
              <c:numCache>
                <c:formatCode>0</c:formatCode>
                <c:ptCount val="5"/>
                <c:pt idx="0">
                  <c:v>3654</c:v>
                </c:pt>
                <c:pt idx="1">
                  <c:v>4078</c:v>
                </c:pt>
                <c:pt idx="2" formatCode="0.00">
                  <c:v>0</c:v>
                </c:pt>
                <c:pt idx="3" formatCode="0.00">
                  <c:v>0</c:v>
                </c:pt>
                <c:pt idx="4" formatCode="0.00">
                  <c:v>0</c:v>
                </c:pt>
              </c:numCache>
            </c:numRef>
          </c:val>
          <c:extLst>
            <c:ext xmlns:c16="http://schemas.microsoft.com/office/drawing/2014/chart" uri="{C3380CC4-5D6E-409C-BE32-E72D297353CC}">
              <c16:uniqueId val="{00000001-EC58-41F0-BB16-A75E8C6FC33C}"/>
            </c:ext>
          </c:extLst>
        </c:ser>
        <c:ser>
          <c:idx val="2"/>
          <c:order val="2"/>
          <c:tx>
            <c:strRef>
              <c:f>PS06_Ind07!$B$15:$C$15</c:f>
              <c:strCache>
                <c:ptCount val="2"/>
                <c:pt idx="0">
                  <c:v>Facebook</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PS06_Ind07!$F$15:$J$15</c:f>
              <c:numCache>
                <c:formatCode>0</c:formatCode>
                <c:ptCount val="5"/>
                <c:pt idx="0">
                  <c:v>1450</c:v>
                </c:pt>
                <c:pt idx="1">
                  <c:v>1505</c:v>
                </c:pt>
                <c:pt idx="2" formatCode="0.00">
                  <c:v>0</c:v>
                </c:pt>
                <c:pt idx="3" formatCode="0.00">
                  <c:v>0</c:v>
                </c:pt>
                <c:pt idx="4">
                  <c:v>1528</c:v>
                </c:pt>
              </c:numCache>
            </c:numRef>
          </c:val>
          <c:extLst>
            <c:ext xmlns:c16="http://schemas.microsoft.com/office/drawing/2014/chart" uri="{C3380CC4-5D6E-409C-BE32-E72D297353CC}">
              <c16:uniqueId val="{00000002-EC58-41F0-BB16-A75E8C6FC33C}"/>
            </c:ext>
          </c:extLst>
        </c:ser>
        <c:ser>
          <c:idx val="3"/>
          <c:order val="3"/>
          <c:tx>
            <c:strRef>
              <c:f>PS06_Ind07!$B$16:$C$16</c:f>
              <c:strCache>
                <c:ptCount val="2"/>
                <c:pt idx="0">
                  <c:v>Instagram</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PS06_Ind07!$F$16:$J$16</c:f>
              <c:numCache>
                <c:formatCode>0</c:formatCode>
                <c:ptCount val="5"/>
                <c:pt idx="0">
                  <c:v>1671</c:v>
                </c:pt>
                <c:pt idx="1">
                  <c:v>2372</c:v>
                </c:pt>
                <c:pt idx="2" formatCode="0.00">
                  <c:v>0</c:v>
                </c:pt>
                <c:pt idx="3" formatCode="0.00">
                  <c:v>0</c:v>
                </c:pt>
                <c:pt idx="4">
                  <c:v>3660</c:v>
                </c:pt>
              </c:numCache>
            </c:numRef>
          </c:val>
          <c:extLst>
            <c:ext xmlns:c16="http://schemas.microsoft.com/office/drawing/2014/chart" uri="{C3380CC4-5D6E-409C-BE32-E72D297353CC}">
              <c16:uniqueId val="{00000003-EC58-41F0-BB16-A75E8C6FC33C}"/>
            </c:ext>
          </c:extLst>
        </c:ser>
        <c:ser>
          <c:idx val="4"/>
          <c:order val="4"/>
          <c:tx>
            <c:strRef>
              <c:f>PS06_Ind07!$B$17:$C$17</c:f>
              <c:strCache>
                <c:ptCount val="2"/>
                <c:pt idx="0">
                  <c:v>Youtube</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PS06_Ind07!$F$17:$J$17</c:f>
              <c:numCache>
                <c:formatCode>0</c:formatCode>
                <c:ptCount val="5"/>
                <c:pt idx="0">
                  <c:v>88</c:v>
                </c:pt>
                <c:pt idx="1">
                  <c:v>185</c:v>
                </c:pt>
                <c:pt idx="2" formatCode="0.00">
                  <c:v>0</c:v>
                </c:pt>
                <c:pt idx="3">
                  <c:v>0</c:v>
                </c:pt>
                <c:pt idx="4">
                  <c:v>0</c:v>
                </c:pt>
              </c:numCache>
            </c:numRef>
          </c:val>
          <c:extLst>
            <c:ext xmlns:c16="http://schemas.microsoft.com/office/drawing/2014/chart" uri="{C3380CC4-5D6E-409C-BE32-E72D297353CC}">
              <c16:uniqueId val="{00000004-EC58-41F0-BB16-A75E8C6FC33C}"/>
            </c:ext>
          </c:extLst>
        </c:ser>
        <c:ser>
          <c:idx val="5"/>
          <c:order val="5"/>
          <c:tx>
            <c:strRef>
              <c:f>PS06_Ind07!#REF!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5-EC58-41F0-BB16-A75E8C6FC33C}"/>
            </c:ext>
          </c:extLst>
        </c:ser>
        <c:ser>
          <c:idx val="6"/>
          <c:order val="6"/>
          <c:tx>
            <c:strRef>
              <c:f>PS06_Ind07!#REF!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6-EC58-41F0-BB16-A75E8C6FC33C}"/>
            </c:ext>
          </c:extLst>
        </c:ser>
        <c:ser>
          <c:idx val="7"/>
          <c:order val="7"/>
          <c:tx>
            <c:strRef>
              <c:f>PS06_Ind07!#REF!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7-EC58-41F0-BB16-A75E8C6FC33C}"/>
            </c:ext>
          </c:extLst>
        </c:ser>
        <c:ser>
          <c:idx val="8"/>
          <c:order val="8"/>
          <c:tx>
            <c:strRef>
              <c:f>PS06_Ind07!#REF!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8-EC58-41F0-BB16-A75E8C6FC33C}"/>
            </c:ext>
          </c:extLst>
        </c:ser>
        <c:ser>
          <c:idx val="9"/>
          <c:order val="9"/>
          <c:tx>
            <c:strRef>
              <c:f>PS06_Ind07!#REF!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9-EC58-41F0-BB16-A75E8C6FC33C}"/>
            </c:ext>
          </c:extLst>
        </c:ser>
        <c:ser>
          <c:idx val="10"/>
          <c:order val="10"/>
          <c:tx>
            <c:strRef>
              <c:f>PS06_Ind07!#REF!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A-EC58-41F0-BB16-A75E8C6FC33C}"/>
            </c:ext>
          </c:extLst>
        </c:ser>
        <c:ser>
          <c:idx val="11"/>
          <c:order val="11"/>
          <c:tx>
            <c:strRef>
              <c:f>PS06_Ind07!#REF!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B-EC58-41F0-BB16-A75E8C6FC33C}"/>
            </c:ext>
          </c:extLst>
        </c:ser>
        <c:dLbls>
          <c:showLegendKey val="0"/>
          <c:showVal val="0"/>
          <c:showCatName val="0"/>
          <c:showSerName val="0"/>
          <c:showPercent val="0"/>
          <c:showBubbleSize val="0"/>
        </c:dLbls>
        <c:gapWidth val="100"/>
        <c:axId val="1953499264"/>
        <c:axId val="1823809024"/>
      </c:barChart>
      <c:lineChart>
        <c:grouping val="standard"/>
        <c:varyColors val="0"/>
        <c:ser>
          <c:idx val="12"/>
          <c:order val="12"/>
          <c:tx>
            <c:strRef>
              <c:f>PS06_Ind07!#REF!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none"/>
          </c:marker>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smooth val="0"/>
          <c:extLst>
            <c:ext xmlns:c16="http://schemas.microsoft.com/office/drawing/2014/chart" uri="{C3380CC4-5D6E-409C-BE32-E72D297353CC}">
              <c16:uniqueId val="{0000000C-EC58-41F0-BB16-A75E8C6FC33C}"/>
            </c:ext>
          </c:extLst>
        </c:ser>
        <c:dLbls>
          <c:showLegendKey val="0"/>
          <c:showVal val="0"/>
          <c:showCatName val="0"/>
          <c:showSerName val="0"/>
          <c:showPercent val="0"/>
          <c:showBubbleSize val="0"/>
        </c:dLbls>
        <c:marker val="1"/>
        <c:smooth val="0"/>
        <c:axId val="1953499264"/>
        <c:axId val="1823809024"/>
      </c:lineChart>
      <c:catAx>
        <c:axId val="1953499264"/>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823809024"/>
        <c:crosses val="autoZero"/>
        <c:auto val="1"/>
        <c:lblAlgn val="ctr"/>
        <c:lblOffset val="100"/>
        <c:noMultiLvlLbl val="0"/>
      </c:catAx>
      <c:valAx>
        <c:axId val="1823809024"/>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95349926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200" b="1">
                <a:effectLst/>
              </a:rPr>
              <a:t>PS5.06_Ind02</a:t>
            </a:r>
            <a:r>
              <a:rPr lang="ca-ES" sz="1200">
                <a:effectLst/>
              </a:rPr>
              <a:t>. </a:t>
            </a:r>
            <a:r>
              <a:rPr lang="ca-ES" sz="1200" b="1">
                <a:effectLst/>
              </a:rPr>
              <a:t>Valoració mitjana a la pregunta: "La informació referent a la titulació al web és accessible i m’ha resultat útil".</a:t>
            </a:r>
            <a:endParaRPr lang="ca-ES" sz="12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PS06_Ind07!#REF!</c:f>
              <c:strCache>
                <c:ptCount val="1"/>
                <c:pt idx="0">
                  <c:v>#REF!</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0-2C76-4460-8D99-12801A604FC4}"/>
            </c:ext>
          </c:extLst>
        </c:ser>
        <c:ser>
          <c:idx val="1"/>
          <c:order val="1"/>
          <c:tx>
            <c:strRef>
              <c:f>PS06_Ind07!$B$14:$C$14</c:f>
              <c:strCache>
                <c:ptCount val="2"/>
                <c:pt idx="0">
                  <c:v>Twitter</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PS06_Ind07!$F$14:$J$14</c:f>
              <c:numCache>
                <c:formatCode>0</c:formatCode>
                <c:ptCount val="5"/>
                <c:pt idx="0">
                  <c:v>3654</c:v>
                </c:pt>
                <c:pt idx="1">
                  <c:v>4078</c:v>
                </c:pt>
                <c:pt idx="2" formatCode="0.00">
                  <c:v>0</c:v>
                </c:pt>
                <c:pt idx="3" formatCode="0.00">
                  <c:v>0</c:v>
                </c:pt>
                <c:pt idx="4" formatCode="0.00">
                  <c:v>0</c:v>
                </c:pt>
              </c:numCache>
            </c:numRef>
          </c:val>
          <c:extLst>
            <c:ext xmlns:c16="http://schemas.microsoft.com/office/drawing/2014/chart" uri="{C3380CC4-5D6E-409C-BE32-E72D297353CC}">
              <c16:uniqueId val="{00000001-2C76-4460-8D99-12801A604FC4}"/>
            </c:ext>
          </c:extLst>
        </c:ser>
        <c:ser>
          <c:idx val="2"/>
          <c:order val="2"/>
          <c:tx>
            <c:strRef>
              <c:f>PS06_Ind07!$B$15:$C$15</c:f>
              <c:strCache>
                <c:ptCount val="2"/>
                <c:pt idx="0">
                  <c:v>Facebook</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PS06_Ind07!$F$15:$J$15</c:f>
              <c:numCache>
                <c:formatCode>0</c:formatCode>
                <c:ptCount val="5"/>
                <c:pt idx="0">
                  <c:v>1450</c:v>
                </c:pt>
                <c:pt idx="1">
                  <c:v>1505</c:v>
                </c:pt>
                <c:pt idx="2" formatCode="0.00">
                  <c:v>0</c:v>
                </c:pt>
                <c:pt idx="3" formatCode="0.00">
                  <c:v>0</c:v>
                </c:pt>
                <c:pt idx="4">
                  <c:v>1528</c:v>
                </c:pt>
              </c:numCache>
            </c:numRef>
          </c:val>
          <c:extLst>
            <c:ext xmlns:c16="http://schemas.microsoft.com/office/drawing/2014/chart" uri="{C3380CC4-5D6E-409C-BE32-E72D297353CC}">
              <c16:uniqueId val="{00000002-2C76-4460-8D99-12801A604FC4}"/>
            </c:ext>
          </c:extLst>
        </c:ser>
        <c:ser>
          <c:idx val="3"/>
          <c:order val="3"/>
          <c:tx>
            <c:strRef>
              <c:f>PS06_Ind07!$B$16:$C$16</c:f>
              <c:strCache>
                <c:ptCount val="2"/>
                <c:pt idx="0">
                  <c:v>Instagram</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PS06_Ind07!$F$16:$J$16</c:f>
              <c:numCache>
                <c:formatCode>0</c:formatCode>
                <c:ptCount val="5"/>
                <c:pt idx="0">
                  <c:v>1671</c:v>
                </c:pt>
                <c:pt idx="1">
                  <c:v>2372</c:v>
                </c:pt>
                <c:pt idx="2" formatCode="0.00">
                  <c:v>0</c:v>
                </c:pt>
                <c:pt idx="3" formatCode="0.00">
                  <c:v>0</c:v>
                </c:pt>
                <c:pt idx="4">
                  <c:v>3660</c:v>
                </c:pt>
              </c:numCache>
            </c:numRef>
          </c:val>
          <c:extLst>
            <c:ext xmlns:c16="http://schemas.microsoft.com/office/drawing/2014/chart" uri="{C3380CC4-5D6E-409C-BE32-E72D297353CC}">
              <c16:uniqueId val="{00000003-2C76-4460-8D99-12801A604FC4}"/>
            </c:ext>
          </c:extLst>
        </c:ser>
        <c:ser>
          <c:idx val="4"/>
          <c:order val="4"/>
          <c:tx>
            <c:strRef>
              <c:f>PS06_Ind07!$B$17:$C$17</c:f>
              <c:strCache>
                <c:ptCount val="2"/>
                <c:pt idx="0">
                  <c:v>Youtube</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PS06_Ind07!$F$17:$J$17</c:f>
              <c:numCache>
                <c:formatCode>0</c:formatCode>
                <c:ptCount val="5"/>
                <c:pt idx="0">
                  <c:v>88</c:v>
                </c:pt>
                <c:pt idx="1">
                  <c:v>185</c:v>
                </c:pt>
                <c:pt idx="2" formatCode="0.00">
                  <c:v>0</c:v>
                </c:pt>
                <c:pt idx="3">
                  <c:v>0</c:v>
                </c:pt>
                <c:pt idx="4">
                  <c:v>0</c:v>
                </c:pt>
              </c:numCache>
            </c:numRef>
          </c:val>
          <c:extLst>
            <c:ext xmlns:c16="http://schemas.microsoft.com/office/drawing/2014/chart" uri="{C3380CC4-5D6E-409C-BE32-E72D297353CC}">
              <c16:uniqueId val="{00000004-2C76-4460-8D99-12801A604FC4}"/>
            </c:ext>
          </c:extLst>
        </c:ser>
        <c:ser>
          <c:idx val="5"/>
          <c:order val="5"/>
          <c:tx>
            <c:strRef>
              <c:f>PS06_Ind07!#REF!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5-2C76-4460-8D99-12801A604FC4}"/>
            </c:ext>
          </c:extLst>
        </c:ser>
        <c:ser>
          <c:idx val="6"/>
          <c:order val="6"/>
          <c:tx>
            <c:strRef>
              <c:f>PS06_Ind07!#REF!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6-2C76-4460-8D99-12801A604FC4}"/>
            </c:ext>
          </c:extLst>
        </c:ser>
        <c:ser>
          <c:idx val="7"/>
          <c:order val="7"/>
          <c:tx>
            <c:strRef>
              <c:f>PS06_Ind07!#REF!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7-2C76-4460-8D99-12801A604FC4}"/>
            </c:ext>
          </c:extLst>
        </c:ser>
        <c:ser>
          <c:idx val="8"/>
          <c:order val="8"/>
          <c:tx>
            <c:strRef>
              <c:f>PS06_Ind07!#REF!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8-2C76-4460-8D99-12801A604FC4}"/>
            </c:ext>
          </c:extLst>
        </c:ser>
        <c:ser>
          <c:idx val="9"/>
          <c:order val="9"/>
          <c:tx>
            <c:strRef>
              <c:f>PS06_Ind07!#REF!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9-2C76-4460-8D99-12801A604FC4}"/>
            </c:ext>
          </c:extLst>
        </c:ser>
        <c:ser>
          <c:idx val="10"/>
          <c:order val="10"/>
          <c:tx>
            <c:strRef>
              <c:f>PS06_Ind07!#REF!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A-2C76-4460-8D99-12801A604FC4}"/>
            </c:ext>
          </c:extLst>
        </c:ser>
        <c:ser>
          <c:idx val="11"/>
          <c:order val="11"/>
          <c:tx>
            <c:strRef>
              <c:f>PS06_Ind07!#REF!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B-2C76-4460-8D99-12801A604FC4}"/>
            </c:ext>
          </c:extLst>
        </c:ser>
        <c:dLbls>
          <c:showLegendKey val="0"/>
          <c:showVal val="0"/>
          <c:showCatName val="0"/>
          <c:showSerName val="0"/>
          <c:showPercent val="0"/>
          <c:showBubbleSize val="0"/>
        </c:dLbls>
        <c:gapWidth val="100"/>
        <c:axId val="1953499264"/>
        <c:axId val="1823809024"/>
      </c:barChart>
      <c:lineChart>
        <c:grouping val="standard"/>
        <c:varyColors val="0"/>
        <c:ser>
          <c:idx val="12"/>
          <c:order val="12"/>
          <c:tx>
            <c:strRef>
              <c:f>PS06_Ind07!#REF!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none"/>
          </c:marker>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smooth val="0"/>
          <c:extLst>
            <c:ext xmlns:c16="http://schemas.microsoft.com/office/drawing/2014/chart" uri="{C3380CC4-5D6E-409C-BE32-E72D297353CC}">
              <c16:uniqueId val="{0000000C-2C76-4460-8D99-12801A604FC4}"/>
            </c:ext>
          </c:extLst>
        </c:ser>
        <c:dLbls>
          <c:showLegendKey val="0"/>
          <c:showVal val="0"/>
          <c:showCatName val="0"/>
          <c:showSerName val="0"/>
          <c:showPercent val="0"/>
          <c:showBubbleSize val="0"/>
        </c:dLbls>
        <c:marker val="1"/>
        <c:smooth val="0"/>
        <c:axId val="1953499264"/>
        <c:axId val="1823809024"/>
      </c:lineChart>
      <c:catAx>
        <c:axId val="1953499264"/>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823809024"/>
        <c:crosses val="autoZero"/>
        <c:auto val="1"/>
        <c:lblAlgn val="ctr"/>
        <c:lblOffset val="100"/>
        <c:noMultiLvlLbl val="0"/>
      </c:catAx>
      <c:valAx>
        <c:axId val="1823809024"/>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95349926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200" b="1">
                <a:effectLst/>
              </a:rPr>
              <a:t>PS5.06_Ind02</a:t>
            </a:r>
            <a:r>
              <a:rPr lang="ca-ES" sz="1200">
                <a:effectLst/>
              </a:rPr>
              <a:t>. </a:t>
            </a:r>
            <a:r>
              <a:rPr lang="ca-ES" sz="1200" b="1">
                <a:effectLst/>
              </a:rPr>
              <a:t>Valoració mitjana a la pregunta: "La informació referent a la titulació al web és accessible i m’ha resultat útil".</a:t>
            </a:r>
            <a:endParaRPr lang="ca-ES" sz="12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PS06_Ind07!#REF!</c:f>
              <c:strCache>
                <c:ptCount val="1"/>
                <c:pt idx="0">
                  <c:v>#REF!</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0-E865-498A-8AEA-E05F958ACCC4}"/>
            </c:ext>
          </c:extLst>
        </c:ser>
        <c:ser>
          <c:idx val="1"/>
          <c:order val="1"/>
          <c:tx>
            <c:strRef>
              <c:f>PS06_Ind07!$B$14:$C$14</c:f>
              <c:strCache>
                <c:ptCount val="2"/>
                <c:pt idx="0">
                  <c:v>Twitter</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PS06_Ind07!$F$14:$J$14</c:f>
              <c:numCache>
                <c:formatCode>0</c:formatCode>
                <c:ptCount val="5"/>
                <c:pt idx="0">
                  <c:v>3654</c:v>
                </c:pt>
                <c:pt idx="1">
                  <c:v>4078</c:v>
                </c:pt>
                <c:pt idx="2" formatCode="0.00">
                  <c:v>0</c:v>
                </c:pt>
                <c:pt idx="3" formatCode="0.00">
                  <c:v>0</c:v>
                </c:pt>
                <c:pt idx="4" formatCode="0.00">
                  <c:v>0</c:v>
                </c:pt>
              </c:numCache>
            </c:numRef>
          </c:val>
          <c:extLst>
            <c:ext xmlns:c16="http://schemas.microsoft.com/office/drawing/2014/chart" uri="{C3380CC4-5D6E-409C-BE32-E72D297353CC}">
              <c16:uniqueId val="{00000001-E865-498A-8AEA-E05F958ACCC4}"/>
            </c:ext>
          </c:extLst>
        </c:ser>
        <c:ser>
          <c:idx val="2"/>
          <c:order val="2"/>
          <c:tx>
            <c:strRef>
              <c:f>PS06_Ind07!$B$15:$C$15</c:f>
              <c:strCache>
                <c:ptCount val="2"/>
                <c:pt idx="0">
                  <c:v>Facebook</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PS06_Ind07!$F$15:$J$15</c:f>
              <c:numCache>
                <c:formatCode>0</c:formatCode>
                <c:ptCount val="5"/>
                <c:pt idx="0">
                  <c:v>1450</c:v>
                </c:pt>
                <c:pt idx="1">
                  <c:v>1505</c:v>
                </c:pt>
                <c:pt idx="2" formatCode="0.00">
                  <c:v>0</c:v>
                </c:pt>
                <c:pt idx="3" formatCode="0.00">
                  <c:v>0</c:v>
                </c:pt>
                <c:pt idx="4">
                  <c:v>1528</c:v>
                </c:pt>
              </c:numCache>
            </c:numRef>
          </c:val>
          <c:extLst>
            <c:ext xmlns:c16="http://schemas.microsoft.com/office/drawing/2014/chart" uri="{C3380CC4-5D6E-409C-BE32-E72D297353CC}">
              <c16:uniqueId val="{00000002-E865-498A-8AEA-E05F958ACCC4}"/>
            </c:ext>
          </c:extLst>
        </c:ser>
        <c:ser>
          <c:idx val="3"/>
          <c:order val="3"/>
          <c:tx>
            <c:strRef>
              <c:f>PS06_Ind07!$B$16:$C$16</c:f>
              <c:strCache>
                <c:ptCount val="2"/>
                <c:pt idx="0">
                  <c:v>Instagram</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PS06_Ind07!$F$16:$J$16</c:f>
              <c:numCache>
                <c:formatCode>0</c:formatCode>
                <c:ptCount val="5"/>
                <c:pt idx="0">
                  <c:v>1671</c:v>
                </c:pt>
                <c:pt idx="1">
                  <c:v>2372</c:v>
                </c:pt>
                <c:pt idx="2" formatCode="0.00">
                  <c:v>0</c:v>
                </c:pt>
                <c:pt idx="3" formatCode="0.00">
                  <c:v>0</c:v>
                </c:pt>
                <c:pt idx="4">
                  <c:v>3660</c:v>
                </c:pt>
              </c:numCache>
            </c:numRef>
          </c:val>
          <c:extLst>
            <c:ext xmlns:c16="http://schemas.microsoft.com/office/drawing/2014/chart" uri="{C3380CC4-5D6E-409C-BE32-E72D297353CC}">
              <c16:uniqueId val="{00000003-E865-498A-8AEA-E05F958ACCC4}"/>
            </c:ext>
          </c:extLst>
        </c:ser>
        <c:ser>
          <c:idx val="4"/>
          <c:order val="4"/>
          <c:tx>
            <c:strRef>
              <c:f>PS06_Ind07!$B$17:$C$17</c:f>
              <c:strCache>
                <c:ptCount val="2"/>
                <c:pt idx="0">
                  <c:v>Youtube</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PS06_Ind07!$F$17:$J$17</c:f>
              <c:numCache>
                <c:formatCode>0</c:formatCode>
                <c:ptCount val="5"/>
                <c:pt idx="0">
                  <c:v>88</c:v>
                </c:pt>
                <c:pt idx="1">
                  <c:v>185</c:v>
                </c:pt>
                <c:pt idx="2" formatCode="0.00">
                  <c:v>0</c:v>
                </c:pt>
                <c:pt idx="3">
                  <c:v>0</c:v>
                </c:pt>
                <c:pt idx="4">
                  <c:v>0</c:v>
                </c:pt>
              </c:numCache>
            </c:numRef>
          </c:val>
          <c:extLst>
            <c:ext xmlns:c16="http://schemas.microsoft.com/office/drawing/2014/chart" uri="{C3380CC4-5D6E-409C-BE32-E72D297353CC}">
              <c16:uniqueId val="{00000004-E865-498A-8AEA-E05F958ACCC4}"/>
            </c:ext>
          </c:extLst>
        </c:ser>
        <c:ser>
          <c:idx val="5"/>
          <c:order val="5"/>
          <c:tx>
            <c:strRef>
              <c:f>PS06_Ind07!#REF!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5-E865-498A-8AEA-E05F958ACCC4}"/>
            </c:ext>
          </c:extLst>
        </c:ser>
        <c:ser>
          <c:idx val="6"/>
          <c:order val="6"/>
          <c:tx>
            <c:strRef>
              <c:f>PS06_Ind07!#REF!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6-E865-498A-8AEA-E05F958ACCC4}"/>
            </c:ext>
          </c:extLst>
        </c:ser>
        <c:ser>
          <c:idx val="7"/>
          <c:order val="7"/>
          <c:tx>
            <c:strRef>
              <c:f>PS06_Ind07!#REF!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7-E865-498A-8AEA-E05F958ACCC4}"/>
            </c:ext>
          </c:extLst>
        </c:ser>
        <c:ser>
          <c:idx val="8"/>
          <c:order val="8"/>
          <c:tx>
            <c:strRef>
              <c:f>PS06_Ind07!#REF!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8-E865-498A-8AEA-E05F958ACCC4}"/>
            </c:ext>
          </c:extLst>
        </c:ser>
        <c:ser>
          <c:idx val="9"/>
          <c:order val="9"/>
          <c:tx>
            <c:strRef>
              <c:f>PS06_Ind07!#REF!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9-E865-498A-8AEA-E05F958ACCC4}"/>
            </c:ext>
          </c:extLst>
        </c:ser>
        <c:ser>
          <c:idx val="10"/>
          <c:order val="10"/>
          <c:tx>
            <c:strRef>
              <c:f>PS06_Ind07!#REF!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A-E865-498A-8AEA-E05F958ACCC4}"/>
            </c:ext>
          </c:extLst>
        </c:ser>
        <c:ser>
          <c:idx val="11"/>
          <c:order val="11"/>
          <c:tx>
            <c:strRef>
              <c:f>PS06_Ind07!#REF!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B-E865-498A-8AEA-E05F958ACCC4}"/>
            </c:ext>
          </c:extLst>
        </c:ser>
        <c:dLbls>
          <c:showLegendKey val="0"/>
          <c:showVal val="0"/>
          <c:showCatName val="0"/>
          <c:showSerName val="0"/>
          <c:showPercent val="0"/>
          <c:showBubbleSize val="0"/>
        </c:dLbls>
        <c:gapWidth val="100"/>
        <c:axId val="1953499264"/>
        <c:axId val="1823809024"/>
      </c:barChart>
      <c:lineChart>
        <c:grouping val="standard"/>
        <c:varyColors val="0"/>
        <c:ser>
          <c:idx val="12"/>
          <c:order val="12"/>
          <c:tx>
            <c:strRef>
              <c:f>PS06_Ind07!#REF!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none"/>
          </c:marker>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smooth val="0"/>
          <c:extLst>
            <c:ext xmlns:c16="http://schemas.microsoft.com/office/drawing/2014/chart" uri="{C3380CC4-5D6E-409C-BE32-E72D297353CC}">
              <c16:uniqueId val="{0000000C-E865-498A-8AEA-E05F958ACCC4}"/>
            </c:ext>
          </c:extLst>
        </c:ser>
        <c:dLbls>
          <c:showLegendKey val="0"/>
          <c:showVal val="0"/>
          <c:showCatName val="0"/>
          <c:showSerName val="0"/>
          <c:showPercent val="0"/>
          <c:showBubbleSize val="0"/>
        </c:dLbls>
        <c:marker val="1"/>
        <c:smooth val="0"/>
        <c:axId val="1953499264"/>
        <c:axId val="1823809024"/>
      </c:lineChart>
      <c:catAx>
        <c:axId val="1953499264"/>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823809024"/>
        <c:crosses val="autoZero"/>
        <c:auto val="1"/>
        <c:lblAlgn val="ctr"/>
        <c:lblOffset val="100"/>
        <c:noMultiLvlLbl val="0"/>
      </c:catAx>
      <c:valAx>
        <c:axId val="1823809024"/>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95349926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200" b="1">
                <a:effectLst/>
              </a:rPr>
              <a:t>PS5.06_Ind02</a:t>
            </a:r>
            <a:r>
              <a:rPr lang="ca-ES" sz="1200">
                <a:effectLst/>
              </a:rPr>
              <a:t>. </a:t>
            </a:r>
            <a:r>
              <a:rPr lang="ca-ES" sz="1200" b="1">
                <a:effectLst/>
              </a:rPr>
              <a:t>Valoració mitjana a la pregunta: "La informació referent a la titulació al web és accessible i m’ha resultat útil".</a:t>
            </a:r>
            <a:endParaRPr lang="ca-ES" sz="12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PS06_Ind07!#REF!</c:f>
              <c:strCache>
                <c:ptCount val="1"/>
                <c:pt idx="0">
                  <c:v>#REF!</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0-0F7F-47C4-AD71-72E79BD6F756}"/>
            </c:ext>
          </c:extLst>
        </c:ser>
        <c:ser>
          <c:idx val="1"/>
          <c:order val="1"/>
          <c:tx>
            <c:strRef>
              <c:f>PS06_Ind07!$B$14:$C$14</c:f>
              <c:strCache>
                <c:ptCount val="2"/>
                <c:pt idx="0">
                  <c:v>Twitter</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PS06_Ind07!$F$14:$J$14</c:f>
              <c:numCache>
                <c:formatCode>0</c:formatCode>
                <c:ptCount val="5"/>
                <c:pt idx="0">
                  <c:v>3654</c:v>
                </c:pt>
                <c:pt idx="1">
                  <c:v>4078</c:v>
                </c:pt>
                <c:pt idx="2" formatCode="0.00">
                  <c:v>0</c:v>
                </c:pt>
                <c:pt idx="3" formatCode="0.00">
                  <c:v>0</c:v>
                </c:pt>
                <c:pt idx="4" formatCode="0.00">
                  <c:v>0</c:v>
                </c:pt>
              </c:numCache>
            </c:numRef>
          </c:val>
          <c:extLst>
            <c:ext xmlns:c16="http://schemas.microsoft.com/office/drawing/2014/chart" uri="{C3380CC4-5D6E-409C-BE32-E72D297353CC}">
              <c16:uniqueId val="{00000001-0F7F-47C4-AD71-72E79BD6F756}"/>
            </c:ext>
          </c:extLst>
        </c:ser>
        <c:ser>
          <c:idx val="2"/>
          <c:order val="2"/>
          <c:tx>
            <c:strRef>
              <c:f>PS06_Ind07!$B$15:$C$15</c:f>
              <c:strCache>
                <c:ptCount val="2"/>
                <c:pt idx="0">
                  <c:v>Facebook</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PS06_Ind07!$F$15:$J$15</c:f>
              <c:numCache>
                <c:formatCode>0</c:formatCode>
                <c:ptCount val="5"/>
                <c:pt idx="0">
                  <c:v>1450</c:v>
                </c:pt>
                <c:pt idx="1">
                  <c:v>1505</c:v>
                </c:pt>
                <c:pt idx="2" formatCode="0.00">
                  <c:v>0</c:v>
                </c:pt>
                <c:pt idx="3" formatCode="0.00">
                  <c:v>0</c:v>
                </c:pt>
                <c:pt idx="4">
                  <c:v>1528</c:v>
                </c:pt>
              </c:numCache>
            </c:numRef>
          </c:val>
          <c:extLst>
            <c:ext xmlns:c16="http://schemas.microsoft.com/office/drawing/2014/chart" uri="{C3380CC4-5D6E-409C-BE32-E72D297353CC}">
              <c16:uniqueId val="{00000002-0F7F-47C4-AD71-72E79BD6F756}"/>
            </c:ext>
          </c:extLst>
        </c:ser>
        <c:ser>
          <c:idx val="3"/>
          <c:order val="3"/>
          <c:tx>
            <c:strRef>
              <c:f>PS06_Ind07!$B$16:$C$16</c:f>
              <c:strCache>
                <c:ptCount val="2"/>
                <c:pt idx="0">
                  <c:v>Instagram</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PS06_Ind07!$F$16:$J$16</c:f>
              <c:numCache>
                <c:formatCode>0</c:formatCode>
                <c:ptCount val="5"/>
                <c:pt idx="0">
                  <c:v>1671</c:v>
                </c:pt>
                <c:pt idx="1">
                  <c:v>2372</c:v>
                </c:pt>
                <c:pt idx="2" formatCode="0.00">
                  <c:v>0</c:v>
                </c:pt>
                <c:pt idx="3" formatCode="0.00">
                  <c:v>0</c:v>
                </c:pt>
                <c:pt idx="4">
                  <c:v>3660</c:v>
                </c:pt>
              </c:numCache>
            </c:numRef>
          </c:val>
          <c:extLst>
            <c:ext xmlns:c16="http://schemas.microsoft.com/office/drawing/2014/chart" uri="{C3380CC4-5D6E-409C-BE32-E72D297353CC}">
              <c16:uniqueId val="{00000003-0F7F-47C4-AD71-72E79BD6F756}"/>
            </c:ext>
          </c:extLst>
        </c:ser>
        <c:ser>
          <c:idx val="4"/>
          <c:order val="4"/>
          <c:tx>
            <c:strRef>
              <c:f>PS06_Ind07!$B$17:$C$17</c:f>
              <c:strCache>
                <c:ptCount val="2"/>
                <c:pt idx="0">
                  <c:v>Youtube</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PS06_Ind07!$F$17:$J$17</c:f>
              <c:numCache>
                <c:formatCode>0</c:formatCode>
                <c:ptCount val="5"/>
                <c:pt idx="0">
                  <c:v>88</c:v>
                </c:pt>
                <c:pt idx="1">
                  <c:v>185</c:v>
                </c:pt>
                <c:pt idx="2" formatCode="0.00">
                  <c:v>0</c:v>
                </c:pt>
                <c:pt idx="3">
                  <c:v>0</c:v>
                </c:pt>
                <c:pt idx="4">
                  <c:v>0</c:v>
                </c:pt>
              </c:numCache>
            </c:numRef>
          </c:val>
          <c:extLst>
            <c:ext xmlns:c16="http://schemas.microsoft.com/office/drawing/2014/chart" uri="{C3380CC4-5D6E-409C-BE32-E72D297353CC}">
              <c16:uniqueId val="{00000004-0F7F-47C4-AD71-72E79BD6F756}"/>
            </c:ext>
          </c:extLst>
        </c:ser>
        <c:ser>
          <c:idx val="5"/>
          <c:order val="5"/>
          <c:tx>
            <c:strRef>
              <c:f>PS06_Ind07!#REF!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5-0F7F-47C4-AD71-72E79BD6F756}"/>
            </c:ext>
          </c:extLst>
        </c:ser>
        <c:ser>
          <c:idx val="6"/>
          <c:order val="6"/>
          <c:tx>
            <c:strRef>
              <c:f>PS06_Ind07!#REF!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6-0F7F-47C4-AD71-72E79BD6F756}"/>
            </c:ext>
          </c:extLst>
        </c:ser>
        <c:ser>
          <c:idx val="7"/>
          <c:order val="7"/>
          <c:tx>
            <c:strRef>
              <c:f>PS06_Ind07!#REF!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7-0F7F-47C4-AD71-72E79BD6F756}"/>
            </c:ext>
          </c:extLst>
        </c:ser>
        <c:ser>
          <c:idx val="8"/>
          <c:order val="8"/>
          <c:tx>
            <c:strRef>
              <c:f>PS06_Ind07!#REF!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8-0F7F-47C4-AD71-72E79BD6F756}"/>
            </c:ext>
          </c:extLst>
        </c:ser>
        <c:ser>
          <c:idx val="9"/>
          <c:order val="9"/>
          <c:tx>
            <c:strRef>
              <c:f>PS06_Ind07!#REF!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9-0F7F-47C4-AD71-72E79BD6F756}"/>
            </c:ext>
          </c:extLst>
        </c:ser>
        <c:ser>
          <c:idx val="10"/>
          <c:order val="10"/>
          <c:tx>
            <c:strRef>
              <c:f>PS06_Ind07!#REF!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A-0F7F-47C4-AD71-72E79BD6F756}"/>
            </c:ext>
          </c:extLst>
        </c:ser>
        <c:ser>
          <c:idx val="11"/>
          <c:order val="11"/>
          <c:tx>
            <c:strRef>
              <c:f>PS06_Ind07!#REF!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B-0F7F-47C4-AD71-72E79BD6F756}"/>
            </c:ext>
          </c:extLst>
        </c:ser>
        <c:dLbls>
          <c:showLegendKey val="0"/>
          <c:showVal val="0"/>
          <c:showCatName val="0"/>
          <c:showSerName val="0"/>
          <c:showPercent val="0"/>
          <c:showBubbleSize val="0"/>
        </c:dLbls>
        <c:gapWidth val="100"/>
        <c:axId val="1953499264"/>
        <c:axId val="1823809024"/>
      </c:barChart>
      <c:lineChart>
        <c:grouping val="standard"/>
        <c:varyColors val="0"/>
        <c:ser>
          <c:idx val="12"/>
          <c:order val="12"/>
          <c:tx>
            <c:strRef>
              <c:f>PS06_Ind07!#REF!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none"/>
          </c:marker>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smooth val="0"/>
          <c:extLst>
            <c:ext xmlns:c16="http://schemas.microsoft.com/office/drawing/2014/chart" uri="{C3380CC4-5D6E-409C-BE32-E72D297353CC}">
              <c16:uniqueId val="{0000000C-0F7F-47C4-AD71-72E79BD6F756}"/>
            </c:ext>
          </c:extLst>
        </c:ser>
        <c:dLbls>
          <c:showLegendKey val="0"/>
          <c:showVal val="0"/>
          <c:showCatName val="0"/>
          <c:showSerName val="0"/>
          <c:showPercent val="0"/>
          <c:showBubbleSize val="0"/>
        </c:dLbls>
        <c:marker val="1"/>
        <c:smooth val="0"/>
        <c:axId val="1953499264"/>
        <c:axId val="1823809024"/>
      </c:lineChart>
      <c:catAx>
        <c:axId val="1953499264"/>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823809024"/>
        <c:crosses val="autoZero"/>
        <c:auto val="1"/>
        <c:lblAlgn val="ctr"/>
        <c:lblOffset val="100"/>
        <c:noMultiLvlLbl val="0"/>
      </c:catAx>
      <c:valAx>
        <c:axId val="1823809024"/>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95349926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200" b="1">
                <a:effectLst/>
              </a:rPr>
              <a:t>PS5.06_Ind02</a:t>
            </a:r>
            <a:r>
              <a:rPr lang="ca-ES" sz="1200">
                <a:effectLst/>
              </a:rPr>
              <a:t>. </a:t>
            </a:r>
            <a:r>
              <a:rPr lang="ca-ES" sz="1200" b="1">
                <a:effectLst/>
              </a:rPr>
              <a:t>Valoració mitjana a la pregunta: "La informació referent a la titulació al web és accessible i m’ha resultat útil".</a:t>
            </a:r>
            <a:endParaRPr lang="ca-ES" sz="12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PS06_Ind07!#REF!</c:f>
              <c:strCache>
                <c:ptCount val="1"/>
                <c:pt idx="0">
                  <c:v>#REF!</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0-3DB2-459D-A39B-B6997D5DA1D9}"/>
            </c:ext>
          </c:extLst>
        </c:ser>
        <c:ser>
          <c:idx val="1"/>
          <c:order val="1"/>
          <c:tx>
            <c:strRef>
              <c:f>PS06_Ind07!$B$14:$C$14</c:f>
              <c:strCache>
                <c:ptCount val="2"/>
                <c:pt idx="0">
                  <c:v>Twitter</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PS06_Ind07!$F$14:$J$14</c:f>
              <c:numCache>
                <c:formatCode>0</c:formatCode>
                <c:ptCount val="5"/>
                <c:pt idx="0">
                  <c:v>3654</c:v>
                </c:pt>
                <c:pt idx="1">
                  <c:v>4078</c:v>
                </c:pt>
                <c:pt idx="2" formatCode="0.00">
                  <c:v>0</c:v>
                </c:pt>
                <c:pt idx="3" formatCode="0.00">
                  <c:v>0</c:v>
                </c:pt>
                <c:pt idx="4" formatCode="0.00">
                  <c:v>0</c:v>
                </c:pt>
              </c:numCache>
            </c:numRef>
          </c:val>
          <c:extLst>
            <c:ext xmlns:c16="http://schemas.microsoft.com/office/drawing/2014/chart" uri="{C3380CC4-5D6E-409C-BE32-E72D297353CC}">
              <c16:uniqueId val="{00000001-3DB2-459D-A39B-B6997D5DA1D9}"/>
            </c:ext>
          </c:extLst>
        </c:ser>
        <c:ser>
          <c:idx val="2"/>
          <c:order val="2"/>
          <c:tx>
            <c:strRef>
              <c:f>PS06_Ind07!$B$15:$C$15</c:f>
              <c:strCache>
                <c:ptCount val="2"/>
                <c:pt idx="0">
                  <c:v>Facebook</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PS06_Ind07!$F$15:$J$15</c:f>
              <c:numCache>
                <c:formatCode>0</c:formatCode>
                <c:ptCount val="5"/>
                <c:pt idx="0">
                  <c:v>1450</c:v>
                </c:pt>
                <c:pt idx="1">
                  <c:v>1505</c:v>
                </c:pt>
                <c:pt idx="2" formatCode="0.00">
                  <c:v>0</c:v>
                </c:pt>
                <c:pt idx="3" formatCode="0.00">
                  <c:v>0</c:v>
                </c:pt>
                <c:pt idx="4">
                  <c:v>1528</c:v>
                </c:pt>
              </c:numCache>
            </c:numRef>
          </c:val>
          <c:extLst>
            <c:ext xmlns:c16="http://schemas.microsoft.com/office/drawing/2014/chart" uri="{C3380CC4-5D6E-409C-BE32-E72D297353CC}">
              <c16:uniqueId val="{00000002-3DB2-459D-A39B-B6997D5DA1D9}"/>
            </c:ext>
          </c:extLst>
        </c:ser>
        <c:ser>
          <c:idx val="3"/>
          <c:order val="3"/>
          <c:tx>
            <c:strRef>
              <c:f>PS06_Ind07!$B$16:$C$16</c:f>
              <c:strCache>
                <c:ptCount val="2"/>
                <c:pt idx="0">
                  <c:v>Instagram</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PS06_Ind07!$F$16:$J$16</c:f>
              <c:numCache>
                <c:formatCode>0</c:formatCode>
                <c:ptCount val="5"/>
                <c:pt idx="0">
                  <c:v>1671</c:v>
                </c:pt>
                <c:pt idx="1">
                  <c:v>2372</c:v>
                </c:pt>
                <c:pt idx="2" formatCode="0.00">
                  <c:v>0</c:v>
                </c:pt>
                <c:pt idx="3" formatCode="0.00">
                  <c:v>0</c:v>
                </c:pt>
                <c:pt idx="4">
                  <c:v>3660</c:v>
                </c:pt>
              </c:numCache>
            </c:numRef>
          </c:val>
          <c:extLst>
            <c:ext xmlns:c16="http://schemas.microsoft.com/office/drawing/2014/chart" uri="{C3380CC4-5D6E-409C-BE32-E72D297353CC}">
              <c16:uniqueId val="{00000003-3DB2-459D-A39B-B6997D5DA1D9}"/>
            </c:ext>
          </c:extLst>
        </c:ser>
        <c:ser>
          <c:idx val="4"/>
          <c:order val="4"/>
          <c:tx>
            <c:strRef>
              <c:f>PS06_Ind07!$B$17:$C$17</c:f>
              <c:strCache>
                <c:ptCount val="2"/>
                <c:pt idx="0">
                  <c:v>Youtube</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PS06_Ind07!$F$17:$J$17</c:f>
              <c:numCache>
                <c:formatCode>0</c:formatCode>
                <c:ptCount val="5"/>
                <c:pt idx="0">
                  <c:v>88</c:v>
                </c:pt>
                <c:pt idx="1">
                  <c:v>185</c:v>
                </c:pt>
                <c:pt idx="2" formatCode="0.00">
                  <c:v>0</c:v>
                </c:pt>
                <c:pt idx="3">
                  <c:v>0</c:v>
                </c:pt>
                <c:pt idx="4">
                  <c:v>0</c:v>
                </c:pt>
              </c:numCache>
            </c:numRef>
          </c:val>
          <c:extLst>
            <c:ext xmlns:c16="http://schemas.microsoft.com/office/drawing/2014/chart" uri="{C3380CC4-5D6E-409C-BE32-E72D297353CC}">
              <c16:uniqueId val="{00000004-3DB2-459D-A39B-B6997D5DA1D9}"/>
            </c:ext>
          </c:extLst>
        </c:ser>
        <c:ser>
          <c:idx val="5"/>
          <c:order val="5"/>
          <c:tx>
            <c:strRef>
              <c:f>PS06_Ind07!#REF!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5-3DB2-459D-A39B-B6997D5DA1D9}"/>
            </c:ext>
          </c:extLst>
        </c:ser>
        <c:ser>
          <c:idx val="6"/>
          <c:order val="6"/>
          <c:tx>
            <c:strRef>
              <c:f>PS06_Ind07!#REF!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6-3DB2-459D-A39B-B6997D5DA1D9}"/>
            </c:ext>
          </c:extLst>
        </c:ser>
        <c:ser>
          <c:idx val="7"/>
          <c:order val="7"/>
          <c:tx>
            <c:strRef>
              <c:f>PS06_Ind07!#REF!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7-3DB2-459D-A39B-B6997D5DA1D9}"/>
            </c:ext>
          </c:extLst>
        </c:ser>
        <c:ser>
          <c:idx val="8"/>
          <c:order val="8"/>
          <c:tx>
            <c:strRef>
              <c:f>PS06_Ind07!#REF!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8-3DB2-459D-A39B-B6997D5DA1D9}"/>
            </c:ext>
          </c:extLst>
        </c:ser>
        <c:ser>
          <c:idx val="9"/>
          <c:order val="9"/>
          <c:tx>
            <c:strRef>
              <c:f>PS06_Ind07!#REF!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9-3DB2-459D-A39B-B6997D5DA1D9}"/>
            </c:ext>
          </c:extLst>
        </c:ser>
        <c:ser>
          <c:idx val="10"/>
          <c:order val="10"/>
          <c:tx>
            <c:strRef>
              <c:f>PS06_Ind07!#REF!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A-3DB2-459D-A39B-B6997D5DA1D9}"/>
            </c:ext>
          </c:extLst>
        </c:ser>
        <c:ser>
          <c:idx val="11"/>
          <c:order val="11"/>
          <c:tx>
            <c:strRef>
              <c:f>PS06_Ind07!#REF!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B-3DB2-459D-A39B-B6997D5DA1D9}"/>
            </c:ext>
          </c:extLst>
        </c:ser>
        <c:dLbls>
          <c:showLegendKey val="0"/>
          <c:showVal val="0"/>
          <c:showCatName val="0"/>
          <c:showSerName val="0"/>
          <c:showPercent val="0"/>
          <c:showBubbleSize val="0"/>
        </c:dLbls>
        <c:gapWidth val="100"/>
        <c:axId val="1953499264"/>
        <c:axId val="1823809024"/>
      </c:barChart>
      <c:lineChart>
        <c:grouping val="standard"/>
        <c:varyColors val="0"/>
        <c:ser>
          <c:idx val="12"/>
          <c:order val="12"/>
          <c:tx>
            <c:strRef>
              <c:f>PS06_Ind07!#REF!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none"/>
          </c:marker>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smooth val="0"/>
          <c:extLst>
            <c:ext xmlns:c16="http://schemas.microsoft.com/office/drawing/2014/chart" uri="{C3380CC4-5D6E-409C-BE32-E72D297353CC}">
              <c16:uniqueId val="{0000000C-3DB2-459D-A39B-B6997D5DA1D9}"/>
            </c:ext>
          </c:extLst>
        </c:ser>
        <c:dLbls>
          <c:showLegendKey val="0"/>
          <c:showVal val="0"/>
          <c:showCatName val="0"/>
          <c:showSerName val="0"/>
          <c:showPercent val="0"/>
          <c:showBubbleSize val="0"/>
        </c:dLbls>
        <c:marker val="1"/>
        <c:smooth val="0"/>
        <c:axId val="1953499264"/>
        <c:axId val="1823809024"/>
      </c:lineChart>
      <c:catAx>
        <c:axId val="1953499264"/>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823809024"/>
        <c:crosses val="autoZero"/>
        <c:auto val="1"/>
        <c:lblAlgn val="ctr"/>
        <c:lblOffset val="100"/>
        <c:noMultiLvlLbl val="0"/>
      </c:catAx>
      <c:valAx>
        <c:axId val="1823809024"/>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95349926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200" b="1">
                <a:effectLst/>
              </a:rPr>
              <a:t>PS5.06_Ind02</a:t>
            </a:r>
            <a:r>
              <a:rPr lang="ca-ES" sz="1200">
                <a:effectLst/>
              </a:rPr>
              <a:t>. </a:t>
            </a:r>
            <a:r>
              <a:rPr lang="ca-ES" sz="1200" b="1">
                <a:effectLst/>
              </a:rPr>
              <a:t>Valoració mitjana a la pregunta: "La informació referent a la titulació al web és accessible i m’ha resultat útil".</a:t>
            </a:r>
            <a:endParaRPr lang="ca-ES" sz="12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PS06_Ind07!#REF!</c:f>
              <c:strCache>
                <c:ptCount val="1"/>
                <c:pt idx="0">
                  <c:v>#REF!</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0-1804-4492-AB5A-1D769521E5B7}"/>
            </c:ext>
          </c:extLst>
        </c:ser>
        <c:ser>
          <c:idx val="1"/>
          <c:order val="1"/>
          <c:tx>
            <c:strRef>
              <c:f>PS06_Ind07!$B$14:$C$14</c:f>
              <c:strCache>
                <c:ptCount val="2"/>
                <c:pt idx="0">
                  <c:v>Twitter</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PS06_Ind07!$F$14:$J$14</c:f>
              <c:numCache>
                <c:formatCode>0</c:formatCode>
                <c:ptCount val="5"/>
                <c:pt idx="0">
                  <c:v>3654</c:v>
                </c:pt>
                <c:pt idx="1">
                  <c:v>4078</c:v>
                </c:pt>
                <c:pt idx="2" formatCode="0.00">
                  <c:v>0</c:v>
                </c:pt>
                <c:pt idx="3" formatCode="0.00">
                  <c:v>0</c:v>
                </c:pt>
                <c:pt idx="4" formatCode="0.00">
                  <c:v>0</c:v>
                </c:pt>
              </c:numCache>
            </c:numRef>
          </c:val>
          <c:extLst>
            <c:ext xmlns:c16="http://schemas.microsoft.com/office/drawing/2014/chart" uri="{C3380CC4-5D6E-409C-BE32-E72D297353CC}">
              <c16:uniqueId val="{00000001-1804-4492-AB5A-1D769521E5B7}"/>
            </c:ext>
          </c:extLst>
        </c:ser>
        <c:ser>
          <c:idx val="2"/>
          <c:order val="2"/>
          <c:tx>
            <c:strRef>
              <c:f>PS06_Ind07!$B$15:$C$15</c:f>
              <c:strCache>
                <c:ptCount val="2"/>
                <c:pt idx="0">
                  <c:v>Facebook</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PS06_Ind07!$F$15:$J$15</c:f>
              <c:numCache>
                <c:formatCode>0</c:formatCode>
                <c:ptCount val="5"/>
                <c:pt idx="0">
                  <c:v>1450</c:v>
                </c:pt>
                <c:pt idx="1">
                  <c:v>1505</c:v>
                </c:pt>
                <c:pt idx="2" formatCode="0.00">
                  <c:v>0</c:v>
                </c:pt>
                <c:pt idx="3" formatCode="0.00">
                  <c:v>0</c:v>
                </c:pt>
                <c:pt idx="4">
                  <c:v>1528</c:v>
                </c:pt>
              </c:numCache>
            </c:numRef>
          </c:val>
          <c:extLst>
            <c:ext xmlns:c16="http://schemas.microsoft.com/office/drawing/2014/chart" uri="{C3380CC4-5D6E-409C-BE32-E72D297353CC}">
              <c16:uniqueId val="{00000002-1804-4492-AB5A-1D769521E5B7}"/>
            </c:ext>
          </c:extLst>
        </c:ser>
        <c:ser>
          <c:idx val="3"/>
          <c:order val="3"/>
          <c:tx>
            <c:strRef>
              <c:f>PS06_Ind07!$B$16:$C$16</c:f>
              <c:strCache>
                <c:ptCount val="2"/>
                <c:pt idx="0">
                  <c:v>Instagram</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PS06_Ind07!$F$16:$J$16</c:f>
              <c:numCache>
                <c:formatCode>0</c:formatCode>
                <c:ptCount val="5"/>
                <c:pt idx="0">
                  <c:v>1671</c:v>
                </c:pt>
                <c:pt idx="1">
                  <c:v>2372</c:v>
                </c:pt>
                <c:pt idx="2" formatCode="0.00">
                  <c:v>0</c:v>
                </c:pt>
                <c:pt idx="3" formatCode="0.00">
                  <c:v>0</c:v>
                </c:pt>
                <c:pt idx="4">
                  <c:v>3660</c:v>
                </c:pt>
              </c:numCache>
            </c:numRef>
          </c:val>
          <c:extLst>
            <c:ext xmlns:c16="http://schemas.microsoft.com/office/drawing/2014/chart" uri="{C3380CC4-5D6E-409C-BE32-E72D297353CC}">
              <c16:uniqueId val="{00000003-1804-4492-AB5A-1D769521E5B7}"/>
            </c:ext>
          </c:extLst>
        </c:ser>
        <c:ser>
          <c:idx val="4"/>
          <c:order val="4"/>
          <c:tx>
            <c:strRef>
              <c:f>PS06_Ind07!$B$17:$C$17</c:f>
              <c:strCache>
                <c:ptCount val="2"/>
                <c:pt idx="0">
                  <c:v>Youtube</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PS06_Ind07!$F$17:$J$17</c:f>
              <c:numCache>
                <c:formatCode>0</c:formatCode>
                <c:ptCount val="5"/>
                <c:pt idx="0">
                  <c:v>88</c:v>
                </c:pt>
                <c:pt idx="1">
                  <c:v>185</c:v>
                </c:pt>
                <c:pt idx="2" formatCode="0.00">
                  <c:v>0</c:v>
                </c:pt>
                <c:pt idx="3">
                  <c:v>0</c:v>
                </c:pt>
                <c:pt idx="4">
                  <c:v>0</c:v>
                </c:pt>
              </c:numCache>
            </c:numRef>
          </c:val>
          <c:extLst>
            <c:ext xmlns:c16="http://schemas.microsoft.com/office/drawing/2014/chart" uri="{C3380CC4-5D6E-409C-BE32-E72D297353CC}">
              <c16:uniqueId val="{00000004-1804-4492-AB5A-1D769521E5B7}"/>
            </c:ext>
          </c:extLst>
        </c:ser>
        <c:ser>
          <c:idx val="5"/>
          <c:order val="5"/>
          <c:tx>
            <c:strRef>
              <c:f>PS06_Ind07!#REF!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5-1804-4492-AB5A-1D769521E5B7}"/>
            </c:ext>
          </c:extLst>
        </c:ser>
        <c:ser>
          <c:idx val="6"/>
          <c:order val="6"/>
          <c:tx>
            <c:strRef>
              <c:f>PS06_Ind07!#REF!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6-1804-4492-AB5A-1D769521E5B7}"/>
            </c:ext>
          </c:extLst>
        </c:ser>
        <c:ser>
          <c:idx val="7"/>
          <c:order val="7"/>
          <c:tx>
            <c:strRef>
              <c:f>PS06_Ind07!#REF!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7-1804-4492-AB5A-1D769521E5B7}"/>
            </c:ext>
          </c:extLst>
        </c:ser>
        <c:ser>
          <c:idx val="8"/>
          <c:order val="8"/>
          <c:tx>
            <c:strRef>
              <c:f>PS06_Ind07!#REF!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8-1804-4492-AB5A-1D769521E5B7}"/>
            </c:ext>
          </c:extLst>
        </c:ser>
        <c:ser>
          <c:idx val="9"/>
          <c:order val="9"/>
          <c:tx>
            <c:strRef>
              <c:f>PS06_Ind07!#REF!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9-1804-4492-AB5A-1D769521E5B7}"/>
            </c:ext>
          </c:extLst>
        </c:ser>
        <c:ser>
          <c:idx val="10"/>
          <c:order val="10"/>
          <c:tx>
            <c:strRef>
              <c:f>PS06_Ind07!#REF!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A-1804-4492-AB5A-1D769521E5B7}"/>
            </c:ext>
          </c:extLst>
        </c:ser>
        <c:ser>
          <c:idx val="11"/>
          <c:order val="11"/>
          <c:tx>
            <c:strRef>
              <c:f>PS06_Ind07!#REF!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B-1804-4492-AB5A-1D769521E5B7}"/>
            </c:ext>
          </c:extLst>
        </c:ser>
        <c:dLbls>
          <c:showLegendKey val="0"/>
          <c:showVal val="0"/>
          <c:showCatName val="0"/>
          <c:showSerName val="0"/>
          <c:showPercent val="0"/>
          <c:showBubbleSize val="0"/>
        </c:dLbls>
        <c:gapWidth val="100"/>
        <c:axId val="1953499264"/>
        <c:axId val="1823809024"/>
      </c:barChart>
      <c:lineChart>
        <c:grouping val="standard"/>
        <c:varyColors val="0"/>
        <c:ser>
          <c:idx val="12"/>
          <c:order val="12"/>
          <c:tx>
            <c:strRef>
              <c:f>PS06_Ind07!#REF!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none"/>
          </c:marker>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smooth val="0"/>
          <c:extLst>
            <c:ext xmlns:c16="http://schemas.microsoft.com/office/drawing/2014/chart" uri="{C3380CC4-5D6E-409C-BE32-E72D297353CC}">
              <c16:uniqueId val="{0000000C-1804-4492-AB5A-1D769521E5B7}"/>
            </c:ext>
          </c:extLst>
        </c:ser>
        <c:dLbls>
          <c:showLegendKey val="0"/>
          <c:showVal val="0"/>
          <c:showCatName val="0"/>
          <c:showSerName val="0"/>
          <c:showPercent val="0"/>
          <c:showBubbleSize val="0"/>
        </c:dLbls>
        <c:marker val="1"/>
        <c:smooth val="0"/>
        <c:axId val="1953499264"/>
        <c:axId val="1823809024"/>
      </c:lineChart>
      <c:catAx>
        <c:axId val="1953499264"/>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823809024"/>
        <c:crosses val="autoZero"/>
        <c:auto val="1"/>
        <c:lblAlgn val="ctr"/>
        <c:lblOffset val="100"/>
        <c:noMultiLvlLbl val="0"/>
      </c:catAx>
      <c:valAx>
        <c:axId val="1823809024"/>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95349926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200" b="1">
                <a:effectLst/>
              </a:rPr>
              <a:t>PS5.06_Ind02</a:t>
            </a:r>
            <a:r>
              <a:rPr lang="ca-ES" sz="1200">
                <a:effectLst/>
              </a:rPr>
              <a:t>. </a:t>
            </a:r>
            <a:r>
              <a:rPr lang="ca-ES" sz="1200" b="1">
                <a:effectLst/>
              </a:rPr>
              <a:t>Valoració mitjana a la pregunta: "La informació referent a la titulació al web és accessible i m’ha resultat útil".</a:t>
            </a:r>
            <a:endParaRPr lang="ca-ES" sz="12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PS06_Ind07!#REF!</c:f>
              <c:strCache>
                <c:ptCount val="1"/>
                <c:pt idx="0">
                  <c:v>#REF!</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0-E867-4097-A2E5-F72F51B628A5}"/>
            </c:ext>
          </c:extLst>
        </c:ser>
        <c:ser>
          <c:idx val="1"/>
          <c:order val="1"/>
          <c:tx>
            <c:strRef>
              <c:f>PS06_Ind07!$B$14:$C$14</c:f>
              <c:strCache>
                <c:ptCount val="2"/>
                <c:pt idx="0">
                  <c:v>Twitter</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PS06_Ind07!$F$14:$J$14</c:f>
              <c:numCache>
                <c:formatCode>0</c:formatCode>
                <c:ptCount val="5"/>
                <c:pt idx="0">
                  <c:v>3654</c:v>
                </c:pt>
                <c:pt idx="1">
                  <c:v>4078</c:v>
                </c:pt>
                <c:pt idx="2" formatCode="0.00">
                  <c:v>0</c:v>
                </c:pt>
                <c:pt idx="3" formatCode="0.00">
                  <c:v>0</c:v>
                </c:pt>
                <c:pt idx="4" formatCode="0.00">
                  <c:v>0</c:v>
                </c:pt>
              </c:numCache>
            </c:numRef>
          </c:val>
          <c:extLst>
            <c:ext xmlns:c16="http://schemas.microsoft.com/office/drawing/2014/chart" uri="{C3380CC4-5D6E-409C-BE32-E72D297353CC}">
              <c16:uniqueId val="{00000001-E867-4097-A2E5-F72F51B628A5}"/>
            </c:ext>
          </c:extLst>
        </c:ser>
        <c:ser>
          <c:idx val="2"/>
          <c:order val="2"/>
          <c:tx>
            <c:strRef>
              <c:f>PS06_Ind07!$B$15:$C$15</c:f>
              <c:strCache>
                <c:ptCount val="2"/>
                <c:pt idx="0">
                  <c:v>Facebook</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PS06_Ind07!$F$15:$J$15</c:f>
              <c:numCache>
                <c:formatCode>0</c:formatCode>
                <c:ptCount val="5"/>
                <c:pt idx="0">
                  <c:v>1450</c:v>
                </c:pt>
                <c:pt idx="1">
                  <c:v>1505</c:v>
                </c:pt>
                <c:pt idx="2" formatCode="0.00">
                  <c:v>0</c:v>
                </c:pt>
                <c:pt idx="3" formatCode="0.00">
                  <c:v>0</c:v>
                </c:pt>
                <c:pt idx="4">
                  <c:v>1528</c:v>
                </c:pt>
              </c:numCache>
            </c:numRef>
          </c:val>
          <c:extLst>
            <c:ext xmlns:c16="http://schemas.microsoft.com/office/drawing/2014/chart" uri="{C3380CC4-5D6E-409C-BE32-E72D297353CC}">
              <c16:uniqueId val="{00000002-E867-4097-A2E5-F72F51B628A5}"/>
            </c:ext>
          </c:extLst>
        </c:ser>
        <c:ser>
          <c:idx val="3"/>
          <c:order val="3"/>
          <c:tx>
            <c:strRef>
              <c:f>PS06_Ind07!$B$16:$C$16</c:f>
              <c:strCache>
                <c:ptCount val="2"/>
                <c:pt idx="0">
                  <c:v>Instagram</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PS06_Ind07!$F$16:$J$16</c:f>
              <c:numCache>
                <c:formatCode>0</c:formatCode>
                <c:ptCount val="5"/>
                <c:pt idx="0">
                  <c:v>1671</c:v>
                </c:pt>
                <c:pt idx="1">
                  <c:v>2372</c:v>
                </c:pt>
                <c:pt idx="2" formatCode="0.00">
                  <c:v>0</c:v>
                </c:pt>
                <c:pt idx="3" formatCode="0.00">
                  <c:v>0</c:v>
                </c:pt>
                <c:pt idx="4">
                  <c:v>3660</c:v>
                </c:pt>
              </c:numCache>
            </c:numRef>
          </c:val>
          <c:extLst>
            <c:ext xmlns:c16="http://schemas.microsoft.com/office/drawing/2014/chart" uri="{C3380CC4-5D6E-409C-BE32-E72D297353CC}">
              <c16:uniqueId val="{00000003-E867-4097-A2E5-F72F51B628A5}"/>
            </c:ext>
          </c:extLst>
        </c:ser>
        <c:ser>
          <c:idx val="4"/>
          <c:order val="4"/>
          <c:tx>
            <c:strRef>
              <c:f>PS06_Ind07!$B$17:$C$17</c:f>
              <c:strCache>
                <c:ptCount val="2"/>
                <c:pt idx="0">
                  <c:v>Youtube</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PS06_Ind07!$F$17:$J$17</c:f>
              <c:numCache>
                <c:formatCode>0</c:formatCode>
                <c:ptCount val="5"/>
                <c:pt idx="0">
                  <c:v>88</c:v>
                </c:pt>
                <c:pt idx="1">
                  <c:v>185</c:v>
                </c:pt>
                <c:pt idx="2" formatCode="0.00">
                  <c:v>0</c:v>
                </c:pt>
                <c:pt idx="3">
                  <c:v>0</c:v>
                </c:pt>
                <c:pt idx="4">
                  <c:v>0</c:v>
                </c:pt>
              </c:numCache>
            </c:numRef>
          </c:val>
          <c:extLst>
            <c:ext xmlns:c16="http://schemas.microsoft.com/office/drawing/2014/chart" uri="{C3380CC4-5D6E-409C-BE32-E72D297353CC}">
              <c16:uniqueId val="{00000004-E867-4097-A2E5-F72F51B628A5}"/>
            </c:ext>
          </c:extLst>
        </c:ser>
        <c:ser>
          <c:idx val="5"/>
          <c:order val="5"/>
          <c:tx>
            <c:strRef>
              <c:f>PS06_Ind07!#REF!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5-E867-4097-A2E5-F72F51B628A5}"/>
            </c:ext>
          </c:extLst>
        </c:ser>
        <c:ser>
          <c:idx val="6"/>
          <c:order val="6"/>
          <c:tx>
            <c:strRef>
              <c:f>PS06_Ind07!#REF!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6-E867-4097-A2E5-F72F51B628A5}"/>
            </c:ext>
          </c:extLst>
        </c:ser>
        <c:ser>
          <c:idx val="7"/>
          <c:order val="7"/>
          <c:tx>
            <c:strRef>
              <c:f>PS06_Ind07!#REF!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7-E867-4097-A2E5-F72F51B628A5}"/>
            </c:ext>
          </c:extLst>
        </c:ser>
        <c:ser>
          <c:idx val="8"/>
          <c:order val="8"/>
          <c:tx>
            <c:strRef>
              <c:f>PS06_Ind07!#REF!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8-E867-4097-A2E5-F72F51B628A5}"/>
            </c:ext>
          </c:extLst>
        </c:ser>
        <c:ser>
          <c:idx val="9"/>
          <c:order val="9"/>
          <c:tx>
            <c:strRef>
              <c:f>PS06_Ind07!#REF!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9-E867-4097-A2E5-F72F51B628A5}"/>
            </c:ext>
          </c:extLst>
        </c:ser>
        <c:ser>
          <c:idx val="10"/>
          <c:order val="10"/>
          <c:tx>
            <c:strRef>
              <c:f>PS06_Ind07!#REF!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A-E867-4097-A2E5-F72F51B628A5}"/>
            </c:ext>
          </c:extLst>
        </c:ser>
        <c:ser>
          <c:idx val="11"/>
          <c:order val="11"/>
          <c:tx>
            <c:strRef>
              <c:f>PS06_Ind07!#REF!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B-E867-4097-A2E5-F72F51B628A5}"/>
            </c:ext>
          </c:extLst>
        </c:ser>
        <c:dLbls>
          <c:showLegendKey val="0"/>
          <c:showVal val="0"/>
          <c:showCatName val="0"/>
          <c:showSerName val="0"/>
          <c:showPercent val="0"/>
          <c:showBubbleSize val="0"/>
        </c:dLbls>
        <c:gapWidth val="100"/>
        <c:axId val="1953499264"/>
        <c:axId val="1823809024"/>
      </c:barChart>
      <c:lineChart>
        <c:grouping val="standard"/>
        <c:varyColors val="0"/>
        <c:ser>
          <c:idx val="12"/>
          <c:order val="12"/>
          <c:tx>
            <c:strRef>
              <c:f>PS06_Ind07!#REF!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none"/>
          </c:marker>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smooth val="0"/>
          <c:extLst>
            <c:ext xmlns:c16="http://schemas.microsoft.com/office/drawing/2014/chart" uri="{C3380CC4-5D6E-409C-BE32-E72D297353CC}">
              <c16:uniqueId val="{0000000C-E867-4097-A2E5-F72F51B628A5}"/>
            </c:ext>
          </c:extLst>
        </c:ser>
        <c:dLbls>
          <c:showLegendKey val="0"/>
          <c:showVal val="0"/>
          <c:showCatName val="0"/>
          <c:showSerName val="0"/>
          <c:showPercent val="0"/>
          <c:showBubbleSize val="0"/>
        </c:dLbls>
        <c:marker val="1"/>
        <c:smooth val="0"/>
        <c:axId val="1953499264"/>
        <c:axId val="1823809024"/>
      </c:lineChart>
      <c:catAx>
        <c:axId val="1953499264"/>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823809024"/>
        <c:crosses val="autoZero"/>
        <c:auto val="1"/>
        <c:lblAlgn val="ctr"/>
        <c:lblOffset val="100"/>
        <c:noMultiLvlLbl val="0"/>
      </c:catAx>
      <c:valAx>
        <c:axId val="1823809024"/>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95349926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200" b="1">
                <a:effectLst/>
              </a:rPr>
              <a:t>PS5.06_Ind02</a:t>
            </a:r>
            <a:r>
              <a:rPr lang="ca-ES" sz="1200">
                <a:effectLst/>
              </a:rPr>
              <a:t>. </a:t>
            </a:r>
            <a:r>
              <a:rPr lang="ca-ES" sz="1200" b="1">
                <a:effectLst/>
              </a:rPr>
              <a:t>Valoració mitjana a la pregunta: "La informació referent a la titulació al web és accessible i m’ha resultat útil".</a:t>
            </a:r>
            <a:endParaRPr lang="ca-ES" sz="12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PS06_Ind07!#REF!</c:f>
              <c:strCache>
                <c:ptCount val="1"/>
                <c:pt idx="0">
                  <c:v>#REF!</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0-D3D2-4BE1-93DC-87F2F03B5AAC}"/>
            </c:ext>
          </c:extLst>
        </c:ser>
        <c:ser>
          <c:idx val="1"/>
          <c:order val="1"/>
          <c:tx>
            <c:strRef>
              <c:f>PS06_Ind07!$B$14:$C$14</c:f>
              <c:strCache>
                <c:ptCount val="2"/>
                <c:pt idx="0">
                  <c:v>Twitter</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PS06_Ind07!$F$14:$J$14</c:f>
              <c:numCache>
                <c:formatCode>0</c:formatCode>
                <c:ptCount val="5"/>
                <c:pt idx="0">
                  <c:v>3654</c:v>
                </c:pt>
                <c:pt idx="1">
                  <c:v>4078</c:v>
                </c:pt>
                <c:pt idx="2" formatCode="0.00">
                  <c:v>0</c:v>
                </c:pt>
                <c:pt idx="3" formatCode="0.00">
                  <c:v>0</c:v>
                </c:pt>
                <c:pt idx="4" formatCode="0.00">
                  <c:v>0</c:v>
                </c:pt>
              </c:numCache>
            </c:numRef>
          </c:val>
          <c:extLst>
            <c:ext xmlns:c16="http://schemas.microsoft.com/office/drawing/2014/chart" uri="{C3380CC4-5D6E-409C-BE32-E72D297353CC}">
              <c16:uniqueId val="{00000001-D3D2-4BE1-93DC-87F2F03B5AAC}"/>
            </c:ext>
          </c:extLst>
        </c:ser>
        <c:ser>
          <c:idx val="2"/>
          <c:order val="2"/>
          <c:tx>
            <c:strRef>
              <c:f>PS06_Ind07!$B$15:$C$15</c:f>
              <c:strCache>
                <c:ptCount val="2"/>
                <c:pt idx="0">
                  <c:v>Facebook</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PS06_Ind07!$F$15:$J$15</c:f>
              <c:numCache>
                <c:formatCode>0</c:formatCode>
                <c:ptCount val="5"/>
                <c:pt idx="0">
                  <c:v>1450</c:v>
                </c:pt>
                <c:pt idx="1">
                  <c:v>1505</c:v>
                </c:pt>
                <c:pt idx="2" formatCode="0.00">
                  <c:v>0</c:v>
                </c:pt>
                <c:pt idx="3" formatCode="0.00">
                  <c:v>0</c:v>
                </c:pt>
                <c:pt idx="4">
                  <c:v>1528</c:v>
                </c:pt>
              </c:numCache>
            </c:numRef>
          </c:val>
          <c:extLst>
            <c:ext xmlns:c16="http://schemas.microsoft.com/office/drawing/2014/chart" uri="{C3380CC4-5D6E-409C-BE32-E72D297353CC}">
              <c16:uniqueId val="{00000002-D3D2-4BE1-93DC-87F2F03B5AAC}"/>
            </c:ext>
          </c:extLst>
        </c:ser>
        <c:ser>
          <c:idx val="3"/>
          <c:order val="3"/>
          <c:tx>
            <c:strRef>
              <c:f>PS06_Ind07!$B$16:$C$16</c:f>
              <c:strCache>
                <c:ptCount val="2"/>
                <c:pt idx="0">
                  <c:v>Instagram</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PS06_Ind07!$F$16:$J$16</c:f>
              <c:numCache>
                <c:formatCode>0</c:formatCode>
                <c:ptCount val="5"/>
                <c:pt idx="0">
                  <c:v>1671</c:v>
                </c:pt>
                <c:pt idx="1">
                  <c:v>2372</c:v>
                </c:pt>
                <c:pt idx="2" formatCode="0.00">
                  <c:v>0</c:v>
                </c:pt>
                <c:pt idx="3" formatCode="0.00">
                  <c:v>0</c:v>
                </c:pt>
                <c:pt idx="4">
                  <c:v>3660</c:v>
                </c:pt>
              </c:numCache>
            </c:numRef>
          </c:val>
          <c:extLst>
            <c:ext xmlns:c16="http://schemas.microsoft.com/office/drawing/2014/chart" uri="{C3380CC4-5D6E-409C-BE32-E72D297353CC}">
              <c16:uniqueId val="{00000003-D3D2-4BE1-93DC-87F2F03B5AAC}"/>
            </c:ext>
          </c:extLst>
        </c:ser>
        <c:ser>
          <c:idx val="4"/>
          <c:order val="4"/>
          <c:tx>
            <c:strRef>
              <c:f>PS06_Ind07!$B$17:$C$17</c:f>
              <c:strCache>
                <c:ptCount val="2"/>
                <c:pt idx="0">
                  <c:v>Youtube</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PS06_Ind07!$F$17:$J$17</c:f>
              <c:numCache>
                <c:formatCode>0</c:formatCode>
                <c:ptCount val="5"/>
                <c:pt idx="0">
                  <c:v>88</c:v>
                </c:pt>
                <c:pt idx="1">
                  <c:v>185</c:v>
                </c:pt>
                <c:pt idx="2" formatCode="0.00">
                  <c:v>0</c:v>
                </c:pt>
                <c:pt idx="3">
                  <c:v>0</c:v>
                </c:pt>
                <c:pt idx="4">
                  <c:v>0</c:v>
                </c:pt>
              </c:numCache>
            </c:numRef>
          </c:val>
          <c:extLst>
            <c:ext xmlns:c16="http://schemas.microsoft.com/office/drawing/2014/chart" uri="{C3380CC4-5D6E-409C-BE32-E72D297353CC}">
              <c16:uniqueId val="{00000004-D3D2-4BE1-93DC-87F2F03B5AAC}"/>
            </c:ext>
          </c:extLst>
        </c:ser>
        <c:ser>
          <c:idx val="5"/>
          <c:order val="5"/>
          <c:tx>
            <c:strRef>
              <c:f>PS06_Ind07!#REF!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5-D3D2-4BE1-93DC-87F2F03B5AAC}"/>
            </c:ext>
          </c:extLst>
        </c:ser>
        <c:ser>
          <c:idx val="6"/>
          <c:order val="6"/>
          <c:tx>
            <c:strRef>
              <c:f>PS06_Ind07!#REF!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6-D3D2-4BE1-93DC-87F2F03B5AAC}"/>
            </c:ext>
          </c:extLst>
        </c:ser>
        <c:ser>
          <c:idx val="7"/>
          <c:order val="7"/>
          <c:tx>
            <c:strRef>
              <c:f>PS06_Ind07!#REF!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7-D3D2-4BE1-93DC-87F2F03B5AAC}"/>
            </c:ext>
          </c:extLst>
        </c:ser>
        <c:ser>
          <c:idx val="8"/>
          <c:order val="8"/>
          <c:tx>
            <c:strRef>
              <c:f>PS06_Ind07!#REF!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8-D3D2-4BE1-93DC-87F2F03B5AAC}"/>
            </c:ext>
          </c:extLst>
        </c:ser>
        <c:ser>
          <c:idx val="9"/>
          <c:order val="9"/>
          <c:tx>
            <c:strRef>
              <c:f>PS06_Ind07!#REF!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9-D3D2-4BE1-93DC-87F2F03B5AAC}"/>
            </c:ext>
          </c:extLst>
        </c:ser>
        <c:ser>
          <c:idx val="10"/>
          <c:order val="10"/>
          <c:tx>
            <c:strRef>
              <c:f>PS06_Ind07!#REF!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A-D3D2-4BE1-93DC-87F2F03B5AAC}"/>
            </c:ext>
          </c:extLst>
        </c:ser>
        <c:ser>
          <c:idx val="11"/>
          <c:order val="11"/>
          <c:tx>
            <c:strRef>
              <c:f>PS06_Ind07!#REF!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B-D3D2-4BE1-93DC-87F2F03B5AAC}"/>
            </c:ext>
          </c:extLst>
        </c:ser>
        <c:dLbls>
          <c:showLegendKey val="0"/>
          <c:showVal val="0"/>
          <c:showCatName val="0"/>
          <c:showSerName val="0"/>
          <c:showPercent val="0"/>
          <c:showBubbleSize val="0"/>
        </c:dLbls>
        <c:gapWidth val="100"/>
        <c:axId val="1953499264"/>
        <c:axId val="1823809024"/>
      </c:barChart>
      <c:lineChart>
        <c:grouping val="standard"/>
        <c:varyColors val="0"/>
        <c:ser>
          <c:idx val="12"/>
          <c:order val="12"/>
          <c:tx>
            <c:strRef>
              <c:f>PS06_Ind07!#REF!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none"/>
          </c:marker>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smooth val="0"/>
          <c:extLst>
            <c:ext xmlns:c16="http://schemas.microsoft.com/office/drawing/2014/chart" uri="{C3380CC4-5D6E-409C-BE32-E72D297353CC}">
              <c16:uniqueId val="{0000000C-D3D2-4BE1-93DC-87F2F03B5AAC}"/>
            </c:ext>
          </c:extLst>
        </c:ser>
        <c:dLbls>
          <c:showLegendKey val="0"/>
          <c:showVal val="0"/>
          <c:showCatName val="0"/>
          <c:showSerName val="0"/>
          <c:showPercent val="0"/>
          <c:showBubbleSize val="0"/>
        </c:dLbls>
        <c:marker val="1"/>
        <c:smooth val="0"/>
        <c:axId val="1953499264"/>
        <c:axId val="1823809024"/>
      </c:lineChart>
      <c:catAx>
        <c:axId val="1953499264"/>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823809024"/>
        <c:crosses val="autoZero"/>
        <c:auto val="1"/>
        <c:lblAlgn val="ctr"/>
        <c:lblOffset val="100"/>
        <c:noMultiLvlLbl val="0"/>
      </c:catAx>
      <c:valAx>
        <c:axId val="1823809024"/>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95349926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200" b="1">
                <a:effectLst/>
              </a:rPr>
              <a:t>PS5.06_Ind02</a:t>
            </a:r>
            <a:r>
              <a:rPr lang="ca-ES" sz="1200">
                <a:effectLst/>
              </a:rPr>
              <a:t>. </a:t>
            </a:r>
            <a:r>
              <a:rPr lang="ca-ES" sz="1200" b="1">
                <a:effectLst/>
              </a:rPr>
              <a:t>Valoració mitjana a la pregunta: "La informació referent a la titulació al web és accessible i m’ha resultat útil".</a:t>
            </a:r>
            <a:endParaRPr lang="ca-ES" sz="12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PS06_Ind07!#REF!</c:f>
              <c:strCache>
                <c:ptCount val="1"/>
                <c:pt idx="0">
                  <c:v>#REF!</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0-0E91-491B-ADFB-FFF7F72C9458}"/>
            </c:ext>
          </c:extLst>
        </c:ser>
        <c:ser>
          <c:idx val="1"/>
          <c:order val="1"/>
          <c:tx>
            <c:strRef>
              <c:f>PS06_Ind07!$B$14:$C$14</c:f>
              <c:strCache>
                <c:ptCount val="2"/>
                <c:pt idx="0">
                  <c:v>Twitter</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PS06_Ind07!$F$14:$J$14</c:f>
              <c:numCache>
                <c:formatCode>0</c:formatCode>
                <c:ptCount val="5"/>
                <c:pt idx="0">
                  <c:v>3654</c:v>
                </c:pt>
                <c:pt idx="1">
                  <c:v>4078</c:v>
                </c:pt>
                <c:pt idx="2" formatCode="0.00">
                  <c:v>0</c:v>
                </c:pt>
                <c:pt idx="3" formatCode="0.00">
                  <c:v>0</c:v>
                </c:pt>
                <c:pt idx="4" formatCode="0.00">
                  <c:v>0</c:v>
                </c:pt>
              </c:numCache>
            </c:numRef>
          </c:val>
          <c:extLst>
            <c:ext xmlns:c16="http://schemas.microsoft.com/office/drawing/2014/chart" uri="{C3380CC4-5D6E-409C-BE32-E72D297353CC}">
              <c16:uniqueId val="{00000001-0E91-491B-ADFB-FFF7F72C9458}"/>
            </c:ext>
          </c:extLst>
        </c:ser>
        <c:ser>
          <c:idx val="2"/>
          <c:order val="2"/>
          <c:tx>
            <c:strRef>
              <c:f>PS06_Ind07!$B$15:$C$15</c:f>
              <c:strCache>
                <c:ptCount val="2"/>
                <c:pt idx="0">
                  <c:v>Facebook</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PS06_Ind07!$F$15:$J$15</c:f>
              <c:numCache>
                <c:formatCode>0</c:formatCode>
                <c:ptCount val="5"/>
                <c:pt idx="0">
                  <c:v>1450</c:v>
                </c:pt>
                <c:pt idx="1">
                  <c:v>1505</c:v>
                </c:pt>
                <c:pt idx="2" formatCode="0.00">
                  <c:v>0</c:v>
                </c:pt>
                <c:pt idx="3" formatCode="0.00">
                  <c:v>0</c:v>
                </c:pt>
                <c:pt idx="4">
                  <c:v>1528</c:v>
                </c:pt>
              </c:numCache>
            </c:numRef>
          </c:val>
          <c:extLst>
            <c:ext xmlns:c16="http://schemas.microsoft.com/office/drawing/2014/chart" uri="{C3380CC4-5D6E-409C-BE32-E72D297353CC}">
              <c16:uniqueId val="{00000002-0E91-491B-ADFB-FFF7F72C9458}"/>
            </c:ext>
          </c:extLst>
        </c:ser>
        <c:ser>
          <c:idx val="3"/>
          <c:order val="3"/>
          <c:tx>
            <c:strRef>
              <c:f>PS06_Ind07!$B$16:$C$16</c:f>
              <c:strCache>
                <c:ptCount val="2"/>
                <c:pt idx="0">
                  <c:v>Instagram</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PS06_Ind07!$F$16:$J$16</c:f>
              <c:numCache>
                <c:formatCode>0</c:formatCode>
                <c:ptCount val="5"/>
                <c:pt idx="0">
                  <c:v>1671</c:v>
                </c:pt>
                <c:pt idx="1">
                  <c:v>2372</c:v>
                </c:pt>
                <c:pt idx="2" formatCode="0.00">
                  <c:v>0</c:v>
                </c:pt>
                <c:pt idx="3" formatCode="0.00">
                  <c:v>0</c:v>
                </c:pt>
                <c:pt idx="4">
                  <c:v>3660</c:v>
                </c:pt>
              </c:numCache>
            </c:numRef>
          </c:val>
          <c:extLst>
            <c:ext xmlns:c16="http://schemas.microsoft.com/office/drawing/2014/chart" uri="{C3380CC4-5D6E-409C-BE32-E72D297353CC}">
              <c16:uniqueId val="{00000003-0E91-491B-ADFB-FFF7F72C9458}"/>
            </c:ext>
          </c:extLst>
        </c:ser>
        <c:ser>
          <c:idx val="4"/>
          <c:order val="4"/>
          <c:tx>
            <c:strRef>
              <c:f>PS06_Ind07!$B$17:$C$17</c:f>
              <c:strCache>
                <c:ptCount val="2"/>
                <c:pt idx="0">
                  <c:v>Youtube</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PS06_Ind07!$F$17:$J$17</c:f>
              <c:numCache>
                <c:formatCode>0</c:formatCode>
                <c:ptCount val="5"/>
                <c:pt idx="0">
                  <c:v>88</c:v>
                </c:pt>
                <c:pt idx="1">
                  <c:v>185</c:v>
                </c:pt>
                <c:pt idx="2" formatCode="0.00">
                  <c:v>0</c:v>
                </c:pt>
                <c:pt idx="3">
                  <c:v>0</c:v>
                </c:pt>
                <c:pt idx="4">
                  <c:v>0</c:v>
                </c:pt>
              </c:numCache>
            </c:numRef>
          </c:val>
          <c:extLst>
            <c:ext xmlns:c16="http://schemas.microsoft.com/office/drawing/2014/chart" uri="{C3380CC4-5D6E-409C-BE32-E72D297353CC}">
              <c16:uniqueId val="{00000004-0E91-491B-ADFB-FFF7F72C9458}"/>
            </c:ext>
          </c:extLst>
        </c:ser>
        <c:ser>
          <c:idx val="5"/>
          <c:order val="5"/>
          <c:tx>
            <c:strRef>
              <c:f>PS06_Ind07!#REF!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5-0E91-491B-ADFB-FFF7F72C9458}"/>
            </c:ext>
          </c:extLst>
        </c:ser>
        <c:ser>
          <c:idx val="6"/>
          <c:order val="6"/>
          <c:tx>
            <c:strRef>
              <c:f>PS06_Ind07!#REF!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6-0E91-491B-ADFB-FFF7F72C9458}"/>
            </c:ext>
          </c:extLst>
        </c:ser>
        <c:ser>
          <c:idx val="7"/>
          <c:order val="7"/>
          <c:tx>
            <c:strRef>
              <c:f>PS06_Ind07!#REF!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7-0E91-491B-ADFB-FFF7F72C9458}"/>
            </c:ext>
          </c:extLst>
        </c:ser>
        <c:ser>
          <c:idx val="8"/>
          <c:order val="8"/>
          <c:tx>
            <c:strRef>
              <c:f>PS06_Ind07!#REF!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8-0E91-491B-ADFB-FFF7F72C9458}"/>
            </c:ext>
          </c:extLst>
        </c:ser>
        <c:ser>
          <c:idx val="9"/>
          <c:order val="9"/>
          <c:tx>
            <c:strRef>
              <c:f>PS06_Ind07!#REF!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9-0E91-491B-ADFB-FFF7F72C9458}"/>
            </c:ext>
          </c:extLst>
        </c:ser>
        <c:ser>
          <c:idx val="10"/>
          <c:order val="10"/>
          <c:tx>
            <c:strRef>
              <c:f>PS06_Ind07!#REF!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A-0E91-491B-ADFB-FFF7F72C9458}"/>
            </c:ext>
          </c:extLst>
        </c:ser>
        <c:ser>
          <c:idx val="11"/>
          <c:order val="11"/>
          <c:tx>
            <c:strRef>
              <c:f>PS06_Ind07!#REF!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B-0E91-491B-ADFB-FFF7F72C9458}"/>
            </c:ext>
          </c:extLst>
        </c:ser>
        <c:dLbls>
          <c:showLegendKey val="0"/>
          <c:showVal val="0"/>
          <c:showCatName val="0"/>
          <c:showSerName val="0"/>
          <c:showPercent val="0"/>
          <c:showBubbleSize val="0"/>
        </c:dLbls>
        <c:gapWidth val="100"/>
        <c:axId val="1953499264"/>
        <c:axId val="1823809024"/>
      </c:barChart>
      <c:lineChart>
        <c:grouping val="standard"/>
        <c:varyColors val="0"/>
        <c:ser>
          <c:idx val="12"/>
          <c:order val="12"/>
          <c:tx>
            <c:strRef>
              <c:f>PS06_Ind07!#REF!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none"/>
          </c:marker>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smooth val="0"/>
          <c:extLst>
            <c:ext xmlns:c16="http://schemas.microsoft.com/office/drawing/2014/chart" uri="{C3380CC4-5D6E-409C-BE32-E72D297353CC}">
              <c16:uniqueId val="{0000000C-0E91-491B-ADFB-FFF7F72C9458}"/>
            </c:ext>
          </c:extLst>
        </c:ser>
        <c:dLbls>
          <c:showLegendKey val="0"/>
          <c:showVal val="0"/>
          <c:showCatName val="0"/>
          <c:showSerName val="0"/>
          <c:showPercent val="0"/>
          <c:showBubbleSize val="0"/>
        </c:dLbls>
        <c:marker val="1"/>
        <c:smooth val="0"/>
        <c:axId val="1953499264"/>
        <c:axId val="1823809024"/>
      </c:lineChart>
      <c:catAx>
        <c:axId val="1953499264"/>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823809024"/>
        <c:crosses val="autoZero"/>
        <c:auto val="1"/>
        <c:lblAlgn val="ctr"/>
        <c:lblOffset val="100"/>
        <c:noMultiLvlLbl val="0"/>
      </c:catAx>
      <c:valAx>
        <c:axId val="1823809024"/>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95349926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000" b="1">
                <a:effectLst/>
              </a:rPr>
              <a:t>PS05_05-Ind-03. Valoració mitjana a la pregunta “He rebut resposta adequada a les meves queixes i suggeriments</a:t>
            </a:r>
            <a:r>
              <a:rPr lang="ca-ES" sz="1800" b="1">
                <a:effectLst/>
              </a:rPr>
              <a:t>”</a:t>
            </a:r>
            <a:endParaRPr lang="ca-ES" sz="18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4B54-41D9-A1E9-14C2B691D62D}"/>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4B54-41D9-A1E9-14C2B691D62D}"/>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4B54-41D9-A1E9-14C2B691D62D}"/>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4B54-41D9-A1E9-14C2B691D62D}"/>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4B54-41D9-A1E9-14C2B691D62D}"/>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4B54-41D9-A1E9-14C2B691D62D}"/>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4B54-41D9-A1E9-14C2B691D62D}"/>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4B54-41D9-A1E9-14C2B691D62D}"/>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4B54-41D9-A1E9-14C2B691D62D}"/>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4B54-41D9-A1E9-14C2B691D62D}"/>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4B54-41D9-A1E9-14C2B691D62D}"/>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4B54-41D9-A1E9-14C2B691D62D}"/>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4B54-41D9-A1E9-14C2B691D62D}"/>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000" b="1">
                <a:effectLst/>
              </a:rPr>
              <a:t>PS05_05-Ind-03. Valoració mitjana a la pregunta “He rebut resposta adequada a les meves queixes i suggeriments</a:t>
            </a:r>
            <a:r>
              <a:rPr lang="ca-ES" sz="1800" b="1">
                <a:effectLst/>
              </a:rPr>
              <a:t>”</a:t>
            </a:r>
            <a:endParaRPr lang="ca-ES" sz="18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B234-479B-AB1B-EA26B3F9FAD2}"/>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B234-479B-AB1B-EA26B3F9FAD2}"/>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B234-479B-AB1B-EA26B3F9FAD2}"/>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B234-479B-AB1B-EA26B3F9FAD2}"/>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B234-479B-AB1B-EA26B3F9FAD2}"/>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B234-479B-AB1B-EA26B3F9FAD2}"/>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B234-479B-AB1B-EA26B3F9FAD2}"/>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B234-479B-AB1B-EA26B3F9FAD2}"/>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B234-479B-AB1B-EA26B3F9FAD2}"/>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B234-479B-AB1B-EA26B3F9FAD2}"/>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B234-479B-AB1B-EA26B3F9FAD2}"/>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B234-479B-AB1B-EA26B3F9FAD2}"/>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B234-479B-AB1B-EA26B3F9FAD2}"/>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000" b="1">
                <a:effectLst/>
              </a:rPr>
              <a:t>PS05_05-Ind-03. Valoració mitjana a la pregunta “He rebut resposta adequada a les meves queixes i suggeriments</a:t>
            </a:r>
            <a:r>
              <a:rPr lang="ca-ES" sz="1800" b="1">
                <a:effectLst/>
              </a:rPr>
              <a:t>”</a:t>
            </a:r>
            <a:endParaRPr lang="ca-ES" sz="18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FE72-426D-A749-821AFBDD2555}"/>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FE72-426D-A749-821AFBDD2555}"/>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FE72-426D-A749-821AFBDD2555}"/>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FE72-426D-A749-821AFBDD2555}"/>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FE72-426D-A749-821AFBDD2555}"/>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FE72-426D-A749-821AFBDD2555}"/>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FE72-426D-A749-821AFBDD2555}"/>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FE72-426D-A749-821AFBDD2555}"/>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FE72-426D-A749-821AFBDD2555}"/>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FE72-426D-A749-821AFBDD2555}"/>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FE72-426D-A749-821AFBDD2555}"/>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FE72-426D-A749-821AFBDD2555}"/>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FE72-426D-A749-821AFBDD2555}"/>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000" b="1">
                <a:effectLst/>
              </a:rPr>
              <a:t>PS05_05-Ind-03. Valoració mitjana a la pregunta “He rebut resposta adequada a les meves queixes i suggeriments</a:t>
            </a:r>
            <a:r>
              <a:rPr lang="ca-ES" sz="1800" b="1">
                <a:effectLst/>
              </a:rPr>
              <a:t>”</a:t>
            </a:r>
            <a:endParaRPr lang="ca-ES" sz="18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319F-49EE-A177-BE5AF8422509}"/>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319F-49EE-A177-BE5AF8422509}"/>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319F-49EE-A177-BE5AF8422509}"/>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319F-49EE-A177-BE5AF8422509}"/>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319F-49EE-A177-BE5AF8422509}"/>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319F-49EE-A177-BE5AF8422509}"/>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319F-49EE-A177-BE5AF8422509}"/>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319F-49EE-A177-BE5AF8422509}"/>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319F-49EE-A177-BE5AF8422509}"/>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319F-49EE-A177-BE5AF8422509}"/>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319F-49EE-A177-BE5AF8422509}"/>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319F-49EE-A177-BE5AF8422509}"/>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319F-49EE-A177-BE5AF8422509}"/>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000" b="1">
                <a:effectLst/>
              </a:rPr>
              <a:t>PS05_05-Ind-03. Valoració mitjana a la pregunta “He rebut resposta adequada a les meves queixes i suggeriments</a:t>
            </a:r>
            <a:r>
              <a:rPr lang="ca-ES" sz="1800" b="1">
                <a:effectLst/>
              </a:rPr>
              <a:t>”</a:t>
            </a:r>
            <a:endParaRPr lang="ca-ES" sz="18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91D3-413B-9145-3AA2819D6AB9}"/>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91D3-413B-9145-3AA2819D6AB9}"/>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91D3-413B-9145-3AA2819D6AB9}"/>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91D3-413B-9145-3AA2819D6AB9}"/>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91D3-413B-9145-3AA2819D6AB9}"/>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91D3-413B-9145-3AA2819D6AB9}"/>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91D3-413B-9145-3AA2819D6AB9}"/>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91D3-413B-9145-3AA2819D6AB9}"/>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91D3-413B-9145-3AA2819D6AB9}"/>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91D3-413B-9145-3AA2819D6AB9}"/>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91D3-413B-9145-3AA2819D6AB9}"/>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91D3-413B-9145-3AA2819D6AB9}"/>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91D3-413B-9145-3AA2819D6AB9}"/>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000" b="1">
                <a:effectLst/>
              </a:rPr>
              <a:t>PS05_05-Ind-03. Valoració mitjana a la pregunta “He rebut resposta adequada a les meves queixes i suggeriments</a:t>
            </a:r>
            <a:r>
              <a:rPr lang="ca-ES" sz="1800" b="1">
                <a:effectLst/>
              </a:rPr>
              <a:t>”</a:t>
            </a:r>
            <a:endParaRPr lang="ca-ES" sz="18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C24B-470A-A466-849790781B6F}"/>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C24B-470A-A466-849790781B6F}"/>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C24B-470A-A466-849790781B6F}"/>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C24B-470A-A466-849790781B6F}"/>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C24B-470A-A466-849790781B6F}"/>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C24B-470A-A466-849790781B6F}"/>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C24B-470A-A466-849790781B6F}"/>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C24B-470A-A466-849790781B6F}"/>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C24B-470A-A466-849790781B6F}"/>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C24B-470A-A466-849790781B6F}"/>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C24B-470A-A466-849790781B6F}"/>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C24B-470A-A466-849790781B6F}"/>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C24B-470A-A466-849790781B6F}"/>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000" b="1">
                <a:effectLst/>
              </a:rPr>
              <a:t>PS05_05-Ind-03. Valoració mitjana a la pregunta “He rebut resposta adequada a les meves queixes i suggeriments</a:t>
            </a:r>
            <a:r>
              <a:rPr lang="ca-ES" sz="1800" b="1">
                <a:effectLst/>
              </a:rPr>
              <a:t>”</a:t>
            </a:r>
            <a:endParaRPr lang="ca-ES" sz="18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DE17-466D-A015-29352477D936}"/>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DE17-466D-A015-29352477D936}"/>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DE17-466D-A015-29352477D936}"/>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DE17-466D-A015-29352477D936}"/>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DE17-466D-A015-29352477D936}"/>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DE17-466D-A015-29352477D936}"/>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DE17-466D-A015-29352477D936}"/>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DE17-466D-A015-29352477D936}"/>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DE17-466D-A015-29352477D936}"/>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DE17-466D-A015-29352477D936}"/>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DE17-466D-A015-29352477D936}"/>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DE17-466D-A015-29352477D936}"/>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DE17-466D-A015-29352477D936}"/>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000" b="1">
                <a:effectLst/>
              </a:rPr>
              <a:t>PS05_05-Ind-03. Valoració mitjana a la pregunta “He rebut resposta adequada a les meves queixes i suggeriments</a:t>
            </a:r>
            <a:r>
              <a:rPr lang="ca-ES" sz="1800" b="1">
                <a:effectLst/>
              </a:rPr>
              <a:t>”</a:t>
            </a:r>
            <a:endParaRPr lang="ca-ES" sz="18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8F38-4978-B583-907DAACFFC61}"/>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8F38-4978-B583-907DAACFFC61}"/>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8F38-4978-B583-907DAACFFC61}"/>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8F38-4978-B583-907DAACFFC61}"/>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8F38-4978-B583-907DAACFFC61}"/>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8F38-4978-B583-907DAACFFC61}"/>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8F38-4978-B583-907DAACFFC61}"/>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8F38-4978-B583-907DAACFFC61}"/>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8F38-4978-B583-907DAACFFC61}"/>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8F38-4978-B583-907DAACFFC61}"/>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8F38-4978-B583-907DAACFFC61}"/>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8F38-4978-B583-907DAACFFC61}"/>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8F38-4978-B583-907DAACFFC61}"/>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000" b="1">
                <a:effectLst/>
              </a:rPr>
              <a:t>PS05_05-Ind-03. Valoració mitjana a la pregunta “He rebut resposta adequada a les meves queixes i suggeriments</a:t>
            </a:r>
            <a:r>
              <a:rPr lang="ca-ES" sz="1800" b="1">
                <a:effectLst/>
              </a:rPr>
              <a:t>”</a:t>
            </a:r>
            <a:endParaRPr lang="ca-ES" sz="18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1431-4A7B-B0CF-C9E45422EAE0}"/>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1431-4A7B-B0CF-C9E45422EAE0}"/>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1431-4A7B-B0CF-C9E45422EAE0}"/>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1431-4A7B-B0CF-C9E45422EAE0}"/>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1431-4A7B-B0CF-C9E45422EAE0}"/>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1431-4A7B-B0CF-C9E45422EAE0}"/>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1431-4A7B-B0CF-C9E45422EAE0}"/>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1431-4A7B-B0CF-C9E45422EAE0}"/>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1431-4A7B-B0CF-C9E45422EAE0}"/>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1431-4A7B-B0CF-C9E45422EAE0}"/>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1431-4A7B-B0CF-C9E45422EAE0}"/>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1431-4A7B-B0CF-C9E45422EAE0}"/>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1431-4A7B-B0CF-C9E45422EAE0}"/>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000" b="1">
                <a:effectLst/>
              </a:rPr>
              <a:t>PS05_05-Ind-03. Valoració mitjana a la pregunta “He rebut resposta adequada a les meves queixes i suggeriments</a:t>
            </a:r>
            <a:r>
              <a:rPr lang="ca-ES" sz="1800" b="1">
                <a:effectLst/>
              </a:rPr>
              <a:t>”</a:t>
            </a:r>
            <a:endParaRPr lang="ca-ES" sz="18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38B4-4506-BEF2-4254EE206727}"/>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38B4-4506-BEF2-4254EE206727}"/>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38B4-4506-BEF2-4254EE206727}"/>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38B4-4506-BEF2-4254EE206727}"/>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38B4-4506-BEF2-4254EE206727}"/>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38B4-4506-BEF2-4254EE206727}"/>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38B4-4506-BEF2-4254EE206727}"/>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38B4-4506-BEF2-4254EE206727}"/>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38B4-4506-BEF2-4254EE206727}"/>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38B4-4506-BEF2-4254EE206727}"/>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38B4-4506-BEF2-4254EE206727}"/>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38B4-4506-BEF2-4254EE206727}"/>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38B4-4506-BEF2-4254EE206727}"/>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000" b="1">
                <a:effectLst/>
              </a:rPr>
              <a:t>PS05_05-Ind-03. Valoració mitjana a la pregunta “He rebut resposta adequada a les meves queixes i suggeriments</a:t>
            </a:r>
            <a:r>
              <a:rPr lang="ca-ES" sz="1800" b="1">
                <a:effectLst/>
              </a:rPr>
              <a:t>”</a:t>
            </a:r>
            <a:endParaRPr lang="ca-ES" sz="18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6550-4B03-91A5-9DB90FE1B2BE}"/>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6550-4B03-91A5-9DB90FE1B2BE}"/>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6550-4B03-91A5-9DB90FE1B2BE}"/>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6550-4B03-91A5-9DB90FE1B2BE}"/>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6550-4B03-91A5-9DB90FE1B2BE}"/>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6550-4B03-91A5-9DB90FE1B2BE}"/>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6550-4B03-91A5-9DB90FE1B2BE}"/>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6550-4B03-91A5-9DB90FE1B2BE}"/>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6550-4B03-91A5-9DB90FE1B2BE}"/>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6550-4B03-91A5-9DB90FE1B2BE}"/>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6550-4B03-91A5-9DB90FE1B2BE}"/>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6550-4B03-91A5-9DB90FE1B2BE}"/>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6550-4B03-91A5-9DB90FE1B2BE}"/>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000" b="1">
                <a:effectLst/>
              </a:rPr>
              <a:t>PS05_05-Ind-03. Valoració mitjana a la pregunta “He rebut resposta adequada a les meves queixes i suggeriments</a:t>
            </a:r>
            <a:r>
              <a:rPr lang="ca-ES" sz="1800" b="1">
                <a:effectLst/>
              </a:rPr>
              <a:t>”</a:t>
            </a:r>
            <a:endParaRPr lang="ca-ES" sz="18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7A04-4DF6-957A-FE650EE59ADA}"/>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7A04-4DF6-957A-FE650EE59ADA}"/>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7A04-4DF6-957A-FE650EE59ADA}"/>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7A04-4DF6-957A-FE650EE59ADA}"/>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7A04-4DF6-957A-FE650EE59ADA}"/>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7A04-4DF6-957A-FE650EE59ADA}"/>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7A04-4DF6-957A-FE650EE59ADA}"/>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7A04-4DF6-957A-FE650EE59ADA}"/>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7A04-4DF6-957A-FE650EE59ADA}"/>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7A04-4DF6-957A-FE650EE59ADA}"/>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7A04-4DF6-957A-FE650EE59ADA}"/>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7A04-4DF6-957A-FE650EE59ADA}"/>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7A04-4DF6-957A-FE650EE59ADA}"/>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000" b="1">
                <a:effectLst/>
              </a:rPr>
              <a:t>PS05_05-Ind-03. Valoració mitjana a la pregunta “He rebut resposta adequada a les meves queixes i suggeriments</a:t>
            </a:r>
            <a:r>
              <a:rPr lang="ca-ES" sz="1800" b="1">
                <a:effectLst/>
              </a:rPr>
              <a:t>”</a:t>
            </a:r>
            <a:endParaRPr lang="ca-ES" sz="18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PS01a_Ind02!$B$17</c:f>
              <c:strCache>
                <c:ptCount val="1"/>
                <c:pt idx="0">
                  <c:v>12. Observacions</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PS01a_Ind02!$C$17:$E$17</c:f>
              <c:numCache>
                <c:formatCode>General</c:formatCode>
                <c:ptCount val="3"/>
              </c:numCache>
              <c:extLst/>
            </c:numRef>
          </c:val>
          <c:extLst>
            <c:ext xmlns:c16="http://schemas.microsoft.com/office/drawing/2014/chart" uri="{C3380CC4-5D6E-409C-BE32-E72D297353CC}">
              <c16:uniqueId val="{00000000-81A0-49B6-BA4B-561A9C86CBAE}"/>
            </c:ext>
          </c:extLst>
        </c:ser>
        <c:ser>
          <c:idx val="1"/>
          <c:order val="1"/>
          <c:tx>
            <c:strRef>
              <c:f>PS01a_Ind02!$B$14:$C$14</c:f>
              <c:strCache>
                <c:ptCount val="2"/>
                <c:pt idx="0">
                  <c:v>Nombre d'actuacions en manteniment i millora dels espais i l'equipament docent</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PS01a_Ind02!$F$14:$K$14</c:f>
              <c:numCache>
                <c:formatCode>General</c:formatCode>
                <c:ptCount val="6"/>
                <c:pt idx="0">
                  <c:v>0</c:v>
                </c:pt>
                <c:pt idx="1">
                  <c:v>0</c:v>
                </c:pt>
                <c:pt idx="2">
                  <c:v>0</c:v>
                </c:pt>
                <c:pt idx="3">
                  <c:v>0</c:v>
                </c:pt>
                <c:pt idx="4">
                  <c:v>0</c:v>
                </c:pt>
                <c:pt idx="5">
                  <c:v>0</c:v>
                </c:pt>
              </c:numCache>
              <c:extLst/>
            </c:numRef>
          </c:val>
          <c:extLst>
            <c:ext xmlns:c16="http://schemas.microsoft.com/office/drawing/2014/chart" uri="{C3380CC4-5D6E-409C-BE32-E72D297353CC}">
              <c16:uniqueId val="{00000001-81A0-49B6-BA4B-561A9C86CBAE}"/>
            </c:ext>
          </c:extLst>
        </c:ser>
        <c:ser>
          <c:idx val="2"/>
          <c:order val="2"/>
          <c:tx>
            <c:strRef>
              <c:f>PS01a_Ind02!$B$15:$C$15</c:f>
              <c:strCache>
                <c:ptCount val="2"/>
                <c:pt idx="0">
                  <c:v>Pressupost</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PS01a_Ind02!$F$15:$K$15</c:f>
              <c:numCache>
                <c:formatCode>General</c:formatCode>
                <c:ptCount val="6"/>
                <c:pt idx="0" formatCode="&quot;€&quot;#,##0.00_);[Red]\(&quot;€&quot;#,##0.00\)">
                  <c:v>56278.39</c:v>
                </c:pt>
                <c:pt idx="1">
                  <c:v>0</c:v>
                </c:pt>
                <c:pt idx="2">
                  <c:v>0</c:v>
                </c:pt>
                <c:pt idx="3" formatCode="&quot;€&quot;#,##0.00_);[Red]\(&quot;€&quot;#,##0.00\)">
                  <c:v>85163.96</c:v>
                </c:pt>
                <c:pt idx="4" formatCode="&quot;€&quot;#,##0.00_);[Red]\(&quot;€&quot;#,##0.00\)">
                  <c:v>104517.78</c:v>
                </c:pt>
                <c:pt idx="5" formatCode="&quot;€&quot;#,##0.00_);[Red]\(&quot;€&quot;#,##0.00\)">
                  <c:v>119473.61</c:v>
                </c:pt>
              </c:numCache>
              <c:extLst/>
            </c:numRef>
          </c:val>
          <c:extLst>
            <c:ext xmlns:c16="http://schemas.microsoft.com/office/drawing/2014/chart" uri="{C3380CC4-5D6E-409C-BE32-E72D297353CC}">
              <c16:uniqueId val="{00000002-81A0-49B6-BA4B-561A9C86CBAE}"/>
            </c:ext>
          </c:extLst>
        </c:ser>
        <c:ser>
          <c:idx val="3"/>
          <c:order val="3"/>
          <c:tx>
            <c:strRef>
              <c:f>PS01a_Ind02!#REF!</c:f>
              <c:strCache>
                <c:ptCount val="1"/>
                <c:pt idx="0">
                  <c:v>#REF!</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3-81A0-49B6-BA4B-561A9C86CBAE}"/>
            </c:ext>
          </c:extLst>
        </c:ser>
        <c:ser>
          <c:idx val="4"/>
          <c:order val="4"/>
          <c:tx>
            <c:strRef>
              <c:f>PS01a_Ind02!#REF!</c:f>
              <c:strCache>
                <c:ptCount val="1"/>
                <c:pt idx="0">
                  <c:v>#REF!</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4-81A0-49B6-BA4B-561A9C86CBAE}"/>
            </c:ext>
          </c:extLst>
        </c:ser>
        <c:ser>
          <c:idx val="5"/>
          <c:order val="5"/>
          <c:tx>
            <c:strRef>
              <c:f>PS01a_Ind02!#REF!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5-81A0-49B6-BA4B-561A9C86CBAE}"/>
            </c:ext>
          </c:extLst>
        </c:ser>
        <c:ser>
          <c:idx val="6"/>
          <c:order val="6"/>
          <c:tx>
            <c:strRef>
              <c:f>PS01a_Ind02!#REF!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6-81A0-49B6-BA4B-561A9C86CBAE}"/>
            </c:ext>
          </c:extLst>
        </c:ser>
        <c:ser>
          <c:idx val="7"/>
          <c:order val="7"/>
          <c:tx>
            <c:strRef>
              <c:f>PS01a_Ind02!#REF!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7-81A0-49B6-BA4B-561A9C86CBAE}"/>
            </c:ext>
          </c:extLst>
        </c:ser>
        <c:ser>
          <c:idx val="8"/>
          <c:order val="8"/>
          <c:tx>
            <c:strRef>
              <c:f>PS01a_Ind02!#REF!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8-81A0-49B6-BA4B-561A9C86CBAE}"/>
            </c:ext>
          </c:extLst>
        </c:ser>
        <c:ser>
          <c:idx val="9"/>
          <c:order val="9"/>
          <c:tx>
            <c:strRef>
              <c:f>[1]PS5!#REF!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[1]PS5!#REF!</c:f>
              <c:numCache>
                <c:formatCode>General</c:formatCode>
                <c:ptCount val="1"/>
                <c:pt idx="0">
                  <c:v>1</c:v>
                </c:pt>
              </c:numCache>
            </c:numRef>
          </c:val>
          <c:extLst>
            <c:ext xmlns:c16="http://schemas.microsoft.com/office/drawing/2014/chart" uri="{C3380CC4-5D6E-409C-BE32-E72D297353CC}">
              <c16:uniqueId val="{00000009-81A0-49B6-BA4B-561A9C86CBAE}"/>
            </c:ext>
          </c:extLst>
        </c:ser>
        <c:ser>
          <c:idx val="10"/>
          <c:order val="10"/>
          <c:tx>
            <c:strRef>
              <c:f>PS01a_Ind02!#REF!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A-81A0-49B6-BA4B-561A9C86CBAE}"/>
            </c:ext>
          </c:extLst>
        </c:ser>
        <c:ser>
          <c:idx val="11"/>
          <c:order val="11"/>
          <c:tx>
            <c:strRef>
              <c:f>PS01a_Ind02!#REF!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extLst>
            <c:ext xmlns:c16="http://schemas.microsoft.com/office/drawing/2014/chart" uri="{C3380CC4-5D6E-409C-BE32-E72D297353CC}">
              <c16:uniqueId val="{0000000B-81A0-49B6-BA4B-561A9C86CBAE}"/>
            </c:ext>
          </c:extLst>
        </c:ser>
        <c:dLbls>
          <c:showLegendKey val="0"/>
          <c:showVal val="0"/>
          <c:showCatName val="0"/>
          <c:showSerName val="0"/>
          <c:showPercent val="0"/>
          <c:showBubbleSize val="0"/>
        </c:dLbls>
        <c:gapWidth val="100"/>
        <c:axId val="1617585008"/>
        <c:axId val="1425303376"/>
      </c:barChart>
      <c:lineChart>
        <c:grouping val="standard"/>
        <c:varyColors val="0"/>
        <c:ser>
          <c:idx val="12"/>
          <c:order val="12"/>
          <c:tx>
            <c:strRef>
              <c:f>PS01a_Ind02!#REF!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circle"/>
            <c:size val="6"/>
            <c:spPr>
              <a:gradFill rotWithShape="1">
                <a:gsLst>
                  <a:gs pos="0">
                    <a:schemeClr val="accent1">
                      <a:lumMod val="80000"/>
                      <a:lumOff val="20000"/>
                      <a:satMod val="103000"/>
                      <a:lumMod val="102000"/>
                      <a:tint val="94000"/>
                    </a:schemeClr>
                  </a:gs>
                  <a:gs pos="50000">
                    <a:schemeClr val="accent1">
                      <a:lumMod val="80000"/>
                      <a:lumOff val="20000"/>
                      <a:satMod val="110000"/>
                      <a:lumMod val="100000"/>
                      <a:shade val="100000"/>
                    </a:schemeClr>
                  </a:gs>
                  <a:gs pos="100000">
                    <a:schemeClr val="accent1">
                      <a:lumMod val="80000"/>
                      <a:lumOff val="20000"/>
                      <a:lumMod val="99000"/>
                      <a:satMod val="120000"/>
                      <a:shade val="78000"/>
                    </a:schemeClr>
                  </a:gs>
                </a:gsLst>
                <a:lin ang="5400000" scaled="0"/>
              </a:gradFill>
              <a:ln w="9525">
                <a:solidFill>
                  <a:schemeClr val="accent1">
                    <a:lumMod val="80000"/>
                    <a:lumOff val="20000"/>
                  </a:schemeClr>
                </a:solidFill>
                <a:round/>
              </a:ln>
              <a:effectLst>
                <a:outerShdw blurRad="57150" dist="19050" dir="5400000" algn="ctr" rotWithShape="0">
                  <a:srgbClr val="000000">
                    <a:alpha val="63000"/>
                  </a:srgbClr>
                </a:outerShdw>
              </a:effectLst>
            </c:spPr>
          </c:marker>
          <c:cat>
            <c:strRef>
              <c:f>PS01a_Ind02!$F$13:$K$13</c:f>
              <c:strCache>
                <c:ptCount val="6"/>
                <c:pt idx="0">
                  <c:v>2019/2020</c:v>
                </c:pt>
                <c:pt idx="1">
                  <c:v>2020/2021</c:v>
                </c:pt>
                <c:pt idx="2">
                  <c:v>2021/2022</c:v>
                </c:pt>
                <c:pt idx="3">
                  <c:v>2022/2023</c:v>
                </c:pt>
                <c:pt idx="4">
                  <c:v>2023/2024</c:v>
                </c:pt>
                <c:pt idx="5">
                  <c:v>2024/2025</c:v>
                </c:pt>
              </c:strCache>
              <c:extLst/>
            </c:strRef>
          </c:cat>
          <c:val>
            <c:numRef>
              <c:f>PS01a_Ind02!#REF!</c:f>
              <c:numCache>
                <c:formatCode>General</c:formatCode>
                <c:ptCount val="1"/>
                <c:pt idx="0">
                  <c:v>1</c:v>
                </c:pt>
              </c:numCache>
              <c:extLst/>
            </c:numRef>
          </c:val>
          <c:smooth val="0"/>
          <c:extLst>
            <c:ext xmlns:c16="http://schemas.microsoft.com/office/drawing/2014/chart" uri="{C3380CC4-5D6E-409C-BE32-E72D297353CC}">
              <c16:uniqueId val="{0000000C-81A0-49B6-BA4B-561A9C86CBAE}"/>
            </c:ext>
          </c:extLst>
        </c:ser>
        <c:dLbls>
          <c:showLegendKey val="0"/>
          <c:showVal val="0"/>
          <c:showCatName val="0"/>
          <c:showSerName val="0"/>
          <c:showPercent val="0"/>
          <c:showBubbleSize val="0"/>
        </c:dLbls>
        <c:marker val="1"/>
        <c:smooth val="0"/>
        <c:axId val="1617585008"/>
        <c:axId val="1425303376"/>
      </c:lineChart>
      <c:catAx>
        <c:axId val="1617585008"/>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425303376"/>
        <c:crosses val="autoZero"/>
        <c:auto val="1"/>
        <c:lblAlgn val="ctr"/>
        <c:lblOffset val="100"/>
        <c:noMultiLvlLbl val="0"/>
      </c:catAx>
      <c:valAx>
        <c:axId val="1425303376"/>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617585008"/>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200" b="1">
                <a:effectLst/>
              </a:rPr>
              <a:t>PS5.06_Ind02</a:t>
            </a:r>
            <a:r>
              <a:rPr lang="ca-ES" sz="1200">
                <a:effectLst/>
              </a:rPr>
              <a:t>. </a:t>
            </a:r>
            <a:r>
              <a:rPr lang="ca-ES" sz="1200" b="1">
                <a:effectLst/>
              </a:rPr>
              <a:t>Valoració mitjana a la pregunta: "La informació referent a la titulació al web és accessible i m’ha resultat útil".</a:t>
            </a:r>
            <a:endParaRPr lang="ca-ES" sz="12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PS06_Ind07!#REF!</c:f>
              <c:strCache>
                <c:ptCount val="1"/>
                <c:pt idx="0">
                  <c:v>#REF!</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0-39A1-48AA-90B8-D32E26C8380D}"/>
            </c:ext>
          </c:extLst>
        </c:ser>
        <c:ser>
          <c:idx val="1"/>
          <c:order val="1"/>
          <c:tx>
            <c:strRef>
              <c:f>PS06_Ind07!$B$14:$C$14</c:f>
              <c:strCache>
                <c:ptCount val="2"/>
                <c:pt idx="0">
                  <c:v>Twitter</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PS06_Ind07!$F$14:$J$14</c:f>
              <c:numCache>
                <c:formatCode>0</c:formatCode>
                <c:ptCount val="5"/>
                <c:pt idx="0">
                  <c:v>3654</c:v>
                </c:pt>
                <c:pt idx="1">
                  <c:v>4078</c:v>
                </c:pt>
                <c:pt idx="2" formatCode="0.00">
                  <c:v>0</c:v>
                </c:pt>
                <c:pt idx="3" formatCode="0.00">
                  <c:v>0</c:v>
                </c:pt>
                <c:pt idx="4" formatCode="0.00">
                  <c:v>0</c:v>
                </c:pt>
              </c:numCache>
            </c:numRef>
          </c:val>
          <c:extLst>
            <c:ext xmlns:c16="http://schemas.microsoft.com/office/drawing/2014/chart" uri="{C3380CC4-5D6E-409C-BE32-E72D297353CC}">
              <c16:uniqueId val="{00000001-39A1-48AA-90B8-D32E26C8380D}"/>
            </c:ext>
          </c:extLst>
        </c:ser>
        <c:ser>
          <c:idx val="2"/>
          <c:order val="2"/>
          <c:tx>
            <c:strRef>
              <c:f>PS06_Ind07!$B$15:$C$15</c:f>
              <c:strCache>
                <c:ptCount val="2"/>
                <c:pt idx="0">
                  <c:v>Facebook</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PS06_Ind07!$F$15:$J$15</c:f>
              <c:numCache>
                <c:formatCode>0</c:formatCode>
                <c:ptCount val="5"/>
                <c:pt idx="0">
                  <c:v>1450</c:v>
                </c:pt>
                <c:pt idx="1">
                  <c:v>1505</c:v>
                </c:pt>
                <c:pt idx="2" formatCode="0.00">
                  <c:v>0</c:v>
                </c:pt>
                <c:pt idx="3" formatCode="0.00">
                  <c:v>0</c:v>
                </c:pt>
                <c:pt idx="4">
                  <c:v>1528</c:v>
                </c:pt>
              </c:numCache>
            </c:numRef>
          </c:val>
          <c:extLst>
            <c:ext xmlns:c16="http://schemas.microsoft.com/office/drawing/2014/chart" uri="{C3380CC4-5D6E-409C-BE32-E72D297353CC}">
              <c16:uniqueId val="{00000002-39A1-48AA-90B8-D32E26C8380D}"/>
            </c:ext>
          </c:extLst>
        </c:ser>
        <c:ser>
          <c:idx val="3"/>
          <c:order val="3"/>
          <c:tx>
            <c:strRef>
              <c:f>PS06_Ind07!$B$16:$C$16</c:f>
              <c:strCache>
                <c:ptCount val="2"/>
                <c:pt idx="0">
                  <c:v>Instagram</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PS06_Ind07!$F$16:$J$16</c:f>
              <c:numCache>
                <c:formatCode>0</c:formatCode>
                <c:ptCount val="5"/>
                <c:pt idx="0">
                  <c:v>1671</c:v>
                </c:pt>
                <c:pt idx="1">
                  <c:v>2372</c:v>
                </c:pt>
                <c:pt idx="2" formatCode="0.00">
                  <c:v>0</c:v>
                </c:pt>
                <c:pt idx="3" formatCode="0.00">
                  <c:v>0</c:v>
                </c:pt>
                <c:pt idx="4">
                  <c:v>3660</c:v>
                </c:pt>
              </c:numCache>
            </c:numRef>
          </c:val>
          <c:extLst>
            <c:ext xmlns:c16="http://schemas.microsoft.com/office/drawing/2014/chart" uri="{C3380CC4-5D6E-409C-BE32-E72D297353CC}">
              <c16:uniqueId val="{00000003-39A1-48AA-90B8-D32E26C8380D}"/>
            </c:ext>
          </c:extLst>
        </c:ser>
        <c:ser>
          <c:idx val="4"/>
          <c:order val="4"/>
          <c:tx>
            <c:strRef>
              <c:f>PS06_Ind07!$B$17:$C$17</c:f>
              <c:strCache>
                <c:ptCount val="2"/>
                <c:pt idx="0">
                  <c:v>Youtube</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PS06_Ind07!$F$17:$J$17</c:f>
              <c:numCache>
                <c:formatCode>0</c:formatCode>
                <c:ptCount val="5"/>
                <c:pt idx="0">
                  <c:v>88</c:v>
                </c:pt>
                <c:pt idx="1">
                  <c:v>185</c:v>
                </c:pt>
                <c:pt idx="2" formatCode="0.00">
                  <c:v>0</c:v>
                </c:pt>
                <c:pt idx="3">
                  <c:v>0</c:v>
                </c:pt>
                <c:pt idx="4">
                  <c:v>0</c:v>
                </c:pt>
              </c:numCache>
            </c:numRef>
          </c:val>
          <c:extLst>
            <c:ext xmlns:c16="http://schemas.microsoft.com/office/drawing/2014/chart" uri="{C3380CC4-5D6E-409C-BE32-E72D297353CC}">
              <c16:uniqueId val="{00000004-39A1-48AA-90B8-D32E26C8380D}"/>
            </c:ext>
          </c:extLst>
        </c:ser>
        <c:ser>
          <c:idx val="5"/>
          <c:order val="5"/>
          <c:tx>
            <c:strRef>
              <c:f>PS06_Ind07!#REF!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5-39A1-48AA-90B8-D32E26C8380D}"/>
            </c:ext>
          </c:extLst>
        </c:ser>
        <c:ser>
          <c:idx val="6"/>
          <c:order val="6"/>
          <c:tx>
            <c:strRef>
              <c:f>PS06_Ind07!#REF!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6-39A1-48AA-90B8-D32E26C8380D}"/>
            </c:ext>
          </c:extLst>
        </c:ser>
        <c:ser>
          <c:idx val="7"/>
          <c:order val="7"/>
          <c:tx>
            <c:strRef>
              <c:f>PS06_Ind07!#REF!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7-39A1-48AA-90B8-D32E26C8380D}"/>
            </c:ext>
          </c:extLst>
        </c:ser>
        <c:ser>
          <c:idx val="8"/>
          <c:order val="8"/>
          <c:tx>
            <c:strRef>
              <c:f>PS06_Ind07!#REF!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8-39A1-48AA-90B8-D32E26C8380D}"/>
            </c:ext>
          </c:extLst>
        </c:ser>
        <c:ser>
          <c:idx val="9"/>
          <c:order val="9"/>
          <c:tx>
            <c:strRef>
              <c:f>PS06_Ind07!#REF!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9-39A1-48AA-90B8-D32E26C8380D}"/>
            </c:ext>
          </c:extLst>
        </c:ser>
        <c:ser>
          <c:idx val="10"/>
          <c:order val="10"/>
          <c:tx>
            <c:strRef>
              <c:f>PS06_Ind07!#REF!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A-39A1-48AA-90B8-D32E26C8380D}"/>
            </c:ext>
          </c:extLst>
        </c:ser>
        <c:ser>
          <c:idx val="11"/>
          <c:order val="11"/>
          <c:tx>
            <c:strRef>
              <c:f>PS06_Ind07!#REF!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B-39A1-48AA-90B8-D32E26C8380D}"/>
            </c:ext>
          </c:extLst>
        </c:ser>
        <c:dLbls>
          <c:showLegendKey val="0"/>
          <c:showVal val="0"/>
          <c:showCatName val="0"/>
          <c:showSerName val="0"/>
          <c:showPercent val="0"/>
          <c:showBubbleSize val="0"/>
        </c:dLbls>
        <c:gapWidth val="100"/>
        <c:axId val="1953499264"/>
        <c:axId val="1823809024"/>
      </c:barChart>
      <c:lineChart>
        <c:grouping val="standard"/>
        <c:varyColors val="0"/>
        <c:ser>
          <c:idx val="12"/>
          <c:order val="12"/>
          <c:tx>
            <c:strRef>
              <c:f>PS06_Ind07!#REF!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none"/>
          </c:marker>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smooth val="0"/>
          <c:extLst>
            <c:ext xmlns:c16="http://schemas.microsoft.com/office/drawing/2014/chart" uri="{C3380CC4-5D6E-409C-BE32-E72D297353CC}">
              <c16:uniqueId val="{0000000C-39A1-48AA-90B8-D32E26C8380D}"/>
            </c:ext>
          </c:extLst>
        </c:ser>
        <c:dLbls>
          <c:showLegendKey val="0"/>
          <c:showVal val="0"/>
          <c:showCatName val="0"/>
          <c:showSerName val="0"/>
          <c:showPercent val="0"/>
          <c:showBubbleSize val="0"/>
        </c:dLbls>
        <c:marker val="1"/>
        <c:smooth val="0"/>
        <c:axId val="1953499264"/>
        <c:axId val="1823809024"/>
      </c:lineChart>
      <c:catAx>
        <c:axId val="1953499264"/>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823809024"/>
        <c:crosses val="autoZero"/>
        <c:auto val="1"/>
        <c:lblAlgn val="ctr"/>
        <c:lblOffset val="100"/>
        <c:noMultiLvlLbl val="0"/>
      </c:catAx>
      <c:valAx>
        <c:axId val="1823809024"/>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95349926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200" b="1">
                <a:effectLst/>
              </a:rPr>
              <a:t>PS5.06_Ind02</a:t>
            </a:r>
            <a:r>
              <a:rPr lang="ca-ES" sz="1200">
                <a:effectLst/>
              </a:rPr>
              <a:t>. </a:t>
            </a:r>
            <a:r>
              <a:rPr lang="ca-ES" sz="1200" b="1">
                <a:effectLst/>
              </a:rPr>
              <a:t>Valoració mitjana a la pregunta: "La informació referent a la titulació al web és accessible i m’ha resultat útil".</a:t>
            </a:r>
            <a:endParaRPr lang="ca-ES" sz="12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PS06_Ind07!#REF!</c:f>
              <c:strCache>
                <c:ptCount val="1"/>
                <c:pt idx="0">
                  <c:v>#REF!</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0-9935-4AF9-B083-1CDC51C7A167}"/>
            </c:ext>
          </c:extLst>
        </c:ser>
        <c:ser>
          <c:idx val="1"/>
          <c:order val="1"/>
          <c:tx>
            <c:strRef>
              <c:f>PS06_Ind07!$B$14:$C$14</c:f>
              <c:strCache>
                <c:ptCount val="2"/>
                <c:pt idx="0">
                  <c:v>Twitter</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PS06_Ind07!$F$14:$J$14</c:f>
              <c:numCache>
                <c:formatCode>0</c:formatCode>
                <c:ptCount val="5"/>
                <c:pt idx="0">
                  <c:v>3654</c:v>
                </c:pt>
                <c:pt idx="1">
                  <c:v>4078</c:v>
                </c:pt>
                <c:pt idx="2" formatCode="0.00">
                  <c:v>0</c:v>
                </c:pt>
                <c:pt idx="3" formatCode="0.00">
                  <c:v>0</c:v>
                </c:pt>
                <c:pt idx="4" formatCode="0.00">
                  <c:v>0</c:v>
                </c:pt>
              </c:numCache>
            </c:numRef>
          </c:val>
          <c:extLst>
            <c:ext xmlns:c16="http://schemas.microsoft.com/office/drawing/2014/chart" uri="{C3380CC4-5D6E-409C-BE32-E72D297353CC}">
              <c16:uniqueId val="{00000001-9935-4AF9-B083-1CDC51C7A167}"/>
            </c:ext>
          </c:extLst>
        </c:ser>
        <c:ser>
          <c:idx val="2"/>
          <c:order val="2"/>
          <c:tx>
            <c:strRef>
              <c:f>PS06_Ind07!$B$15:$C$15</c:f>
              <c:strCache>
                <c:ptCount val="2"/>
                <c:pt idx="0">
                  <c:v>Facebook</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PS06_Ind07!$F$15:$J$15</c:f>
              <c:numCache>
                <c:formatCode>0</c:formatCode>
                <c:ptCount val="5"/>
                <c:pt idx="0">
                  <c:v>1450</c:v>
                </c:pt>
                <c:pt idx="1">
                  <c:v>1505</c:v>
                </c:pt>
                <c:pt idx="2" formatCode="0.00">
                  <c:v>0</c:v>
                </c:pt>
                <c:pt idx="3" formatCode="0.00">
                  <c:v>0</c:v>
                </c:pt>
                <c:pt idx="4">
                  <c:v>1528</c:v>
                </c:pt>
              </c:numCache>
            </c:numRef>
          </c:val>
          <c:extLst>
            <c:ext xmlns:c16="http://schemas.microsoft.com/office/drawing/2014/chart" uri="{C3380CC4-5D6E-409C-BE32-E72D297353CC}">
              <c16:uniqueId val="{00000002-9935-4AF9-B083-1CDC51C7A167}"/>
            </c:ext>
          </c:extLst>
        </c:ser>
        <c:ser>
          <c:idx val="3"/>
          <c:order val="3"/>
          <c:tx>
            <c:strRef>
              <c:f>PS06_Ind07!$B$16:$C$16</c:f>
              <c:strCache>
                <c:ptCount val="2"/>
                <c:pt idx="0">
                  <c:v>Instagram</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PS06_Ind07!$F$16:$J$16</c:f>
              <c:numCache>
                <c:formatCode>0</c:formatCode>
                <c:ptCount val="5"/>
                <c:pt idx="0">
                  <c:v>1671</c:v>
                </c:pt>
                <c:pt idx="1">
                  <c:v>2372</c:v>
                </c:pt>
                <c:pt idx="2" formatCode="0.00">
                  <c:v>0</c:v>
                </c:pt>
                <c:pt idx="3" formatCode="0.00">
                  <c:v>0</c:v>
                </c:pt>
                <c:pt idx="4">
                  <c:v>3660</c:v>
                </c:pt>
              </c:numCache>
            </c:numRef>
          </c:val>
          <c:extLst>
            <c:ext xmlns:c16="http://schemas.microsoft.com/office/drawing/2014/chart" uri="{C3380CC4-5D6E-409C-BE32-E72D297353CC}">
              <c16:uniqueId val="{00000003-9935-4AF9-B083-1CDC51C7A167}"/>
            </c:ext>
          </c:extLst>
        </c:ser>
        <c:ser>
          <c:idx val="4"/>
          <c:order val="4"/>
          <c:tx>
            <c:strRef>
              <c:f>PS06_Ind07!$B$17:$C$17</c:f>
              <c:strCache>
                <c:ptCount val="2"/>
                <c:pt idx="0">
                  <c:v>Youtube</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PS06_Ind07!$F$17:$J$17</c:f>
              <c:numCache>
                <c:formatCode>0</c:formatCode>
                <c:ptCount val="5"/>
                <c:pt idx="0">
                  <c:v>88</c:v>
                </c:pt>
                <c:pt idx="1">
                  <c:v>185</c:v>
                </c:pt>
                <c:pt idx="2" formatCode="0.00">
                  <c:v>0</c:v>
                </c:pt>
                <c:pt idx="3">
                  <c:v>0</c:v>
                </c:pt>
                <c:pt idx="4">
                  <c:v>0</c:v>
                </c:pt>
              </c:numCache>
            </c:numRef>
          </c:val>
          <c:extLst>
            <c:ext xmlns:c16="http://schemas.microsoft.com/office/drawing/2014/chart" uri="{C3380CC4-5D6E-409C-BE32-E72D297353CC}">
              <c16:uniqueId val="{00000004-9935-4AF9-B083-1CDC51C7A167}"/>
            </c:ext>
          </c:extLst>
        </c:ser>
        <c:ser>
          <c:idx val="5"/>
          <c:order val="5"/>
          <c:tx>
            <c:strRef>
              <c:f>PS06_Ind07!#REF!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5-9935-4AF9-B083-1CDC51C7A167}"/>
            </c:ext>
          </c:extLst>
        </c:ser>
        <c:ser>
          <c:idx val="6"/>
          <c:order val="6"/>
          <c:tx>
            <c:strRef>
              <c:f>PS06_Ind07!#REF!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6-9935-4AF9-B083-1CDC51C7A167}"/>
            </c:ext>
          </c:extLst>
        </c:ser>
        <c:ser>
          <c:idx val="7"/>
          <c:order val="7"/>
          <c:tx>
            <c:strRef>
              <c:f>PS06_Ind07!#REF!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7-9935-4AF9-B083-1CDC51C7A167}"/>
            </c:ext>
          </c:extLst>
        </c:ser>
        <c:ser>
          <c:idx val="8"/>
          <c:order val="8"/>
          <c:tx>
            <c:strRef>
              <c:f>PS06_Ind07!#REF!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8-9935-4AF9-B083-1CDC51C7A167}"/>
            </c:ext>
          </c:extLst>
        </c:ser>
        <c:ser>
          <c:idx val="9"/>
          <c:order val="9"/>
          <c:tx>
            <c:strRef>
              <c:f>PS06_Ind07!#REF!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9-9935-4AF9-B083-1CDC51C7A167}"/>
            </c:ext>
          </c:extLst>
        </c:ser>
        <c:ser>
          <c:idx val="10"/>
          <c:order val="10"/>
          <c:tx>
            <c:strRef>
              <c:f>PS06_Ind07!#REF!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A-9935-4AF9-B083-1CDC51C7A167}"/>
            </c:ext>
          </c:extLst>
        </c:ser>
        <c:ser>
          <c:idx val="11"/>
          <c:order val="11"/>
          <c:tx>
            <c:strRef>
              <c:f>PS06_Ind07!#REF!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B-9935-4AF9-B083-1CDC51C7A167}"/>
            </c:ext>
          </c:extLst>
        </c:ser>
        <c:dLbls>
          <c:showLegendKey val="0"/>
          <c:showVal val="0"/>
          <c:showCatName val="0"/>
          <c:showSerName val="0"/>
          <c:showPercent val="0"/>
          <c:showBubbleSize val="0"/>
        </c:dLbls>
        <c:gapWidth val="100"/>
        <c:axId val="1953499264"/>
        <c:axId val="1823809024"/>
      </c:barChart>
      <c:lineChart>
        <c:grouping val="standard"/>
        <c:varyColors val="0"/>
        <c:ser>
          <c:idx val="12"/>
          <c:order val="12"/>
          <c:tx>
            <c:strRef>
              <c:f>PS06_Ind07!#REF!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none"/>
          </c:marker>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smooth val="0"/>
          <c:extLst>
            <c:ext xmlns:c16="http://schemas.microsoft.com/office/drawing/2014/chart" uri="{C3380CC4-5D6E-409C-BE32-E72D297353CC}">
              <c16:uniqueId val="{0000000C-9935-4AF9-B083-1CDC51C7A167}"/>
            </c:ext>
          </c:extLst>
        </c:ser>
        <c:dLbls>
          <c:showLegendKey val="0"/>
          <c:showVal val="0"/>
          <c:showCatName val="0"/>
          <c:showSerName val="0"/>
          <c:showPercent val="0"/>
          <c:showBubbleSize val="0"/>
        </c:dLbls>
        <c:marker val="1"/>
        <c:smooth val="0"/>
        <c:axId val="1953499264"/>
        <c:axId val="1823809024"/>
      </c:lineChart>
      <c:catAx>
        <c:axId val="1953499264"/>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823809024"/>
        <c:crosses val="autoZero"/>
        <c:auto val="1"/>
        <c:lblAlgn val="ctr"/>
        <c:lblOffset val="100"/>
        <c:noMultiLvlLbl val="0"/>
      </c:catAx>
      <c:valAx>
        <c:axId val="1823809024"/>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95349926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200" b="1">
                <a:effectLst/>
              </a:rPr>
              <a:t>PS5.06_Ind02</a:t>
            </a:r>
            <a:r>
              <a:rPr lang="ca-ES" sz="1200">
                <a:effectLst/>
              </a:rPr>
              <a:t>. </a:t>
            </a:r>
            <a:r>
              <a:rPr lang="ca-ES" sz="1200" b="1">
                <a:effectLst/>
              </a:rPr>
              <a:t>Valoració mitjana a la pregunta: "La informació referent a la titulació al web és accessible i m’ha resultat útil".</a:t>
            </a:r>
            <a:endParaRPr lang="ca-ES" sz="12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PS06_Ind07!#REF!</c:f>
              <c:strCache>
                <c:ptCount val="1"/>
                <c:pt idx="0">
                  <c:v>#REF!</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0-2392-43AD-B635-30F8C6905D68}"/>
            </c:ext>
          </c:extLst>
        </c:ser>
        <c:ser>
          <c:idx val="1"/>
          <c:order val="1"/>
          <c:tx>
            <c:strRef>
              <c:f>PS06_Ind07!$B$14:$C$14</c:f>
              <c:strCache>
                <c:ptCount val="2"/>
                <c:pt idx="0">
                  <c:v>Twitter</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PS06_Ind07!$F$14:$J$14</c:f>
              <c:numCache>
                <c:formatCode>0</c:formatCode>
                <c:ptCount val="5"/>
                <c:pt idx="0">
                  <c:v>3654</c:v>
                </c:pt>
                <c:pt idx="1">
                  <c:v>4078</c:v>
                </c:pt>
                <c:pt idx="2" formatCode="0.00">
                  <c:v>0</c:v>
                </c:pt>
                <c:pt idx="3" formatCode="0.00">
                  <c:v>0</c:v>
                </c:pt>
                <c:pt idx="4" formatCode="0.00">
                  <c:v>0</c:v>
                </c:pt>
              </c:numCache>
            </c:numRef>
          </c:val>
          <c:extLst>
            <c:ext xmlns:c16="http://schemas.microsoft.com/office/drawing/2014/chart" uri="{C3380CC4-5D6E-409C-BE32-E72D297353CC}">
              <c16:uniqueId val="{00000001-2392-43AD-B635-30F8C6905D68}"/>
            </c:ext>
          </c:extLst>
        </c:ser>
        <c:ser>
          <c:idx val="2"/>
          <c:order val="2"/>
          <c:tx>
            <c:strRef>
              <c:f>PS06_Ind07!$B$15:$C$15</c:f>
              <c:strCache>
                <c:ptCount val="2"/>
                <c:pt idx="0">
                  <c:v>Facebook</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PS06_Ind07!$F$15:$J$15</c:f>
              <c:numCache>
                <c:formatCode>0</c:formatCode>
                <c:ptCount val="5"/>
                <c:pt idx="0">
                  <c:v>1450</c:v>
                </c:pt>
                <c:pt idx="1">
                  <c:v>1505</c:v>
                </c:pt>
                <c:pt idx="2" formatCode="0.00">
                  <c:v>0</c:v>
                </c:pt>
                <c:pt idx="3" formatCode="0.00">
                  <c:v>0</c:v>
                </c:pt>
                <c:pt idx="4">
                  <c:v>1528</c:v>
                </c:pt>
              </c:numCache>
            </c:numRef>
          </c:val>
          <c:extLst>
            <c:ext xmlns:c16="http://schemas.microsoft.com/office/drawing/2014/chart" uri="{C3380CC4-5D6E-409C-BE32-E72D297353CC}">
              <c16:uniqueId val="{00000002-2392-43AD-B635-30F8C6905D68}"/>
            </c:ext>
          </c:extLst>
        </c:ser>
        <c:ser>
          <c:idx val="3"/>
          <c:order val="3"/>
          <c:tx>
            <c:strRef>
              <c:f>PS06_Ind07!$B$16:$C$16</c:f>
              <c:strCache>
                <c:ptCount val="2"/>
                <c:pt idx="0">
                  <c:v>Instagram</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PS06_Ind07!$F$16:$J$16</c:f>
              <c:numCache>
                <c:formatCode>0</c:formatCode>
                <c:ptCount val="5"/>
                <c:pt idx="0">
                  <c:v>1671</c:v>
                </c:pt>
                <c:pt idx="1">
                  <c:v>2372</c:v>
                </c:pt>
                <c:pt idx="2" formatCode="0.00">
                  <c:v>0</c:v>
                </c:pt>
                <c:pt idx="3" formatCode="0.00">
                  <c:v>0</c:v>
                </c:pt>
                <c:pt idx="4">
                  <c:v>3660</c:v>
                </c:pt>
              </c:numCache>
            </c:numRef>
          </c:val>
          <c:extLst>
            <c:ext xmlns:c16="http://schemas.microsoft.com/office/drawing/2014/chart" uri="{C3380CC4-5D6E-409C-BE32-E72D297353CC}">
              <c16:uniqueId val="{00000003-2392-43AD-B635-30F8C6905D68}"/>
            </c:ext>
          </c:extLst>
        </c:ser>
        <c:ser>
          <c:idx val="4"/>
          <c:order val="4"/>
          <c:tx>
            <c:strRef>
              <c:f>PS06_Ind07!$B$17:$C$17</c:f>
              <c:strCache>
                <c:ptCount val="2"/>
                <c:pt idx="0">
                  <c:v>Youtube</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PS06_Ind07!$F$17:$J$17</c:f>
              <c:numCache>
                <c:formatCode>0</c:formatCode>
                <c:ptCount val="5"/>
                <c:pt idx="0">
                  <c:v>88</c:v>
                </c:pt>
                <c:pt idx="1">
                  <c:v>185</c:v>
                </c:pt>
                <c:pt idx="2" formatCode="0.00">
                  <c:v>0</c:v>
                </c:pt>
                <c:pt idx="3">
                  <c:v>0</c:v>
                </c:pt>
                <c:pt idx="4">
                  <c:v>0</c:v>
                </c:pt>
              </c:numCache>
            </c:numRef>
          </c:val>
          <c:extLst>
            <c:ext xmlns:c16="http://schemas.microsoft.com/office/drawing/2014/chart" uri="{C3380CC4-5D6E-409C-BE32-E72D297353CC}">
              <c16:uniqueId val="{00000004-2392-43AD-B635-30F8C6905D68}"/>
            </c:ext>
          </c:extLst>
        </c:ser>
        <c:ser>
          <c:idx val="5"/>
          <c:order val="5"/>
          <c:tx>
            <c:strRef>
              <c:f>PS06_Ind07!#REF!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5-2392-43AD-B635-30F8C6905D68}"/>
            </c:ext>
          </c:extLst>
        </c:ser>
        <c:ser>
          <c:idx val="6"/>
          <c:order val="6"/>
          <c:tx>
            <c:strRef>
              <c:f>PS06_Ind07!#REF!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6-2392-43AD-B635-30F8C6905D68}"/>
            </c:ext>
          </c:extLst>
        </c:ser>
        <c:ser>
          <c:idx val="7"/>
          <c:order val="7"/>
          <c:tx>
            <c:strRef>
              <c:f>PS06_Ind07!#REF!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7-2392-43AD-B635-30F8C6905D68}"/>
            </c:ext>
          </c:extLst>
        </c:ser>
        <c:ser>
          <c:idx val="8"/>
          <c:order val="8"/>
          <c:tx>
            <c:strRef>
              <c:f>PS06_Ind07!#REF!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8-2392-43AD-B635-30F8C6905D68}"/>
            </c:ext>
          </c:extLst>
        </c:ser>
        <c:ser>
          <c:idx val="9"/>
          <c:order val="9"/>
          <c:tx>
            <c:strRef>
              <c:f>PS06_Ind07!#REF!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9-2392-43AD-B635-30F8C6905D68}"/>
            </c:ext>
          </c:extLst>
        </c:ser>
        <c:ser>
          <c:idx val="10"/>
          <c:order val="10"/>
          <c:tx>
            <c:strRef>
              <c:f>PS06_Ind07!#REF!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A-2392-43AD-B635-30F8C6905D68}"/>
            </c:ext>
          </c:extLst>
        </c:ser>
        <c:ser>
          <c:idx val="11"/>
          <c:order val="11"/>
          <c:tx>
            <c:strRef>
              <c:f>PS06_Ind07!#REF!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B-2392-43AD-B635-30F8C6905D68}"/>
            </c:ext>
          </c:extLst>
        </c:ser>
        <c:dLbls>
          <c:showLegendKey val="0"/>
          <c:showVal val="0"/>
          <c:showCatName val="0"/>
          <c:showSerName val="0"/>
          <c:showPercent val="0"/>
          <c:showBubbleSize val="0"/>
        </c:dLbls>
        <c:gapWidth val="100"/>
        <c:axId val="1953499264"/>
        <c:axId val="1823809024"/>
      </c:barChart>
      <c:lineChart>
        <c:grouping val="standard"/>
        <c:varyColors val="0"/>
        <c:ser>
          <c:idx val="12"/>
          <c:order val="12"/>
          <c:tx>
            <c:strRef>
              <c:f>PS06_Ind07!#REF!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none"/>
          </c:marker>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smooth val="0"/>
          <c:extLst>
            <c:ext xmlns:c16="http://schemas.microsoft.com/office/drawing/2014/chart" uri="{C3380CC4-5D6E-409C-BE32-E72D297353CC}">
              <c16:uniqueId val="{0000000C-2392-43AD-B635-30F8C6905D68}"/>
            </c:ext>
          </c:extLst>
        </c:ser>
        <c:dLbls>
          <c:showLegendKey val="0"/>
          <c:showVal val="0"/>
          <c:showCatName val="0"/>
          <c:showSerName val="0"/>
          <c:showPercent val="0"/>
          <c:showBubbleSize val="0"/>
        </c:dLbls>
        <c:marker val="1"/>
        <c:smooth val="0"/>
        <c:axId val="1953499264"/>
        <c:axId val="1823809024"/>
      </c:lineChart>
      <c:catAx>
        <c:axId val="1953499264"/>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823809024"/>
        <c:crosses val="autoZero"/>
        <c:auto val="1"/>
        <c:lblAlgn val="ctr"/>
        <c:lblOffset val="100"/>
        <c:noMultiLvlLbl val="0"/>
      </c:catAx>
      <c:valAx>
        <c:axId val="1823809024"/>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95349926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200" b="1">
                <a:effectLst/>
              </a:rPr>
              <a:t>PS5.06_Ind02</a:t>
            </a:r>
            <a:r>
              <a:rPr lang="ca-ES" sz="1200">
                <a:effectLst/>
              </a:rPr>
              <a:t>. </a:t>
            </a:r>
            <a:r>
              <a:rPr lang="ca-ES" sz="1200" b="1">
                <a:effectLst/>
              </a:rPr>
              <a:t>Valoració mitjana a la pregunta: "La informació referent a la titulació al web és accessible i m’ha resultat útil".</a:t>
            </a:r>
            <a:endParaRPr lang="ca-ES" sz="12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PS06_Ind07!#REF!</c:f>
              <c:strCache>
                <c:ptCount val="1"/>
                <c:pt idx="0">
                  <c:v>#REF!</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0-EC97-4CD1-8F5F-DD811C6F14F7}"/>
            </c:ext>
          </c:extLst>
        </c:ser>
        <c:ser>
          <c:idx val="1"/>
          <c:order val="1"/>
          <c:tx>
            <c:strRef>
              <c:f>PS06_Ind07!$B$14:$C$14</c:f>
              <c:strCache>
                <c:ptCount val="2"/>
                <c:pt idx="0">
                  <c:v>Twitter</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PS06_Ind07!$F$14:$J$14</c:f>
              <c:numCache>
                <c:formatCode>0</c:formatCode>
                <c:ptCount val="5"/>
                <c:pt idx="0">
                  <c:v>3654</c:v>
                </c:pt>
                <c:pt idx="1">
                  <c:v>4078</c:v>
                </c:pt>
                <c:pt idx="2" formatCode="0.00">
                  <c:v>0</c:v>
                </c:pt>
                <c:pt idx="3" formatCode="0.00">
                  <c:v>0</c:v>
                </c:pt>
                <c:pt idx="4" formatCode="0.00">
                  <c:v>0</c:v>
                </c:pt>
              </c:numCache>
            </c:numRef>
          </c:val>
          <c:extLst>
            <c:ext xmlns:c16="http://schemas.microsoft.com/office/drawing/2014/chart" uri="{C3380CC4-5D6E-409C-BE32-E72D297353CC}">
              <c16:uniqueId val="{00000001-EC97-4CD1-8F5F-DD811C6F14F7}"/>
            </c:ext>
          </c:extLst>
        </c:ser>
        <c:ser>
          <c:idx val="2"/>
          <c:order val="2"/>
          <c:tx>
            <c:strRef>
              <c:f>PS06_Ind07!$B$15:$C$15</c:f>
              <c:strCache>
                <c:ptCount val="2"/>
                <c:pt idx="0">
                  <c:v>Facebook</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PS06_Ind07!$F$15:$J$15</c:f>
              <c:numCache>
                <c:formatCode>0</c:formatCode>
                <c:ptCount val="5"/>
                <c:pt idx="0">
                  <c:v>1450</c:v>
                </c:pt>
                <c:pt idx="1">
                  <c:v>1505</c:v>
                </c:pt>
                <c:pt idx="2" formatCode="0.00">
                  <c:v>0</c:v>
                </c:pt>
                <c:pt idx="3" formatCode="0.00">
                  <c:v>0</c:v>
                </c:pt>
                <c:pt idx="4">
                  <c:v>1528</c:v>
                </c:pt>
              </c:numCache>
            </c:numRef>
          </c:val>
          <c:extLst>
            <c:ext xmlns:c16="http://schemas.microsoft.com/office/drawing/2014/chart" uri="{C3380CC4-5D6E-409C-BE32-E72D297353CC}">
              <c16:uniqueId val="{00000002-EC97-4CD1-8F5F-DD811C6F14F7}"/>
            </c:ext>
          </c:extLst>
        </c:ser>
        <c:ser>
          <c:idx val="3"/>
          <c:order val="3"/>
          <c:tx>
            <c:strRef>
              <c:f>PS06_Ind07!$B$16:$C$16</c:f>
              <c:strCache>
                <c:ptCount val="2"/>
                <c:pt idx="0">
                  <c:v>Instagram</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PS06_Ind07!$F$16:$J$16</c:f>
              <c:numCache>
                <c:formatCode>0</c:formatCode>
                <c:ptCount val="5"/>
                <c:pt idx="0">
                  <c:v>1671</c:v>
                </c:pt>
                <c:pt idx="1">
                  <c:v>2372</c:v>
                </c:pt>
                <c:pt idx="2" formatCode="0.00">
                  <c:v>0</c:v>
                </c:pt>
                <c:pt idx="3" formatCode="0.00">
                  <c:v>0</c:v>
                </c:pt>
                <c:pt idx="4">
                  <c:v>3660</c:v>
                </c:pt>
              </c:numCache>
            </c:numRef>
          </c:val>
          <c:extLst>
            <c:ext xmlns:c16="http://schemas.microsoft.com/office/drawing/2014/chart" uri="{C3380CC4-5D6E-409C-BE32-E72D297353CC}">
              <c16:uniqueId val="{00000003-EC97-4CD1-8F5F-DD811C6F14F7}"/>
            </c:ext>
          </c:extLst>
        </c:ser>
        <c:ser>
          <c:idx val="4"/>
          <c:order val="4"/>
          <c:tx>
            <c:strRef>
              <c:f>PS06_Ind07!$B$17:$C$17</c:f>
              <c:strCache>
                <c:ptCount val="2"/>
                <c:pt idx="0">
                  <c:v>Youtube</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PS06_Ind07!$F$17:$J$17</c:f>
              <c:numCache>
                <c:formatCode>0</c:formatCode>
                <c:ptCount val="5"/>
                <c:pt idx="0">
                  <c:v>88</c:v>
                </c:pt>
                <c:pt idx="1">
                  <c:v>185</c:v>
                </c:pt>
                <c:pt idx="2" formatCode="0.00">
                  <c:v>0</c:v>
                </c:pt>
                <c:pt idx="3">
                  <c:v>0</c:v>
                </c:pt>
                <c:pt idx="4">
                  <c:v>0</c:v>
                </c:pt>
              </c:numCache>
            </c:numRef>
          </c:val>
          <c:extLst>
            <c:ext xmlns:c16="http://schemas.microsoft.com/office/drawing/2014/chart" uri="{C3380CC4-5D6E-409C-BE32-E72D297353CC}">
              <c16:uniqueId val="{00000004-EC97-4CD1-8F5F-DD811C6F14F7}"/>
            </c:ext>
          </c:extLst>
        </c:ser>
        <c:ser>
          <c:idx val="5"/>
          <c:order val="5"/>
          <c:tx>
            <c:strRef>
              <c:f>PS06_Ind07!#REF!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5-EC97-4CD1-8F5F-DD811C6F14F7}"/>
            </c:ext>
          </c:extLst>
        </c:ser>
        <c:ser>
          <c:idx val="6"/>
          <c:order val="6"/>
          <c:tx>
            <c:strRef>
              <c:f>PS06_Ind07!#REF!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6-EC97-4CD1-8F5F-DD811C6F14F7}"/>
            </c:ext>
          </c:extLst>
        </c:ser>
        <c:ser>
          <c:idx val="7"/>
          <c:order val="7"/>
          <c:tx>
            <c:strRef>
              <c:f>PS06_Ind07!#REF!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7-EC97-4CD1-8F5F-DD811C6F14F7}"/>
            </c:ext>
          </c:extLst>
        </c:ser>
        <c:ser>
          <c:idx val="8"/>
          <c:order val="8"/>
          <c:tx>
            <c:strRef>
              <c:f>PS06_Ind07!#REF!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8-EC97-4CD1-8F5F-DD811C6F14F7}"/>
            </c:ext>
          </c:extLst>
        </c:ser>
        <c:ser>
          <c:idx val="9"/>
          <c:order val="9"/>
          <c:tx>
            <c:strRef>
              <c:f>PS06_Ind07!#REF!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9-EC97-4CD1-8F5F-DD811C6F14F7}"/>
            </c:ext>
          </c:extLst>
        </c:ser>
        <c:ser>
          <c:idx val="10"/>
          <c:order val="10"/>
          <c:tx>
            <c:strRef>
              <c:f>PS06_Ind07!#REF!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A-EC97-4CD1-8F5F-DD811C6F14F7}"/>
            </c:ext>
          </c:extLst>
        </c:ser>
        <c:ser>
          <c:idx val="11"/>
          <c:order val="11"/>
          <c:tx>
            <c:strRef>
              <c:f>PS06_Ind07!#REF!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B-EC97-4CD1-8F5F-DD811C6F14F7}"/>
            </c:ext>
          </c:extLst>
        </c:ser>
        <c:dLbls>
          <c:showLegendKey val="0"/>
          <c:showVal val="0"/>
          <c:showCatName val="0"/>
          <c:showSerName val="0"/>
          <c:showPercent val="0"/>
          <c:showBubbleSize val="0"/>
        </c:dLbls>
        <c:gapWidth val="100"/>
        <c:axId val="1953499264"/>
        <c:axId val="1823809024"/>
      </c:barChart>
      <c:lineChart>
        <c:grouping val="standard"/>
        <c:varyColors val="0"/>
        <c:ser>
          <c:idx val="12"/>
          <c:order val="12"/>
          <c:tx>
            <c:strRef>
              <c:f>PS06_Ind07!#REF!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none"/>
          </c:marker>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smooth val="0"/>
          <c:extLst>
            <c:ext xmlns:c16="http://schemas.microsoft.com/office/drawing/2014/chart" uri="{C3380CC4-5D6E-409C-BE32-E72D297353CC}">
              <c16:uniqueId val="{0000000C-EC97-4CD1-8F5F-DD811C6F14F7}"/>
            </c:ext>
          </c:extLst>
        </c:ser>
        <c:dLbls>
          <c:showLegendKey val="0"/>
          <c:showVal val="0"/>
          <c:showCatName val="0"/>
          <c:showSerName val="0"/>
          <c:showPercent val="0"/>
          <c:showBubbleSize val="0"/>
        </c:dLbls>
        <c:marker val="1"/>
        <c:smooth val="0"/>
        <c:axId val="1953499264"/>
        <c:axId val="1823809024"/>
      </c:lineChart>
      <c:catAx>
        <c:axId val="1953499264"/>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823809024"/>
        <c:crosses val="autoZero"/>
        <c:auto val="1"/>
        <c:lblAlgn val="ctr"/>
        <c:lblOffset val="100"/>
        <c:noMultiLvlLbl val="0"/>
      </c:catAx>
      <c:valAx>
        <c:axId val="1823809024"/>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95349926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ca-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ca-ES" sz="1200" b="1">
                <a:effectLst/>
              </a:rPr>
              <a:t>PS5.06_Ind02</a:t>
            </a:r>
            <a:r>
              <a:rPr lang="ca-ES" sz="1200">
                <a:effectLst/>
              </a:rPr>
              <a:t>. </a:t>
            </a:r>
            <a:r>
              <a:rPr lang="ca-ES" sz="1200" b="1">
                <a:effectLst/>
              </a:rPr>
              <a:t>Valoració mitjana a la pregunta: "La informació referent a la titulació al web és accessible i m’ha resultat útil".</a:t>
            </a:r>
            <a:endParaRPr lang="ca-ES" sz="1200">
              <a:effectLst/>
            </a:endParaRP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ca-ES"/>
        </a:p>
      </c:txPr>
    </c:title>
    <c:autoTitleDeleted val="0"/>
    <c:plotArea>
      <c:layout/>
      <c:barChart>
        <c:barDir val="col"/>
        <c:grouping val="clustered"/>
        <c:varyColors val="0"/>
        <c:ser>
          <c:idx val="0"/>
          <c:order val="0"/>
          <c:tx>
            <c:strRef>
              <c:f>PS06_Ind07!#REF!</c:f>
              <c:strCache>
                <c:ptCount val="1"/>
                <c:pt idx="0">
                  <c:v>#REF!</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0-2010-40A5-9DA2-711653FC7A18}"/>
            </c:ext>
          </c:extLst>
        </c:ser>
        <c:ser>
          <c:idx val="1"/>
          <c:order val="1"/>
          <c:tx>
            <c:strRef>
              <c:f>PS06_Ind07!$B$14:$C$14</c:f>
              <c:strCache>
                <c:ptCount val="2"/>
                <c:pt idx="0">
                  <c:v>Twitter</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PS06_Ind07!$F$14:$J$14</c:f>
              <c:numCache>
                <c:formatCode>0</c:formatCode>
                <c:ptCount val="5"/>
                <c:pt idx="0">
                  <c:v>3654</c:v>
                </c:pt>
                <c:pt idx="1">
                  <c:v>4078</c:v>
                </c:pt>
                <c:pt idx="2" formatCode="0.00">
                  <c:v>0</c:v>
                </c:pt>
                <c:pt idx="3" formatCode="0.00">
                  <c:v>0</c:v>
                </c:pt>
                <c:pt idx="4" formatCode="0.00">
                  <c:v>0</c:v>
                </c:pt>
              </c:numCache>
            </c:numRef>
          </c:val>
          <c:extLst>
            <c:ext xmlns:c16="http://schemas.microsoft.com/office/drawing/2014/chart" uri="{C3380CC4-5D6E-409C-BE32-E72D297353CC}">
              <c16:uniqueId val="{00000001-2010-40A5-9DA2-711653FC7A18}"/>
            </c:ext>
          </c:extLst>
        </c:ser>
        <c:ser>
          <c:idx val="2"/>
          <c:order val="2"/>
          <c:tx>
            <c:strRef>
              <c:f>PS06_Ind07!$B$15:$C$15</c:f>
              <c:strCache>
                <c:ptCount val="2"/>
                <c:pt idx="0">
                  <c:v>Facebook</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PS06_Ind07!$F$15:$J$15</c:f>
              <c:numCache>
                <c:formatCode>0</c:formatCode>
                <c:ptCount val="5"/>
                <c:pt idx="0">
                  <c:v>1450</c:v>
                </c:pt>
                <c:pt idx="1">
                  <c:v>1505</c:v>
                </c:pt>
                <c:pt idx="2" formatCode="0.00">
                  <c:v>0</c:v>
                </c:pt>
                <c:pt idx="3" formatCode="0.00">
                  <c:v>0</c:v>
                </c:pt>
                <c:pt idx="4">
                  <c:v>1528</c:v>
                </c:pt>
              </c:numCache>
            </c:numRef>
          </c:val>
          <c:extLst>
            <c:ext xmlns:c16="http://schemas.microsoft.com/office/drawing/2014/chart" uri="{C3380CC4-5D6E-409C-BE32-E72D297353CC}">
              <c16:uniqueId val="{00000002-2010-40A5-9DA2-711653FC7A18}"/>
            </c:ext>
          </c:extLst>
        </c:ser>
        <c:ser>
          <c:idx val="3"/>
          <c:order val="3"/>
          <c:tx>
            <c:strRef>
              <c:f>PS06_Ind07!$B$16:$C$16</c:f>
              <c:strCache>
                <c:ptCount val="2"/>
                <c:pt idx="0">
                  <c:v>Instagram</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PS06_Ind07!$F$16:$J$16</c:f>
              <c:numCache>
                <c:formatCode>0</c:formatCode>
                <c:ptCount val="5"/>
                <c:pt idx="0">
                  <c:v>1671</c:v>
                </c:pt>
                <c:pt idx="1">
                  <c:v>2372</c:v>
                </c:pt>
                <c:pt idx="2" formatCode="0.00">
                  <c:v>0</c:v>
                </c:pt>
                <c:pt idx="3" formatCode="0.00">
                  <c:v>0</c:v>
                </c:pt>
                <c:pt idx="4">
                  <c:v>3660</c:v>
                </c:pt>
              </c:numCache>
            </c:numRef>
          </c:val>
          <c:extLst>
            <c:ext xmlns:c16="http://schemas.microsoft.com/office/drawing/2014/chart" uri="{C3380CC4-5D6E-409C-BE32-E72D297353CC}">
              <c16:uniqueId val="{00000003-2010-40A5-9DA2-711653FC7A18}"/>
            </c:ext>
          </c:extLst>
        </c:ser>
        <c:ser>
          <c:idx val="4"/>
          <c:order val="4"/>
          <c:tx>
            <c:strRef>
              <c:f>PS06_Ind07!$B$17:$C$17</c:f>
              <c:strCache>
                <c:ptCount val="2"/>
                <c:pt idx="0">
                  <c:v>Youtube</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PS06_Ind07!$F$17:$J$17</c:f>
              <c:numCache>
                <c:formatCode>0</c:formatCode>
                <c:ptCount val="5"/>
                <c:pt idx="0">
                  <c:v>88</c:v>
                </c:pt>
                <c:pt idx="1">
                  <c:v>185</c:v>
                </c:pt>
                <c:pt idx="2" formatCode="0.00">
                  <c:v>0</c:v>
                </c:pt>
                <c:pt idx="3">
                  <c:v>0</c:v>
                </c:pt>
                <c:pt idx="4">
                  <c:v>0</c:v>
                </c:pt>
              </c:numCache>
            </c:numRef>
          </c:val>
          <c:extLst>
            <c:ext xmlns:c16="http://schemas.microsoft.com/office/drawing/2014/chart" uri="{C3380CC4-5D6E-409C-BE32-E72D297353CC}">
              <c16:uniqueId val="{00000004-2010-40A5-9DA2-711653FC7A18}"/>
            </c:ext>
          </c:extLst>
        </c:ser>
        <c:ser>
          <c:idx val="5"/>
          <c:order val="5"/>
          <c:tx>
            <c:strRef>
              <c:f>PS06_Ind07!#REF!</c:f>
              <c:strCache>
                <c:ptCount val="1"/>
                <c:pt idx="0">
                  <c:v>#REF!</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5-2010-40A5-9DA2-711653FC7A18}"/>
            </c:ext>
          </c:extLst>
        </c:ser>
        <c:ser>
          <c:idx val="6"/>
          <c:order val="6"/>
          <c:tx>
            <c:strRef>
              <c:f>PS06_Ind07!#REF!</c:f>
              <c:strCache>
                <c:ptCount val="1"/>
                <c:pt idx="0">
                  <c:v>#REF!</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6-2010-40A5-9DA2-711653FC7A18}"/>
            </c:ext>
          </c:extLst>
        </c:ser>
        <c:ser>
          <c:idx val="7"/>
          <c:order val="7"/>
          <c:tx>
            <c:strRef>
              <c:f>PS06_Ind07!#REF!</c:f>
              <c:strCache>
                <c:ptCount val="1"/>
                <c:pt idx="0">
                  <c:v>#REF!</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7-2010-40A5-9DA2-711653FC7A18}"/>
            </c:ext>
          </c:extLst>
        </c:ser>
        <c:ser>
          <c:idx val="8"/>
          <c:order val="8"/>
          <c:tx>
            <c:strRef>
              <c:f>PS06_Ind07!#REF!</c:f>
              <c:strCache>
                <c:ptCount val="1"/>
                <c:pt idx="0">
                  <c:v>#REF!</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8-2010-40A5-9DA2-711653FC7A18}"/>
            </c:ext>
          </c:extLst>
        </c:ser>
        <c:ser>
          <c:idx val="9"/>
          <c:order val="9"/>
          <c:tx>
            <c:strRef>
              <c:f>PS06_Ind07!#REF!</c:f>
              <c:strCache>
                <c:ptCount val="1"/>
                <c:pt idx="0">
                  <c:v>#REF!</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9-2010-40A5-9DA2-711653FC7A18}"/>
            </c:ext>
          </c:extLst>
        </c:ser>
        <c:ser>
          <c:idx val="10"/>
          <c:order val="10"/>
          <c:tx>
            <c:strRef>
              <c:f>PS06_Ind07!#REF!</c:f>
              <c:strCache>
                <c:ptCount val="1"/>
                <c:pt idx="0">
                  <c:v>#REF!</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A-2010-40A5-9DA2-711653FC7A18}"/>
            </c:ext>
          </c:extLst>
        </c:ser>
        <c:ser>
          <c:idx val="11"/>
          <c:order val="11"/>
          <c:tx>
            <c:strRef>
              <c:f>PS06_Ind07!#REF!</c:f>
              <c:strCache>
                <c:ptCount val="1"/>
                <c:pt idx="0">
                  <c:v>#REF!</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extLst>
            <c:ext xmlns:c16="http://schemas.microsoft.com/office/drawing/2014/chart" uri="{C3380CC4-5D6E-409C-BE32-E72D297353CC}">
              <c16:uniqueId val="{0000000B-2010-40A5-9DA2-711653FC7A18}"/>
            </c:ext>
          </c:extLst>
        </c:ser>
        <c:dLbls>
          <c:showLegendKey val="0"/>
          <c:showVal val="0"/>
          <c:showCatName val="0"/>
          <c:showSerName val="0"/>
          <c:showPercent val="0"/>
          <c:showBubbleSize val="0"/>
        </c:dLbls>
        <c:gapWidth val="100"/>
        <c:axId val="1953499264"/>
        <c:axId val="1823809024"/>
      </c:barChart>
      <c:lineChart>
        <c:grouping val="standard"/>
        <c:varyColors val="0"/>
        <c:ser>
          <c:idx val="12"/>
          <c:order val="12"/>
          <c:tx>
            <c:strRef>
              <c:f>PS06_Ind07!#REF!</c:f>
              <c:strCache>
                <c:ptCount val="1"/>
                <c:pt idx="0">
                  <c:v>#REF!</c:v>
                </c:pt>
              </c:strCache>
            </c:strRef>
          </c:tx>
          <c:spPr>
            <a:ln w="34925" cap="rnd">
              <a:solidFill>
                <a:schemeClr val="accent1">
                  <a:lumMod val="80000"/>
                  <a:lumOff val="20000"/>
                </a:schemeClr>
              </a:solidFill>
              <a:round/>
            </a:ln>
            <a:effectLst>
              <a:outerShdw blurRad="57150" dist="19050" dir="5400000" algn="ctr" rotWithShape="0">
                <a:srgbClr val="000000">
                  <a:alpha val="63000"/>
                </a:srgbClr>
              </a:outerShdw>
            </a:effectLst>
          </c:spPr>
          <c:marker>
            <c:symbol val="none"/>
          </c:marker>
          <c:cat>
            <c:strRef>
              <c:f>PS06_Ind07!$F$13:$J$13</c:f>
              <c:strCache>
                <c:ptCount val="5"/>
                <c:pt idx="0">
                  <c:v>2020/21</c:v>
                </c:pt>
                <c:pt idx="1">
                  <c:v>2021/22</c:v>
                </c:pt>
                <c:pt idx="2">
                  <c:v>2022/23</c:v>
                </c:pt>
                <c:pt idx="3">
                  <c:v>2023/24</c:v>
                </c:pt>
                <c:pt idx="4">
                  <c:v>2024/25</c:v>
                </c:pt>
              </c:strCache>
            </c:strRef>
          </c:cat>
          <c:val>
            <c:numRef>
              <c:f>PS06_Ind07!#REF!</c:f>
              <c:numCache>
                <c:formatCode>General</c:formatCode>
                <c:ptCount val="1"/>
                <c:pt idx="0">
                  <c:v>1</c:v>
                </c:pt>
              </c:numCache>
            </c:numRef>
          </c:val>
          <c:smooth val="0"/>
          <c:extLst>
            <c:ext xmlns:c16="http://schemas.microsoft.com/office/drawing/2014/chart" uri="{C3380CC4-5D6E-409C-BE32-E72D297353CC}">
              <c16:uniqueId val="{0000000C-2010-40A5-9DA2-711653FC7A18}"/>
            </c:ext>
          </c:extLst>
        </c:ser>
        <c:dLbls>
          <c:showLegendKey val="0"/>
          <c:showVal val="0"/>
          <c:showCatName val="0"/>
          <c:showSerName val="0"/>
          <c:showPercent val="0"/>
          <c:showBubbleSize val="0"/>
        </c:dLbls>
        <c:marker val="1"/>
        <c:smooth val="0"/>
        <c:axId val="1953499264"/>
        <c:axId val="1823809024"/>
      </c:lineChart>
      <c:catAx>
        <c:axId val="1953499264"/>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823809024"/>
        <c:crosses val="autoZero"/>
        <c:auto val="1"/>
        <c:lblAlgn val="ctr"/>
        <c:lblOffset val="100"/>
        <c:noMultiLvlLbl val="0"/>
      </c:catAx>
      <c:valAx>
        <c:axId val="1823809024"/>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ES"/>
          </a:p>
        </c:txPr>
        <c:crossAx val="1953499264"/>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600" b="0" i="0" u="none" strike="noStrike" kern="1200" baseline="0">
              <a:solidFill>
                <a:schemeClr val="lt1">
                  <a:lumMod val="85000"/>
                </a:schemeClr>
              </a:solidFill>
              <a:latin typeface="+mn-lt"/>
              <a:ea typeface="+mn-ea"/>
              <a:cs typeface="+mn-cs"/>
            </a:defRPr>
          </a:pPr>
          <a:endParaRPr lang="es-E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2.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3.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4.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5.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6.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7.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8.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9.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10.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11.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12.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13.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14.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15.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16.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17.xml><?xml version="1.0" encoding="utf-8"?>
<cs:chartStyle xmlns:cs="http://schemas.microsoft.com/office/drawing/2012/chartStyle" xmlns:a="http://schemas.openxmlformats.org/drawingml/2006/main" id="32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gradFill>
        <a:gsLst>
          <a:gs pos="100000">
            <a:schemeClr val="dk1">
              <a:lumMod val="95000"/>
              <a:lumOff val="5000"/>
            </a:schemeClr>
          </a:gs>
          <a:gs pos="0">
            <a:schemeClr val="dk1">
              <a:lumMod val="75000"/>
              <a:lumOff val="25000"/>
            </a:schemeClr>
          </a:gs>
        </a:gsLst>
        <a:path path="circle">
          <a:fillToRect l="50000" t="50000" r="50000" b="50000"/>
        </a:path>
      </a:gradFill>
      <a:ln w="9525">
        <a:solidFill>
          <a:schemeClr val="dk1">
            <a:lumMod val="75000"/>
            <a:lumOff val="25000"/>
          </a:schemeClr>
        </a:solidFill>
      </a:ln>
    </cs:spPr>
  </cs:downBar>
  <cs:dropLine>
    <cs:lnRef idx="0"/>
    <cs:fillRef idx="0"/>
    <cs:effectRef idx="0"/>
    <cs:fontRef idx="minor">
      <a:schemeClr val="tx1"/>
    </cs:fontRef>
    <cs:spPr>
      <a:ln w="9525" cap="flat" cmpd="sng" algn="ctr">
        <a:solidFill>
          <a:schemeClr val="lt1"/>
        </a:solidFill>
        <a:round/>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cap="flat" cmpd="sng" algn="ctr">
        <a:solidFill>
          <a:schemeClr val="lt1"/>
        </a:solidFill>
        <a:round/>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gradFill>
        <a:gsLst>
          <a:gs pos="100000">
            <a:schemeClr val="lt1">
              <a:lumMod val="85000"/>
            </a:schemeClr>
          </a:gs>
          <a:gs pos="0">
            <a:schemeClr val="lt1"/>
          </a:gs>
        </a:gsLst>
        <a:path path="circle">
          <a:fillToRect l="50000" t="50000" r="50000" b="50000"/>
        </a:path>
      </a:gradFill>
      <a:ln w="9525" cap="flat" cmpd="sng" algn="ctr">
        <a:solidFill>
          <a:schemeClr val="lt1"/>
        </a:solidFill>
        <a:round/>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18.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19.xml><?xml version="1.0" encoding="utf-8"?>
<cs:chartStyle xmlns:cs="http://schemas.microsoft.com/office/drawing/2012/chartStyle" xmlns:a="http://schemas.openxmlformats.org/drawingml/2006/main" id="32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gradFill>
        <a:gsLst>
          <a:gs pos="100000">
            <a:schemeClr val="dk1">
              <a:lumMod val="95000"/>
              <a:lumOff val="5000"/>
            </a:schemeClr>
          </a:gs>
          <a:gs pos="0">
            <a:schemeClr val="dk1">
              <a:lumMod val="75000"/>
              <a:lumOff val="25000"/>
            </a:schemeClr>
          </a:gs>
        </a:gsLst>
        <a:path path="circle">
          <a:fillToRect l="50000" t="50000" r="50000" b="50000"/>
        </a:path>
      </a:gradFill>
      <a:ln w="9525">
        <a:solidFill>
          <a:schemeClr val="dk1">
            <a:lumMod val="75000"/>
            <a:lumOff val="25000"/>
          </a:schemeClr>
        </a:solidFill>
      </a:ln>
    </cs:spPr>
  </cs:downBar>
  <cs:dropLine>
    <cs:lnRef idx="0"/>
    <cs:fillRef idx="0"/>
    <cs:effectRef idx="0"/>
    <cs:fontRef idx="minor">
      <a:schemeClr val="tx1"/>
    </cs:fontRef>
    <cs:spPr>
      <a:ln w="9525" cap="flat" cmpd="sng" algn="ctr">
        <a:solidFill>
          <a:schemeClr val="lt1"/>
        </a:solidFill>
        <a:round/>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cap="flat" cmpd="sng" algn="ctr">
        <a:solidFill>
          <a:schemeClr val="lt1"/>
        </a:solidFill>
        <a:round/>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gradFill>
        <a:gsLst>
          <a:gs pos="100000">
            <a:schemeClr val="lt1">
              <a:lumMod val="85000"/>
            </a:schemeClr>
          </a:gs>
          <a:gs pos="0">
            <a:schemeClr val="lt1"/>
          </a:gs>
        </a:gsLst>
        <a:path path="circle">
          <a:fillToRect l="50000" t="50000" r="50000" b="50000"/>
        </a:path>
      </a:gradFill>
      <a:ln w="9525" cap="flat" cmpd="sng" algn="ctr">
        <a:solidFill>
          <a:schemeClr val="lt1"/>
        </a:solidFill>
        <a:round/>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0.xml><?xml version="1.0" encoding="utf-8"?>
<cs:chartStyle xmlns:cs="http://schemas.microsoft.com/office/drawing/2012/chartStyle" xmlns:a="http://schemas.openxmlformats.org/drawingml/2006/main" id="32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gradFill>
        <a:gsLst>
          <a:gs pos="100000">
            <a:schemeClr val="dk1">
              <a:lumMod val="95000"/>
              <a:lumOff val="5000"/>
            </a:schemeClr>
          </a:gs>
          <a:gs pos="0">
            <a:schemeClr val="dk1">
              <a:lumMod val="75000"/>
              <a:lumOff val="25000"/>
            </a:schemeClr>
          </a:gs>
        </a:gsLst>
        <a:path path="circle">
          <a:fillToRect l="50000" t="50000" r="50000" b="50000"/>
        </a:path>
      </a:gradFill>
      <a:ln w="9525">
        <a:solidFill>
          <a:schemeClr val="dk1">
            <a:lumMod val="75000"/>
            <a:lumOff val="25000"/>
          </a:schemeClr>
        </a:solidFill>
      </a:ln>
    </cs:spPr>
  </cs:downBar>
  <cs:dropLine>
    <cs:lnRef idx="0"/>
    <cs:fillRef idx="0"/>
    <cs:effectRef idx="0"/>
    <cs:fontRef idx="minor">
      <a:schemeClr val="tx1"/>
    </cs:fontRef>
    <cs:spPr>
      <a:ln w="9525" cap="flat" cmpd="sng" algn="ctr">
        <a:solidFill>
          <a:schemeClr val="lt1"/>
        </a:solidFill>
        <a:round/>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cap="flat" cmpd="sng" algn="ctr">
        <a:solidFill>
          <a:schemeClr val="lt1"/>
        </a:solidFill>
        <a:round/>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gradFill>
        <a:gsLst>
          <a:gs pos="100000">
            <a:schemeClr val="lt1">
              <a:lumMod val="85000"/>
            </a:schemeClr>
          </a:gs>
          <a:gs pos="0">
            <a:schemeClr val="lt1"/>
          </a:gs>
        </a:gsLst>
        <a:path path="circle">
          <a:fillToRect l="50000" t="50000" r="50000" b="50000"/>
        </a:path>
      </a:gradFill>
      <a:ln w="9525" cap="flat" cmpd="sng" algn="ctr">
        <a:solidFill>
          <a:schemeClr val="lt1"/>
        </a:solidFill>
        <a:round/>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1.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22.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23.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24.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25.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26.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27.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28.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29.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30.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31.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32.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33.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34.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35.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36.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37.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38.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39.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40.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41.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42.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43.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44.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45.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46.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47.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48.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49.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charts/style50.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documenttasks/documenttask1.xml><?xml version="1.0" encoding="utf-8"?>
<Tasks xmlns="http://schemas.microsoft.com/office/tasks/2019/documenttasks">
  <Task id="{DD66A4C9-17F0-45F3-80B8-5D361496D2F2}">
    <Anchor>
      <Comment id="{5F00E3C1-768E-452D-9D58-D37793BA7869}"/>
    </Anchor>
    <History>
      <Event time="2026-03-13T08:19:49.99" id="{FC02DB69-6079-483A-A771-56FC0630E7E8}">
        <Attribution userId="S::1004722@uab.cat::5547472d-452c-4986-a7a7-ddd4b8c057bc" userName="Juan Antonio Modenes Cabrerizo" userProvider="AD"/>
        <Anchor>
          <Comment id="{5F00E3C1-768E-452D-9D58-D37793BA7869}"/>
        </Anchor>
        <Create/>
      </Event>
      <Event time="2026-03-13T08:19:49.99" id="{A0C55B4E-66A6-41CF-ABBD-5A1A0810AAFC}">
        <Attribution userId="S::1004722@uab.cat::5547472d-452c-4986-a7a7-ddd4b8c057bc" userName="Juan Antonio Modenes Cabrerizo" userProvider="AD"/>
        <Anchor>
          <Comment id="{5F00E3C1-768E-452D-9D58-D37793BA7869}"/>
        </Anchor>
        <Assign userId="S::2133513@uab.cat::02acab43-f702-4fa1-b6c8-19de43c831b2" userName="Francisca Prieto Tamayo" userProvider="AD"/>
      </Event>
      <Event time="2026-03-13T08:19:49.99" id="{FE492C62-3B1C-4D61-A7BC-381ED6D49B7A}">
        <Attribution userId="S::1004722@uab.cat::5547472d-452c-4986-a7a7-ddd4b8c057bc" userName="Juan Antonio Modenes Cabrerizo" userProvider="AD"/>
        <Anchor>
          <Comment id="{5F00E3C1-768E-452D-9D58-D37793BA7869}"/>
        </Anchor>
        <SetTitle title="@Francisca Prieto Tamayo Es pot posar tota aquesta informació com a una taula auxiliar? Per donar aquesta informació complementària més clarament, i a mes així seguim el criteri d'intentar posar tota la informació disponible tb per titulació."/>
      </Event>
    </History>
  </Task>
</Task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_rels/drawing9.xml.rels><?xml version="1.0" encoding="UTF-8" standalone="yes"?>
<Relationships xmlns="http://schemas.openxmlformats.org/package/2006/relationships"><Relationship Id="rId1" Type="http://schemas.openxmlformats.org/officeDocument/2006/relationships/image" Target="../media/image9.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0.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3.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4.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5.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6.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7.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8.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8.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9.png"/></Relationships>
</file>

<file path=xl/drawings/_rels/drawing22.xml.rels><?xml version="1.0" encoding="UTF-8" standalone="yes"?>
<Relationships xmlns="http://schemas.openxmlformats.org/package/2006/relationships"><Relationship Id="rId1" Type="http://schemas.openxmlformats.org/officeDocument/2006/relationships/image" Target="../media/image20.png"/></Relationships>
</file>

<file path=xl/drawings/_rels/drawing23.xml.rels><?xml version="1.0" encoding="UTF-8" standalone="yes"?>
<Relationships xmlns="http://schemas.openxmlformats.org/package/2006/relationships"><Relationship Id="rId1" Type="http://schemas.openxmlformats.org/officeDocument/2006/relationships/image" Target="../media/image21.png"/></Relationships>
</file>

<file path=xl/drawings/_rels/drawing24.xml.rels><?xml version="1.0" encoding="UTF-8" standalone="yes"?>
<Relationships xmlns="http://schemas.openxmlformats.org/package/2006/relationships"><Relationship Id="rId1" Type="http://schemas.openxmlformats.org/officeDocument/2006/relationships/image" Target="../media/image22.png"/></Relationships>
</file>

<file path=xl/drawings/_rels/drawing25.xml.rels><?xml version="1.0" encoding="UTF-8" standalone="yes"?>
<Relationships xmlns="http://schemas.openxmlformats.org/package/2006/relationships"><Relationship Id="rId1" Type="http://schemas.openxmlformats.org/officeDocument/2006/relationships/image" Target="../media/image22.png"/></Relationships>
</file>

<file path=xl/drawings/_rels/drawing26.xml.rels><?xml version="1.0" encoding="UTF-8" standalone="yes"?>
<Relationships xmlns="http://schemas.openxmlformats.org/package/2006/relationships"><Relationship Id="rId1" Type="http://schemas.openxmlformats.org/officeDocument/2006/relationships/image" Target="../media/image23.png"/></Relationships>
</file>

<file path=xl/drawings/_rels/drawing27.xml.rels><?xml version="1.0" encoding="UTF-8" standalone="yes"?>
<Relationships xmlns="http://schemas.openxmlformats.org/package/2006/relationships"><Relationship Id="rId2" Type="http://schemas.openxmlformats.org/officeDocument/2006/relationships/image" Target="../media/image25.png"/><Relationship Id="rId1" Type="http://schemas.openxmlformats.org/officeDocument/2006/relationships/image" Target="../media/image24.png"/></Relationships>
</file>

<file path=xl/drawings/_rels/drawing28.xml.rels><?xml version="1.0" encoding="UTF-8" standalone="yes"?>
<Relationships xmlns="http://schemas.openxmlformats.org/package/2006/relationships"><Relationship Id="rId1" Type="http://schemas.openxmlformats.org/officeDocument/2006/relationships/image" Target="../media/image26.png"/></Relationships>
</file>

<file path=xl/drawings/_rels/drawing29.xml.rels><?xml version="1.0" encoding="UTF-8" standalone="yes"?>
<Relationships xmlns="http://schemas.openxmlformats.org/package/2006/relationships"><Relationship Id="rId1" Type="http://schemas.openxmlformats.org/officeDocument/2006/relationships/image" Target="../media/image27.png"/></Relationships>
</file>

<file path=xl/drawings/_rels/drawing30.xml.rels><?xml version="1.0" encoding="UTF-8" standalone="yes"?>
<Relationships xmlns="http://schemas.openxmlformats.org/package/2006/relationships"><Relationship Id="rId1" Type="http://schemas.openxmlformats.org/officeDocument/2006/relationships/image" Target="../media/image28.png"/></Relationships>
</file>

<file path=xl/drawings/_rels/drawing31.xml.rels><?xml version="1.0" encoding="UTF-8" standalone="yes"?>
<Relationships xmlns="http://schemas.openxmlformats.org/package/2006/relationships"><Relationship Id="rId1" Type="http://schemas.openxmlformats.org/officeDocument/2006/relationships/image" Target="../media/image28.png"/></Relationships>
</file>

<file path=xl/drawings/_rels/drawing32.xml.rels><?xml version="1.0" encoding="UTF-8" standalone="yes"?>
<Relationships xmlns="http://schemas.openxmlformats.org/package/2006/relationships"><Relationship Id="rId1" Type="http://schemas.openxmlformats.org/officeDocument/2006/relationships/image" Target="../media/image28.png"/></Relationships>
</file>

<file path=xl/drawings/_rels/drawing33.xml.rels><?xml version="1.0" encoding="UTF-8" standalone="yes"?>
<Relationships xmlns="http://schemas.openxmlformats.org/package/2006/relationships"><Relationship Id="rId1" Type="http://schemas.openxmlformats.org/officeDocument/2006/relationships/image" Target="../media/image29.png"/></Relationships>
</file>

<file path=xl/drawings/_rels/drawing34.xml.rels><?xml version="1.0" encoding="UTF-8" standalone="yes"?>
<Relationships xmlns="http://schemas.openxmlformats.org/package/2006/relationships"><Relationship Id="rId1" Type="http://schemas.openxmlformats.org/officeDocument/2006/relationships/image" Target="../media/image30.png"/></Relationships>
</file>

<file path=xl/drawings/_rels/drawing35.xml.rels><?xml version="1.0" encoding="UTF-8" standalone="yes"?>
<Relationships xmlns="http://schemas.openxmlformats.org/package/2006/relationships"><Relationship Id="rId2" Type="http://schemas.openxmlformats.org/officeDocument/2006/relationships/image" Target="../media/image31.png"/><Relationship Id="rId1" Type="http://schemas.openxmlformats.org/officeDocument/2006/relationships/chart" Target="../charts/chart1.xml"/></Relationships>
</file>

<file path=xl/drawings/_rels/drawing36.xml.rels><?xml version="1.0" encoding="UTF-8" standalone="yes"?>
<Relationships xmlns="http://schemas.openxmlformats.org/package/2006/relationships"><Relationship Id="rId3" Type="http://schemas.openxmlformats.org/officeDocument/2006/relationships/image" Target="../media/image32.png"/><Relationship Id="rId2" Type="http://schemas.openxmlformats.org/officeDocument/2006/relationships/chart" Target="../charts/chart3.xml"/><Relationship Id="rId1" Type="http://schemas.openxmlformats.org/officeDocument/2006/relationships/chart" Target="../charts/chart2.xml"/></Relationships>
</file>

<file path=xl/drawings/_rels/drawing37.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 Id="rId4" Type="http://schemas.openxmlformats.org/officeDocument/2006/relationships/image" Target="../media/image33.png"/></Relationships>
</file>

<file path=xl/drawings/_rels/drawing38.xml.rels><?xml version="1.0" encoding="UTF-8" standalone="yes"?>
<Relationships xmlns="http://schemas.openxmlformats.org/package/2006/relationships"><Relationship Id="rId3" Type="http://schemas.openxmlformats.org/officeDocument/2006/relationships/chart" Target="../charts/chart9.xml"/><Relationship Id="rId2" Type="http://schemas.openxmlformats.org/officeDocument/2006/relationships/chart" Target="../charts/chart8.xml"/><Relationship Id="rId1" Type="http://schemas.openxmlformats.org/officeDocument/2006/relationships/chart" Target="../charts/chart7.xml"/><Relationship Id="rId5" Type="http://schemas.openxmlformats.org/officeDocument/2006/relationships/image" Target="../media/image34.png"/><Relationship Id="rId4" Type="http://schemas.openxmlformats.org/officeDocument/2006/relationships/chart" Target="../charts/chart10.xml"/></Relationships>
</file>

<file path=xl/drawings/_rels/drawing39.xml.rels><?xml version="1.0" encoding="UTF-8" standalone="yes"?>
<Relationships xmlns="http://schemas.openxmlformats.org/package/2006/relationships"><Relationship Id="rId3" Type="http://schemas.openxmlformats.org/officeDocument/2006/relationships/chart" Target="../charts/chart13.xml"/><Relationship Id="rId2" Type="http://schemas.openxmlformats.org/officeDocument/2006/relationships/chart" Target="../charts/chart12.xml"/><Relationship Id="rId1" Type="http://schemas.openxmlformats.org/officeDocument/2006/relationships/chart" Target="../charts/chart11.xml"/><Relationship Id="rId5" Type="http://schemas.openxmlformats.org/officeDocument/2006/relationships/image" Target="../media/image35.png"/><Relationship Id="rId4" Type="http://schemas.openxmlformats.org/officeDocument/2006/relationships/chart" Target="../charts/chart14.xml"/></Relationships>
</file>

<file path=xl/drawings/_rels/drawing40.xml.rels><?xml version="1.0" encoding="UTF-8" standalone="yes"?>
<Relationships xmlns="http://schemas.openxmlformats.org/package/2006/relationships"><Relationship Id="rId1" Type="http://schemas.openxmlformats.org/officeDocument/2006/relationships/image" Target="../media/image36.png"/></Relationships>
</file>

<file path=xl/drawings/_rels/drawing41.xml.rels><?xml version="1.0" encoding="UTF-8" standalone="yes"?>
<Relationships xmlns="http://schemas.openxmlformats.org/package/2006/relationships"><Relationship Id="rId1" Type="http://schemas.openxmlformats.org/officeDocument/2006/relationships/image" Target="../media/image37.png"/></Relationships>
</file>

<file path=xl/drawings/_rels/drawing42.xml.rels><?xml version="1.0" encoding="UTF-8" standalone="yes"?>
<Relationships xmlns="http://schemas.openxmlformats.org/package/2006/relationships"><Relationship Id="rId2" Type="http://schemas.openxmlformats.org/officeDocument/2006/relationships/image" Target="../media/image38.png"/><Relationship Id="rId1" Type="http://schemas.openxmlformats.org/officeDocument/2006/relationships/chart" Target="../charts/chart15.xml"/></Relationships>
</file>

<file path=xl/drawings/_rels/drawing43.xml.rels><?xml version="1.0" encoding="UTF-8" standalone="yes"?>
<Relationships xmlns="http://schemas.openxmlformats.org/package/2006/relationships"><Relationship Id="rId2" Type="http://schemas.openxmlformats.org/officeDocument/2006/relationships/image" Target="../media/image39.png"/><Relationship Id="rId1" Type="http://schemas.openxmlformats.org/officeDocument/2006/relationships/chart" Target="../charts/chart16.xml"/></Relationships>
</file>

<file path=xl/drawings/_rels/drawing44.xml.rels><?xml version="1.0" encoding="UTF-8" standalone="yes"?>
<Relationships xmlns="http://schemas.openxmlformats.org/package/2006/relationships"><Relationship Id="rId2" Type="http://schemas.openxmlformats.org/officeDocument/2006/relationships/image" Target="../media/image40.png"/><Relationship Id="rId1" Type="http://schemas.openxmlformats.org/officeDocument/2006/relationships/chart" Target="../charts/chart17.xml"/></Relationships>
</file>

<file path=xl/drawings/_rels/drawing45.xml.rels><?xml version="1.0" encoding="UTF-8" standalone="yes"?>
<Relationships xmlns="http://schemas.openxmlformats.org/package/2006/relationships"><Relationship Id="rId1" Type="http://schemas.openxmlformats.org/officeDocument/2006/relationships/image" Target="../media/image41.png"/></Relationships>
</file>

<file path=xl/drawings/_rels/drawing46.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47.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48.xml.rels><?xml version="1.0" encoding="UTF-8" standalone="yes"?>
<Relationships xmlns="http://schemas.openxmlformats.org/package/2006/relationships"><Relationship Id="rId2" Type="http://schemas.openxmlformats.org/officeDocument/2006/relationships/image" Target="../media/image42.png"/><Relationship Id="rId1" Type="http://schemas.openxmlformats.org/officeDocument/2006/relationships/chart" Target="../charts/chart20.xml"/></Relationships>
</file>

<file path=xl/drawings/_rels/drawing49.xml.rels><?xml version="1.0" encoding="UTF-8" standalone="yes"?>
<Relationships xmlns="http://schemas.openxmlformats.org/package/2006/relationships"><Relationship Id="rId1" Type="http://schemas.openxmlformats.org/officeDocument/2006/relationships/chart" Target="../charts/chart21.xml"/></Relationships>
</file>

<file path=xl/drawings/_rels/drawing50.xml.rels><?xml version="1.0" encoding="UTF-8" standalone="yes"?>
<Relationships xmlns="http://schemas.openxmlformats.org/package/2006/relationships"><Relationship Id="rId2" Type="http://schemas.openxmlformats.org/officeDocument/2006/relationships/image" Target="../media/image13.png"/><Relationship Id="rId1" Type="http://schemas.openxmlformats.org/officeDocument/2006/relationships/chart" Target="../charts/chart22.xml"/></Relationships>
</file>

<file path=xl/drawings/_rels/drawing51.xml.rels><?xml version="1.0" encoding="UTF-8" standalone="yes"?>
<Relationships xmlns="http://schemas.openxmlformats.org/package/2006/relationships"><Relationship Id="rId2" Type="http://schemas.openxmlformats.org/officeDocument/2006/relationships/image" Target="../media/image13.png"/><Relationship Id="rId1" Type="http://schemas.openxmlformats.org/officeDocument/2006/relationships/chart" Target="../charts/chart23.xml"/></Relationships>
</file>

<file path=xl/drawings/_rels/drawing52.xml.rels><?xml version="1.0" encoding="UTF-8" standalone="yes"?>
<Relationships xmlns="http://schemas.openxmlformats.org/package/2006/relationships"><Relationship Id="rId2" Type="http://schemas.openxmlformats.org/officeDocument/2006/relationships/image" Target="../media/image43.png"/><Relationship Id="rId1" Type="http://schemas.openxmlformats.org/officeDocument/2006/relationships/chart" Target="../charts/chart24.xml"/></Relationships>
</file>

<file path=xl/drawings/_rels/drawing53.xml.rels><?xml version="1.0" encoding="UTF-8" standalone="yes"?>
<Relationships xmlns="http://schemas.openxmlformats.org/package/2006/relationships"><Relationship Id="rId1" Type="http://schemas.openxmlformats.org/officeDocument/2006/relationships/chart" Target="../charts/chart25.xml"/></Relationships>
</file>

<file path=xl/drawings/_rels/drawing54.xml.rels><?xml version="1.0" encoding="UTF-8" standalone="yes"?>
<Relationships xmlns="http://schemas.openxmlformats.org/package/2006/relationships"><Relationship Id="rId1" Type="http://schemas.openxmlformats.org/officeDocument/2006/relationships/chart" Target="../charts/chart26.xml"/></Relationships>
</file>

<file path=xl/drawings/_rels/drawing55.xml.rels><?xml version="1.0" encoding="UTF-8" standalone="yes"?>
<Relationships xmlns="http://schemas.openxmlformats.org/package/2006/relationships"><Relationship Id="rId1" Type="http://schemas.openxmlformats.org/officeDocument/2006/relationships/chart" Target="../charts/chart27.xml"/></Relationships>
</file>

<file path=xl/drawings/_rels/drawing56.xml.rels><?xml version="1.0" encoding="UTF-8" standalone="yes"?>
<Relationships xmlns="http://schemas.openxmlformats.org/package/2006/relationships"><Relationship Id="rId1" Type="http://schemas.openxmlformats.org/officeDocument/2006/relationships/chart" Target="../charts/chart28.xml"/></Relationships>
</file>

<file path=xl/drawings/_rels/drawing57.xml.rels><?xml version="1.0" encoding="UTF-8" standalone="yes"?>
<Relationships xmlns="http://schemas.openxmlformats.org/package/2006/relationships"><Relationship Id="rId2" Type="http://schemas.openxmlformats.org/officeDocument/2006/relationships/image" Target="../media/image44.png"/><Relationship Id="rId1" Type="http://schemas.openxmlformats.org/officeDocument/2006/relationships/chart" Target="../charts/chart29.xml"/></Relationships>
</file>

<file path=xl/drawings/_rels/drawing58.xml.rels><?xml version="1.0" encoding="UTF-8" standalone="yes"?>
<Relationships xmlns="http://schemas.openxmlformats.org/package/2006/relationships"><Relationship Id="rId1" Type="http://schemas.openxmlformats.org/officeDocument/2006/relationships/chart" Target="../charts/chart30.xml"/></Relationships>
</file>

<file path=xl/drawings/_rels/drawing59.xml.rels><?xml version="1.0" encoding="UTF-8" standalone="yes"?>
<Relationships xmlns="http://schemas.openxmlformats.org/package/2006/relationships"><Relationship Id="rId2" Type="http://schemas.openxmlformats.org/officeDocument/2006/relationships/image" Target="../media/image45.png"/><Relationship Id="rId1" Type="http://schemas.openxmlformats.org/officeDocument/2006/relationships/chart" Target="../charts/chart31.xml"/></Relationships>
</file>

<file path=xl/drawings/_rels/drawing60.xml.rels><?xml version="1.0" encoding="UTF-8" standalone="yes"?>
<Relationships xmlns="http://schemas.openxmlformats.org/package/2006/relationships"><Relationship Id="rId2" Type="http://schemas.openxmlformats.org/officeDocument/2006/relationships/image" Target="../media/image46.png"/><Relationship Id="rId1" Type="http://schemas.openxmlformats.org/officeDocument/2006/relationships/chart" Target="../charts/chart32.xml"/></Relationships>
</file>

<file path=xl/drawings/_rels/drawing61.xml.rels><?xml version="1.0" encoding="UTF-8" standalone="yes"?>
<Relationships xmlns="http://schemas.openxmlformats.org/package/2006/relationships"><Relationship Id="rId1" Type="http://schemas.openxmlformats.org/officeDocument/2006/relationships/image" Target="../media/image47.png"/></Relationships>
</file>

<file path=xl/drawings/_rels/drawing62.xml.rels><?xml version="1.0" encoding="UTF-8" standalone="yes"?>
<Relationships xmlns="http://schemas.openxmlformats.org/package/2006/relationships"><Relationship Id="rId1" Type="http://schemas.openxmlformats.org/officeDocument/2006/relationships/chart" Target="../charts/chart33.xml"/></Relationships>
</file>

<file path=xl/drawings/_rels/drawing63.xml.rels><?xml version="1.0" encoding="UTF-8" standalone="yes"?>
<Relationships xmlns="http://schemas.openxmlformats.org/package/2006/relationships"><Relationship Id="rId1" Type="http://schemas.openxmlformats.org/officeDocument/2006/relationships/image" Target="../media/image48.png"/></Relationships>
</file>

<file path=xl/drawings/_rels/drawing64.xml.rels><?xml version="1.0" encoding="UTF-8" standalone="yes"?>
<Relationships xmlns="http://schemas.openxmlformats.org/package/2006/relationships"><Relationship Id="rId1" Type="http://schemas.openxmlformats.org/officeDocument/2006/relationships/image" Target="../media/image13.png"/></Relationships>
</file>

<file path=xl/drawings/_rels/drawing65.xml.rels><?xml version="1.0" encoding="UTF-8" standalone="yes"?>
<Relationships xmlns="http://schemas.openxmlformats.org/package/2006/relationships"><Relationship Id="rId2" Type="http://schemas.openxmlformats.org/officeDocument/2006/relationships/image" Target="../media/image50.png"/><Relationship Id="rId1" Type="http://schemas.openxmlformats.org/officeDocument/2006/relationships/image" Target="../media/image49.png"/></Relationships>
</file>

<file path=xl/drawings/_rels/drawing66.xml.rels><?xml version="1.0" encoding="UTF-8" standalone="yes"?>
<Relationships xmlns="http://schemas.openxmlformats.org/package/2006/relationships"><Relationship Id="rId2" Type="http://schemas.openxmlformats.org/officeDocument/2006/relationships/image" Target="../media/image51.png"/><Relationship Id="rId1" Type="http://schemas.openxmlformats.org/officeDocument/2006/relationships/chart" Target="../charts/chart34.xml"/></Relationships>
</file>

<file path=xl/drawings/_rels/drawing67.xml.rels><?xml version="1.0" encoding="UTF-8" standalone="yes"?>
<Relationships xmlns="http://schemas.openxmlformats.org/package/2006/relationships"><Relationship Id="rId1" Type="http://schemas.openxmlformats.org/officeDocument/2006/relationships/chart" Target="../charts/chart35.xml"/></Relationships>
</file>

<file path=xl/drawings/_rels/drawing68.xml.rels><?xml version="1.0" encoding="UTF-8" standalone="yes"?>
<Relationships xmlns="http://schemas.openxmlformats.org/package/2006/relationships"><Relationship Id="rId2" Type="http://schemas.openxmlformats.org/officeDocument/2006/relationships/image" Target="../media/image52.png"/><Relationship Id="rId1" Type="http://schemas.openxmlformats.org/officeDocument/2006/relationships/chart" Target="../charts/chart36.xml"/></Relationships>
</file>

<file path=xl/drawings/_rels/drawing69.xml.rels><?xml version="1.0" encoding="UTF-8" standalone="yes"?>
<Relationships xmlns="http://schemas.openxmlformats.org/package/2006/relationships"><Relationship Id="rId1" Type="http://schemas.openxmlformats.org/officeDocument/2006/relationships/chart" Target="../charts/chart37.xml"/></Relationships>
</file>

<file path=xl/drawings/_rels/drawing70.xml.rels><?xml version="1.0" encoding="UTF-8" standalone="yes"?>
<Relationships xmlns="http://schemas.openxmlformats.org/package/2006/relationships"><Relationship Id="rId2" Type="http://schemas.openxmlformats.org/officeDocument/2006/relationships/chart" Target="../charts/chart39.xml"/><Relationship Id="rId1" Type="http://schemas.openxmlformats.org/officeDocument/2006/relationships/chart" Target="../charts/chart38.xml"/></Relationships>
</file>

<file path=xl/drawings/_rels/drawing71.xml.rels><?xml version="1.0" encoding="UTF-8" standalone="yes"?>
<Relationships xmlns="http://schemas.openxmlformats.org/package/2006/relationships"><Relationship Id="rId3" Type="http://schemas.openxmlformats.org/officeDocument/2006/relationships/chart" Target="../charts/chart42.xml"/><Relationship Id="rId2" Type="http://schemas.openxmlformats.org/officeDocument/2006/relationships/chart" Target="../charts/chart41.xml"/><Relationship Id="rId1" Type="http://schemas.openxmlformats.org/officeDocument/2006/relationships/chart" Target="../charts/chart40.xml"/></Relationships>
</file>

<file path=xl/drawings/_rels/drawing72.xml.rels><?xml version="1.0" encoding="UTF-8" standalone="yes"?>
<Relationships xmlns="http://schemas.openxmlformats.org/package/2006/relationships"><Relationship Id="rId1" Type="http://schemas.openxmlformats.org/officeDocument/2006/relationships/chart" Target="../charts/chart43.xml"/></Relationships>
</file>

<file path=xl/drawings/_rels/drawing73.xml.rels><?xml version="1.0" encoding="UTF-8" standalone="yes"?>
<Relationships xmlns="http://schemas.openxmlformats.org/package/2006/relationships"><Relationship Id="rId1" Type="http://schemas.openxmlformats.org/officeDocument/2006/relationships/chart" Target="../charts/chart44.xml"/></Relationships>
</file>

<file path=xl/drawings/_rels/drawing74.xml.rels><?xml version="1.0" encoding="UTF-8" standalone="yes"?>
<Relationships xmlns="http://schemas.openxmlformats.org/package/2006/relationships"><Relationship Id="rId2" Type="http://schemas.openxmlformats.org/officeDocument/2006/relationships/image" Target="../media/image53.png"/><Relationship Id="rId1" Type="http://schemas.openxmlformats.org/officeDocument/2006/relationships/chart" Target="../charts/chart45.xml"/></Relationships>
</file>

<file path=xl/drawings/_rels/drawing75.xml.rels><?xml version="1.0" encoding="UTF-8" standalone="yes"?>
<Relationships xmlns="http://schemas.openxmlformats.org/package/2006/relationships"><Relationship Id="rId1" Type="http://schemas.openxmlformats.org/officeDocument/2006/relationships/chart" Target="../charts/chart46.xml"/></Relationships>
</file>

<file path=xl/drawings/_rels/drawing76.xml.rels><?xml version="1.0" encoding="UTF-8" standalone="yes"?>
<Relationships xmlns="http://schemas.openxmlformats.org/package/2006/relationships"><Relationship Id="rId1" Type="http://schemas.openxmlformats.org/officeDocument/2006/relationships/chart" Target="../charts/chart47.xml"/></Relationships>
</file>

<file path=xl/drawings/_rels/drawing77.xml.rels><?xml version="1.0" encoding="UTF-8" standalone="yes"?>
<Relationships xmlns="http://schemas.openxmlformats.org/package/2006/relationships"><Relationship Id="rId1" Type="http://schemas.openxmlformats.org/officeDocument/2006/relationships/chart" Target="../charts/chart48.xml"/></Relationships>
</file>

<file path=xl/drawings/_rels/drawing78.xml.rels><?xml version="1.0" encoding="UTF-8" standalone="yes"?>
<Relationships xmlns="http://schemas.openxmlformats.org/package/2006/relationships"><Relationship Id="rId1" Type="http://schemas.openxmlformats.org/officeDocument/2006/relationships/image" Target="../media/image22.png"/></Relationships>
</file>

<file path=xl/drawings/_rels/drawing79.xml.rels><?xml version="1.0" encoding="UTF-8" standalone="yes"?>
<Relationships xmlns="http://schemas.openxmlformats.org/package/2006/relationships"><Relationship Id="rId2" Type="http://schemas.openxmlformats.org/officeDocument/2006/relationships/image" Target="../media/image54.png"/><Relationship Id="rId1" Type="http://schemas.openxmlformats.org/officeDocument/2006/relationships/chart" Target="../charts/chart49.xml"/></Relationships>
</file>

<file path=xl/drawings/_rels/drawing80.xml.rels><?xml version="1.0" encoding="UTF-8" standalone="yes"?>
<Relationships xmlns="http://schemas.openxmlformats.org/package/2006/relationships"><Relationship Id="rId1" Type="http://schemas.openxmlformats.org/officeDocument/2006/relationships/chart" Target="../charts/chart50.xml"/></Relationships>
</file>

<file path=xl/drawings/drawing1.xml><?xml version="1.0" encoding="utf-8"?>
<xdr:wsDr xmlns:xdr="http://schemas.openxmlformats.org/drawingml/2006/spreadsheetDrawing" xmlns:a="http://schemas.openxmlformats.org/drawingml/2006/main">
  <xdr:twoCellAnchor editAs="oneCell">
    <xdr:from>
      <xdr:col>11</xdr:col>
      <xdr:colOff>406676</xdr:colOff>
      <xdr:row>47</xdr:row>
      <xdr:rowOff>47625</xdr:rowOff>
    </xdr:from>
    <xdr:to>
      <xdr:col>17</xdr:col>
      <xdr:colOff>273261</xdr:colOff>
      <xdr:row>51</xdr:row>
      <xdr:rowOff>19050</xdr:rowOff>
    </xdr:to>
    <xdr:pic>
      <xdr:nvPicPr>
        <xdr:cNvPr id="2" name="Imatge 1">
          <a:extLst>
            <a:ext uri="{FF2B5EF4-FFF2-40B4-BE49-F238E27FC236}">
              <a16:creationId xmlns:a16="http://schemas.microsoft.com/office/drawing/2014/main" id="{1A2C0536-DE32-6A09-0AB2-C4D3B85252E0}"/>
            </a:ext>
          </a:extLst>
        </xdr:cNvPr>
        <xdr:cNvPicPr>
          <a:picLocks noChangeAspect="1"/>
        </xdr:cNvPicPr>
      </xdr:nvPicPr>
      <xdr:blipFill rotWithShape="1">
        <a:blip xmlns:r="http://schemas.openxmlformats.org/officeDocument/2006/relationships" r:embed="rId1"/>
        <a:srcRect t="12849" r="17613"/>
        <a:stretch>
          <a:fillRect/>
        </a:stretch>
      </xdr:blipFill>
      <xdr:spPr>
        <a:xfrm>
          <a:off x="9226826" y="12934950"/>
          <a:ext cx="3124135" cy="1000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100854</xdr:colOff>
      <xdr:row>13</xdr:row>
      <xdr:rowOff>212913</xdr:rowOff>
    </xdr:from>
    <xdr:to>
      <xdr:col>20</xdr:col>
      <xdr:colOff>246199</xdr:colOff>
      <xdr:row>21</xdr:row>
      <xdr:rowOff>78442</xdr:rowOff>
    </xdr:to>
    <xdr:pic>
      <xdr:nvPicPr>
        <xdr:cNvPr id="3" name="Imatge 2">
          <a:extLst>
            <a:ext uri="{FF2B5EF4-FFF2-40B4-BE49-F238E27FC236}">
              <a16:creationId xmlns:a16="http://schemas.microsoft.com/office/drawing/2014/main" id="{E36A5610-ADE2-6166-35CD-E74B998C804A}"/>
            </a:ext>
          </a:extLst>
        </xdr:cNvPr>
        <xdr:cNvPicPr>
          <a:picLocks noChangeAspect="1"/>
        </xdr:cNvPicPr>
      </xdr:nvPicPr>
      <xdr:blipFill rotWithShape="1">
        <a:blip xmlns:r="http://schemas.openxmlformats.org/officeDocument/2006/relationships" r:embed="rId1"/>
        <a:srcRect t="14466" r="14342"/>
        <a:stretch>
          <a:fillRect/>
        </a:stretch>
      </xdr:blipFill>
      <xdr:spPr>
        <a:xfrm>
          <a:off x="8393207" y="6196854"/>
          <a:ext cx="5524168" cy="165847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1033188</xdr:colOff>
      <xdr:row>22</xdr:row>
      <xdr:rowOff>145676</xdr:rowOff>
    </xdr:from>
    <xdr:to>
      <xdr:col>16</xdr:col>
      <xdr:colOff>392206</xdr:colOff>
      <xdr:row>30</xdr:row>
      <xdr:rowOff>33617</xdr:rowOff>
    </xdr:to>
    <xdr:pic>
      <xdr:nvPicPr>
        <xdr:cNvPr id="3" name="Imatge 2">
          <a:extLst>
            <a:ext uri="{FF2B5EF4-FFF2-40B4-BE49-F238E27FC236}">
              <a16:creationId xmlns:a16="http://schemas.microsoft.com/office/drawing/2014/main" id="{0C8886A4-E059-15DC-E92C-ED8A8806E0E0}"/>
            </a:ext>
          </a:extLst>
        </xdr:cNvPr>
        <xdr:cNvPicPr>
          <a:picLocks noChangeAspect="1"/>
        </xdr:cNvPicPr>
      </xdr:nvPicPr>
      <xdr:blipFill rotWithShape="1">
        <a:blip xmlns:r="http://schemas.openxmlformats.org/officeDocument/2006/relationships" r:embed="rId1"/>
        <a:srcRect t="10000" r="30958"/>
        <a:stretch>
          <a:fillRect/>
        </a:stretch>
      </xdr:blipFill>
      <xdr:spPr>
        <a:xfrm>
          <a:off x="9448806" y="7776882"/>
          <a:ext cx="4536135" cy="141194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1170215</xdr:colOff>
      <xdr:row>34</xdr:row>
      <xdr:rowOff>142875</xdr:rowOff>
    </xdr:from>
    <xdr:to>
      <xdr:col>11</xdr:col>
      <xdr:colOff>44845</xdr:colOff>
      <xdr:row>42</xdr:row>
      <xdr:rowOff>108857</xdr:rowOff>
    </xdr:to>
    <xdr:pic>
      <xdr:nvPicPr>
        <xdr:cNvPr id="3" name="Imatge 2">
          <a:extLst>
            <a:ext uri="{FF2B5EF4-FFF2-40B4-BE49-F238E27FC236}">
              <a16:creationId xmlns:a16="http://schemas.microsoft.com/office/drawing/2014/main" id="{B697DFFF-A184-C81E-4B28-EB46A19F20EA}"/>
            </a:ext>
          </a:extLst>
        </xdr:cNvPr>
        <xdr:cNvPicPr>
          <a:picLocks noChangeAspect="1"/>
        </xdr:cNvPicPr>
      </xdr:nvPicPr>
      <xdr:blipFill rotWithShape="1">
        <a:blip xmlns:r="http://schemas.openxmlformats.org/officeDocument/2006/relationships" r:embed="rId1"/>
        <a:srcRect t="12630"/>
        <a:stretch>
          <a:fillRect/>
        </a:stretch>
      </xdr:blipFill>
      <xdr:spPr>
        <a:xfrm>
          <a:off x="9647465" y="12592050"/>
          <a:ext cx="3751430" cy="126138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232421</xdr:colOff>
      <xdr:row>24</xdr:row>
      <xdr:rowOff>57151</xdr:rowOff>
    </xdr:from>
    <xdr:to>
      <xdr:col>13</xdr:col>
      <xdr:colOff>257176</xdr:colOff>
      <xdr:row>28</xdr:row>
      <xdr:rowOff>49485</xdr:rowOff>
    </xdr:to>
    <xdr:pic>
      <xdr:nvPicPr>
        <xdr:cNvPr id="3" name="Imatge 2">
          <a:extLst>
            <a:ext uri="{FF2B5EF4-FFF2-40B4-BE49-F238E27FC236}">
              <a16:creationId xmlns:a16="http://schemas.microsoft.com/office/drawing/2014/main" id="{3CD0492A-E795-1AFE-0C1E-0033FA1E6BEC}"/>
            </a:ext>
          </a:extLst>
        </xdr:cNvPr>
        <xdr:cNvPicPr>
          <a:picLocks noChangeAspect="1"/>
        </xdr:cNvPicPr>
      </xdr:nvPicPr>
      <xdr:blipFill rotWithShape="1">
        <a:blip xmlns:r="http://schemas.openxmlformats.org/officeDocument/2006/relationships" r:embed="rId1"/>
        <a:srcRect t="14508"/>
        <a:stretch>
          <a:fillRect/>
        </a:stretch>
      </xdr:blipFill>
      <xdr:spPr>
        <a:xfrm>
          <a:off x="6861821" y="8124826"/>
          <a:ext cx="3434705" cy="102103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304800</xdr:colOff>
      <xdr:row>43</xdr:row>
      <xdr:rowOff>19050</xdr:rowOff>
    </xdr:from>
    <xdr:to>
      <xdr:col>13</xdr:col>
      <xdr:colOff>33945</xdr:colOff>
      <xdr:row>47</xdr:row>
      <xdr:rowOff>57149</xdr:rowOff>
    </xdr:to>
    <xdr:pic>
      <xdr:nvPicPr>
        <xdr:cNvPr id="2" name="Imatge 1">
          <a:extLst>
            <a:ext uri="{FF2B5EF4-FFF2-40B4-BE49-F238E27FC236}">
              <a16:creationId xmlns:a16="http://schemas.microsoft.com/office/drawing/2014/main" id="{867CD6B7-4CC1-BB7F-5866-42794B4FAD3F}"/>
            </a:ext>
          </a:extLst>
        </xdr:cNvPr>
        <xdr:cNvPicPr>
          <a:picLocks noChangeAspect="1"/>
        </xdr:cNvPicPr>
      </xdr:nvPicPr>
      <xdr:blipFill>
        <a:blip xmlns:r="http://schemas.openxmlformats.org/officeDocument/2006/relationships" r:embed="rId1"/>
        <a:stretch>
          <a:fillRect/>
        </a:stretch>
      </xdr:blipFill>
      <xdr:spPr>
        <a:xfrm>
          <a:off x="6877050" y="12496800"/>
          <a:ext cx="3364520" cy="1066799"/>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62168</xdr:colOff>
      <xdr:row>14</xdr:row>
      <xdr:rowOff>57150</xdr:rowOff>
    </xdr:from>
    <xdr:to>
      <xdr:col>15</xdr:col>
      <xdr:colOff>164160</xdr:colOff>
      <xdr:row>21</xdr:row>
      <xdr:rowOff>67235</xdr:rowOff>
    </xdr:to>
    <xdr:pic>
      <xdr:nvPicPr>
        <xdr:cNvPr id="3" name="Imatge 2">
          <a:extLst>
            <a:ext uri="{FF2B5EF4-FFF2-40B4-BE49-F238E27FC236}">
              <a16:creationId xmlns:a16="http://schemas.microsoft.com/office/drawing/2014/main" id="{31965C51-D347-84B9-83CB-57993E1705A8}"/>
            </a:ext>
          </a:extLst>
        </xdr:cNvPr>
        <xdr:cNvPicPr>
          <a:picLocks noChangeAspect="1"/>
        </xdr:cNvPicPr>
      </xdr:nvPicPr>
      <xdr:blipFill rotWithShape="1">
        <a:blip xmlns:r="http://schemas.openxmlformats.org/officeDocument/2006/relationships" r:embed="rId1"/>
        <a:srcRect t="12483"/>
        <a:stretch>
          <a:fillRect/>
        </a:stretch>
      </xdr:blipFill>
      <xdr:spPr>
        <a:xfrm>
          <a:off x="9634793" y="4972050"/>
          <a:ext cx="4883542" cy="141026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1170215</xdr:colOff>
      <xdr:row>14</xdr:row>
      <xdr:rowOff>108856</xdr:rowOff>
    </xdr:from>
    <xdr:to>
      <xdr:col>13</xdr:col>
      <xdr:colOff>632385</xdr:colOff>
      <xdr:row>19</xdr:row>
      <xdr:rowOff>186220</xdr:rowOff>
    </xdr:to>
    <xdr:pic>
      <xdr:nvPicPr>
        <xdr:cNvPr id="3" name="Imatge 2">
          <a:extLst>
            <a:ext uri="{FF2B5EF4-FFF2-40B4-BE49-F238E27FC236}">
              <a16:creationId xmlns:a16="http://schemas.microsoft.com/office/drawing/2014/main" id="{93768053-08A1-E771-8D78-B54FD10EEE1E}"/>
            </a:ext>
          </a:extLst>
        </xdr:cNvPr>
        <xdr:cNvPicPr>
          <a:picLocks noChangeAspect="1"/>
        </xdr:cNvPicPr>
      </xdr:nvPicPr>
      <xdr:blipFill>
        <a:blip xmlns:r="http://schemas.openxmlformats.org/officeDocument/2006/relationships" r:embed="rId1"/>
        <a:stretch>
          <a:fillRect/>
        </a:stretch>
      </xdr:blipFill>
      <xdr:spPr>
        <a:xfrm>
          <a:off x="10599965" y="6449785"/>
          <a:ext cx="4265491" cy="150611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478117</xdr:colOff>
      <xdr:row>14</xdr:row>
      <xdr:rowOff>19049</xdr:rowOff>
    </xdr:from>
    <xdr:to>
      <xdr:col>23</xdr:col>
      <xdr:colOff>154836</xdr:colOff>
      <xdr:row>21</xdr:row>
      <xdr:rowOff>111589</xdr:rowOff>
    </xdr:to>
    <xdr:pic>
      <xdr:nvPicPr>
        <xdr:cNvPr id="3" name="Imatge 2">
          <a:extLst>
            <a:ext uri="{FF2B5EF4-FFF2-40B4-BE49-F238E27FC236}">
              <a16:creationId xmlns:a16="http://schemas.microsoft.com/office/drawing/2014/main" id="{A10AEB9C-5356-0245-1C17-E58AA40ABB0D}"/>
            </a:ext>
          </a:extLst>
        </xdr:cNvPr>
        <xdr:cNvPicPr>
          <a:picLocks noChangeAspect="1"/>
        </xdr:cNvPicPr>
      </xdr:nvPicPr>
      <xdr:blipFill rotWithShape="1">
        <a:blip xmlns:r="http://schemas.openxmlformats.org/officeDocument/2006/relationships" r:embed="rId1"/>
        <a:srcRect t="12225"/>
        <a:stretch>
          <a:fillRect/>
        </a:stretch>
      </xdr:blipFill>
      <xdr:spPr>
        <a:xfrm>
          <a:off x="11384242" y="4991099"/>
          <a:ext cx="5391719" cy="175941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11422</xdr:colOff>
      <xdr:row>12</xdr:row>
      <xdr:rowOff>209550</xdr:rowOff>
    </xdr:from>
    <xdr:to>
      <xdr:col>22</xdr:col>
      <xdr:colOff>380053</xdr:colOff>
      <xdr:row>20</xdr:row>
      <xdr:rowOff>34578</xdr:rowOff>
    </xdr:to>
    <xdr:pic>
      <xdr:nvPicPr>
        <xdr:cNvPr id="2" name="Imatge 1">
          <a:extLst>
            <a:ext uri="{FF2B5EF4-FFF2-40B4-BE49-F238E27FC236}">
              <a16:creationId xmlns:a16="http://schemas.microsoft.com/office/drawing/2014/main" id="{208D4161-D1D3-3628-9FD7-637F01287D24}"/>
            </a:ext>
          </a:extLst>
        </xdr:cNvPr>
        <xdr:cNvPicPr>
          <a:picLocks noChangeAspect="1"/>
        </xdr:cNvPicPr>
      </xdr:nvPicPr>
      <xdr:blipFill rotWithShape="1">
        <a:blip xmlns:r="http://schemas.openxmlformats.org/officeDocument/2006/relationships" r:embed="rId1"/>
        <a:srcRect t="14378"/>
        <a:stretch>
          <a:fillRect/>
        </a:stretch>
      </xdr:blipFill>
      <xdr:spPr>
        <a:xfrm>
          <a:off x="11536672" y="5048250"/>
          <a:ext cx="5578806" cy="1653828"/>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314325</xdr:colOff>
      <xdr:row>15</xdr:row>
      <xdr:rowOff>28575</xdr:rowOff>
    </xdr:from>
    <xdr:to>
      <xdr:col>11</xdr:col>
      <xdr:colOff>696846</xdr:colOff>
      <xdr:row>19</xdr:row>
      <xdr:rowOff>56498</xdr:rowOff>
    </xdr:to>
    <xdr:pic>
      <xdr:nvPicPr>
        <xdr:cNvPr id="3" name="Imatge 2">
          <a:extLst>
            <a:ext uri="{FF2B5EF4-FFF2-40B4-BE49-F238E27FC236}">
              <a16:creationId xmlns:a16="http://schemas.microsoft.com/office/drawing/2014/main" id="{1153D26E-7D62-9338-682A-750CA25D7ADF}"/>
            </a:ext>
          </a:extLst>
        </xdr:cNvPr>
        <xdr:cNvPicPr>
          <a:picLocks noChangeAspect="1"/>
        </xdr:cNvPicPr>
      </xdr:nvPicPr>
      <xdr:blipFill rotWithShape="1">
        <a:blip xmlns:r="http://schemas.openxmlformats.org/officeDocument/2006/relationships" r:embed="rId1"/>
        <a:srcRect t="13992"/>
        <a:stretch>
          <a:fillRect/>
        </a:stretch>
      </xdr:blipFill>
      <xdr:spPr>
        <a:xfrm>
          <a:off x="9448800" y="4972050"/>
          <a:ext cx="2525646" cy="866123"/>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889001</xdr:colOff>
      <xdr:row>12</xdr:row>
      <xdr:rowOff>141942</xdr:rowOff>
    </xdr:from>
    <xdr:to>
      <xdr:col>13</xdr:col>
      <xdr:colOff>85221</xdr:colOff>
      <xdr:row>16</xdr:row>
      <xdr:rowOff>364838</xdr:rowOff>
    </xdr:to>
    <xdr:pic>
      <xdr:nvPicPr>
        <xdr:cNvPr id="2" name="Imatge 1">
          <a:extLst>
            <a:ext uri="{FF2B5EF4-FFF2-40B4-BE49-F238E27FC236}">
              <a16:creationId xmlns:a16="http://schemas.microsoft.com/office/drawing/2014/main" id="{C36DD2FF-E382-8A07-CE1F-4B72C8D48582}"/>
            </a:ext>
          </a:extLst>
        </xdr:cNvPr>
        <xdr:cNvPicPr>
          <a:picLocks noChangeAspect="1"/>
        </xdr:cNvPicPr>
      </xdr:nvPicPr>
      <xdr:blipFill>
        <a:blip xmlns:r="http://schemas.openxmlformats.org/officeDocument/2006/relationships" r:embed="rId1"/>
        <a:stretch>
          <a:fillRect/>
        </a:stretch>
      </xdr:blipFill>
      <xdr:spPr>
        <a:xfrm>
          <a:off x="8501530" y="5236883"/>
          <a:ext cx="5757078" cy="1956073"/>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1119363</xdr:colOff>
      <xdr:row>23</xdr:row>
      <xdr:rowOff>89978</xdr:rowOff>
    </xdr:from>
    <xdr:to>
      <xdr:col>11</xdr:col>
      <xdr:colOff>253999</xdr:colOff>
      <xdr:row>28</xdr:row>
      <xdr:rowOff>42333</xdr:rowOff>
    </xdr:to>
    <xdr:pic>
      <xdr:nvPicPr>
        <xdr:cNvPr id="3" name="Imatge 2">
          <a:extLst>
            <a:ext uri="{FF2B5EF4-FFF2-40B4-BE49-F238E27FC236}">
              <a16:creationId xmlns:a16="http://schemas.microsoft.com/office/drawing/2014/main" id="{00FFD089-B5D1-20F3-58B9-C7DCBEB1E3F8}"/>
            </a:ext>
          </a:extLst>
        </xdr:cNvPr>
        <xdr:cNvPicPr>
          <a:picLocks noChangeAspect="1"/>
        </xdr:cNvPicPr>
      </xdr:nvPicPr>
      <xdr:blipFill>
        <a:blip xmlns:r="http://schemas.openxmlformats.org/officeDocument/2006/relationships" r:embed="rId1"/>
        <a:stretch>
          <a:fillRect/>
        </a:stretch>
      </xdr:blipFill>
      <xdr:spPr>
        <a:xfrm>
          <a:off x="7374113" y="8281478"/>
          <a:ext cx="3526719" cy="1254105"/>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290764</xdr:colOff>
      <xdr:row>21</xdr:row>
      <xdr:rowOff>86895</xdr:rowOff>
    </xdr:from>
    <xdr:to>
      <xdr:col>11</xdr:col>
      <xdr:colOff>123249</xdr:colOff>
      <xdr:row>26</xdr:row>
      <xdr:rowOff>103105</xdr:rowOff>
    </xdr:to>
    <xdr:pic>
      <xdr:nvPicPr>
        <xdr:cNvPr id="3" name="Imatge 2">
          <a:extLst>
            <a:ext uri="{FF2B5EF4-FFF2-40B4-BE49-F238E27FC236}">
              <a16:creationId xmlns:a16="http://schemas.microsoft.com/office/drawing/2014/main" id="{9CD7EAF5-7ABD-427E-BDE1-1B71C259FF5E}"/>
            </a:ext>
          </a:extLst>
        </xdr:cNvPr>
        <xdr:cNvPicPr>
          <a:picLocks noChangeAspect="1"/>
        </xdr:cNvPicPr>
      </xdr:nvPicPr>
      <xdr:blipFill>
        <a:blip xmlns:r="http://schemas.openxmlformats.org/officeDocument/2006/relationships" r:embed="rId1"/>
        <a:stretch>
          <a:fillRect/>
        </a:stretch>
      </xdr:blipFill>
      <xdr:spPr>
        <a:xfrm>
          <a:off x="7118685" y="7807158"/>
          <a:ext cx="3346709" cy="1219368"/>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9</xdr:col>
      <xdr:colOff>1174750</xdr:colOff>
      <xdr:row>15</xdr:row>
      <xdr:rowOff>52917</xdr:rowOff>
    </xdr:from>
    <xdr:to>
      <xdr:col>13</xdr:col>
      <xdr:colOff>332296</xdr:colOff>
      <xdr:row>17</xdr:row>
      <xdr:rowOff>374306</xdr:rowOff>
    </xdr:to>
    <xdr:pic>
      <xdr:nvPicPr>
        <xdr:cNvPr id="3" name="Imatge 2">
          <a:extLst>
            <a:ext uri="{FF2B5EF4-FFF2-40B4-BE49-F238E27FC236}">
              <a16:creationId xmlns:a16="http://schemas.microsoft.com/office/drawing/2014/main" id="{4EB2C743-24DE-E572-2A6C-1AEFAAE4B2AF}"/>
            </a:ext>
          </a:extLst>
        </xdr:cNvPr>
        <xdr:cNvPicPr>
          <a:picLocks noChangeAspect="1"/>
        </xdr:cNvPicPr>
      </xdr:nvPicPr>
      <xdr:blipFill>
        <a:blip xmlns:r="http://schemas.openxmlformats.org/officeDocument/2006/relationships" r:embed="rId1"/>
        <a:stretch>
          <a:fillRect/>
        </a:stretch>
      </xdr:blipFill>
      <xdr:spPr>
        <a:xfrm>
          <a:off x="10678583" y="5894917"/>
          <a:ext cx="3189796" cy="1140539"/>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9</xdr:col>
      <xdr:colOff>201706</xdr:colOff>
      <xdr:row>14</xdr:row>
      <xdr:rowOff>33618</xdr:rowOff>
    </xdr:from>
    <xdr:to>
      <xdr:col>14</xdr:col>
      <xdr:colOff>334893</xdr:colOff>
      <xdr:row>18</xdr:row>
      <xdr:rowOff>123265</xdr:rowOff>
    </xdr:to>
    <xdr:pic>
      <xdr:nvPicPr>
        <xdr:cNvPr id="2" name="Imatge 1">
          <a:extLst>
            <a:ext uri="{FF2B5EF4-FFF2-40B4-BE49-F238E27FC236}">
              <a16:creationId xmlns:a16="http://schemas.microsoft.com/office/drawing/2014/main" id="{1E68BCB9-325C-8629-84B0-0909CE83FF93}"/>
            </a:ext>
          </a:extLst>
        </xdr:cNvPr>
        <xdr:cNvPicPr>
          <a:picLocks noChangeAspect="1"/>
        </xdr:cNvPicPr>
      </xdr:nvPicPr>
      <xdr:blipFill>
        <a:blip xmlns:r="http://schemas.openxmlformats.org/officeDocument/2006/relationships" r:embed="rId1"/>
        <a:stretch>
          <a:fillRect/>
        </a:stretch>
      </xdr:blipFill>
      <xdr:spPr>
        <a:xfrm>
          <a:off x="8225118" y="6185647"/>
          <a:ext cx="4570716" cy="1557618"/>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10</xdr:col>
      <xdr:colOff>285749</xdr:colOff>
      <xdr:row>13</xdr:row>
      <xdr:rowOff>63498</xdr:rowOff>
    </xdr:from>
    <xdr:to>
      <xdr:col>14</xdr:col>
      <xdr:colOff>381000</xdr:colOff>
      <xdr:row>16</xdr:row>
      <xdr:rowOff>282231</xdr:rowOff>
    </xdr:to>
    <xdr:pic>
      <xdr:nvPicPr>
        <xdr:cNvPr id="2" name="Imatge 1">
          <a:extLst>
            <a:ext uri="{FF2B5EF4-FFF2-40B4-BE49-F238E27FC236}">
              <a16:creationId xmlns:a16="http://schemas.microsoft.com/office/drawing/2014/main" id="{2B49210D-396C-0629-B383-94B7A06F226A}"/>
            </a:ext>
          </a:extLst>
        </xdr:cNvPr>
        <xdr:cNvPicPr>
          <a:picLocks noChangeAspect="1"/>
        </xdr:cNvPicPr>
      </xdr:nvPicPr>
      <xdr:blipFill rotWithShape="1">
        <a:blip xmlns:r="http://schemas.openxmlformats.org/officeDocument/2006/relationships" r:embed="rId1"/>
        <a:srcRect t="5419"/>
        <a:stretch>
          <a:fillRect/>
        </a:stretch>
      </xdr:blipFill>
      <xdr:spPr>
        <a:xfrm>
          <a:off x="8731249" y="6117165"/>
          <a:ext cx="3227918" cy="1075983"/>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10</xdr:col>
      <xdr:colOff>371475</xdr:colOff>
      <xdr:row>13</xdr:row>
      <xdr:rowOff>9525</xdr:rowOff>
    </xdr:from>
    <xdr:to>
      <xdr:col>14</xdr:col>
      <xdr:colOff>781530</xdr:colOff>
      <xdr:row>17</xdr:row>
      <xdr:rowOff>158</xdr:rowOff>
    </xdr:to>
    <xdr:pic>
      <xdr:nvPicPr>
        <xdr:cNvPr id="3" name="Imatge 2">
          <a:extLst>
            <a:ext uri="{FF2B5EF4-FFF2-40B4-BE49-F238E27FC236}">
              <a16:creationId xmlns:a16="http://schemas.microsoft.com/office/drawing/2014/main" id="{A60DD220-8841-19C1-99ED-C730C87E3CF2}"/>
            </a:ext>
          </a:extLst>
        </xdr:cNvPr>
        <xdr:cNvPicPr>
          <a:picLocks noChangeAspect="1"/>
        </xdr:cNvPicPr>
      </xdr:nvPicPr>
      <xdr:blipFill>
        <a:blip xmlns:r="http://schemas.openxmlformats.org/officeDocument/2006/relationships" r:embed="rId1"/>
        <a:stretch>
          <a:fillRect/>
        </a:stretch>
      </xdr:blipFill>
      <xdr:spPr>
        <a:xfrm>
          <a:off x="9877425" y="5419725"/>
          <a:ext cx="3439005" cy="1133633"/>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10</xdr:col>
      <xdr:colOff>112058</xdr:colOff>
      <xdr:row>13</xdr:row>
      <xdr:rowOff>224117</xdr:rowOff>
    </xdr:from>
    <xdr:to>
      <xdr:col>17</xdr:col>
      <xdr:colOff>49789</xdr:colOff>
      <xdr:row>17</xdr:row>
      <xdr:rowOff>211392</xdr:rowOff>
    </xdr:to>
    <xdr:pic>
      <xdr:nvPicPr>
        <xdr:cNvPr id="2" name="Imatge 1">
          <a:extLst>
            <a:ext uri="{FF2B5EF4-FFF2-40B4-BE49-F238E27FC236}">
              <a16:creationId xmlns:a16="http://schemas.microsoft.com/office/drawing/2014/main" id="{D4853C9C-B12C-F87C-1935-4264526D7ADF}"/>
            </a:ext>
          </a:extLst>
        </xdr:cNvPr>
        <xdr:cNvPicPr>
          <a:picLocks noChangeAspect="1"/>
        </xdr:cNvPicPr>
      </xdr:nvPicPr>
      <xdr:blipFill>
        <a:blip xmlns:r="http://schemas.openxmlformats.org/officeDocument/2006/relationships" r:embed="rId1"/>
        <a:stretch>
          <a:fillRect/>
        </a:stretch>
      </xdr:blipFill>
      <xdr:spPr>
        <a:xfrm>
          <a:off x="8426823" y="6364941"/>
          <a:ext cx="3467584" cy="1152686"/>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11</xdr:col>
      <xdr:colOff>145676</xdr:colOff>
      <xdr:row>12</xdr:row>
      <xdr:rowOff>257734</xdr:rowOff>
    </xdr:from>
    <xdr:to>
      <xdr:col>18</xdr:col>
      <xdr:colOff>83407</xdr:colOff>
      <xdr:row>16</xdr:row>
      <xdr:rowOff>245009</xdr:rowOff>
    </xdr:to>
    <xdr:pic>
      <xdr:nvPicPr>
        <xdr:cNvPr id="3" name="Imatge 2">
          <a:extLst>
            <a:ext uri="{FF2B5EF4-FFF2-40B4-BE49-F238E27FC236}">
              <a16:creationId xmlns:a16="http://schemas.microsoft.com/office/drawing/2014/main" id="{D025FFF7-D20C-4CC2-A9EB-25B9AB06342D}"/>
            </a:ext>
          </a:extLst>
        </xdr:cNvPr>
        <xdr:cNvPicPr>
          <a:picLocks noChangeAspect="1"/>
        </xdr:cNvPicPr>
      </xdr:nvPicPr>
      <xdr:blipFill>
        <a:blip xmlns:r="http://schemas.openxmlformats.org/officeDocument/2006/relationships" r:embed="rId1"/>
        <a:stretch>
          <a:fillRect/>
        </a:stretch>
      </xdr:blipFill>
      <xdr:spPr>
        <a:xfrm>
          <a:off x="11867029" y="5199528"/>
          <a:ext cx="3467584" cy="1152687"/>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13</xdr:col>
      <xdr:colOff>88526</xdr:colOff>
      <xdr:row>14</xdr:row>
      <xdr:rowOff>73397</xdr:rowOff>
    </xdr:from>
    <xdr:to>
      <xdr:col>19</xdr:col>
      <xdr:colOff>445027</xdr:colOff>
      <xdr:row>17</xdr:row>
      <xdr:rowOff>314324</xdr:rowOff>
    </xdr:to>
    <xdr:pic>
      <xdr:nvPicPr>
        <xdr:cNvPr id="3" name="Imatge 2">
          <a:extLst>
            <a:ext uri="{FF2B5EF4-FFF2-40B4-BE49-F238E27FC236}">
              <a16:creationId xmlns:a16="http://schemas.microsoft.com/office/drawing/2014/main" id="{D457D4FF-C223-59FC-7881-AE28F17179AA}"/>
            </a:ext>
          </a:extLst>
        </xdr:cNvPr>
        <xdr:cNvPicPr>
          <a:picLocks noChangeAspect="1"/>
        </xdr:cNvPicPr>
      </xdr:nvPicPr>
      <xdr:blipFill>
        <a:blip xmlns:r="http://schemas.openxmlformats.org/officeDocument/2006/relationships" r:embed="rId1"/>
        <a:stretch>
          <a:fillRect/>
        </a:stretch>
      </xdr:blipFill>
      <xdr:spPr>
        <a:xfrm>
          <a:off x="12375776" y="5578847"/>
          <a:ext cx="4385576" cy="1383927"/>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10</xdr:col>
      <xdr:colOff>95250</xdr:colOff>
      <xdr:row>13</xdr:row>
      <xdr:rowOff>0</xdr:rowOff>
    </xdr:from>
    <xdr:to>
      <xdr:col>15</xdr:col>
      <xdr:colOff>438651</xdr:colOff>
      <xdr:row>16</xdr:row>
      <xdr:rowOff>177958</xdr:rowOff>
    </xdr:to>
    <xdr:pic>
      <xdr:nvPicPr>
        <xdr:cNvPr id="3" name="Imatge 2">
          <a:extLst>
            <a:ext uri="{FF2B5EF4-FFF2-40B4-BE49-F238E27FC236}">
              <a16:creationId xmlns:a16="http://schemas.microsoft.com/office/drawing/2014/main" id="{D49D7C78-9A77-EBE1-7171-17729FA407A6}"/>
            </a:ext>
          </a:extLst>
        </xdr:cNvPr>
        <xdr:cNvPicPr>
          <a:picLocks noChangeAspect="1"/>
        </xdr:cNvPicPr>
      </xdr:nvPicPr>
      <xdr:blipFill>
        <a:blip xmlns:r="http://schemas.openxmlformats.org/officeDocument/2006/relationships" r:embed="rId1"/>
        <a:stretch>
          <a:fillRect/>
        </a:stretch>
      </xdr:blipFill>
      <xdr:spPr>
        <a:xfrm>
          <a:off x="8524875" y="6257925"/>
          <a:ext cx="3591426" cy="1133633"/>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8</xdr:col>
      <xdr:colOff>1092867</xdr:colOff>
      <xdr:row>12</xdr:row>
      <xdr:rowOff>220579</xdr:rowOff>
    </xdr:from>
    <xdr:to>
      <xdr:col>13</xdr:col>
      <xdr:colOff>101446</xdr:colOff>
      <xdr:row>17</xdr:row>
      <xdr:rowOff>80209</xdr:rowOff>
    </xdr:to>
    <xdr:pic>
      <xdr:nvPicPr>
        <xdr:cNvPr id="2" name="Imatge 1">
          <a:extLst>
            <a:ext uri="{FF2B5EF4-FFF2-40B4-BE49-F238E27FC236}">
              <a16:creationId xmlns:a16="http://schemas.microsoft.com/office/drawing/2014/main" id="{BFAE4D38-000C-4D57-56A1-AD7425BB706B}"/>
            </a:ext>
          </a:extLst>
        </xdr:cNvPr>
        <xdr:cNvPicPr>
          <a:picLocks noChangeAspect="1"/>
        </xdr:cNvPicPr>
      </xdr:nvPicPr>
      <xdr:blipFill>
        <a:blip xmlns:r="http://schemas.openxmlformats.org/officeDocument/2006/relationships" r:embed="rId1"/>
        <a:stretch>
          <a:fillRect/>
        </a:stretch>
      </xdr:blipFill>
      <xdr:spPr>
        <a:xfrm>
          <a:off x="10226841" y="5063290"/>
          <a:ext cx="3430184" cy="1102893"/>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2</xdr:col>
      <xdr:colOff>19049</xdr:colOff>
      <xdr:row>20</xdr:row>
      <xdr:rowOff>1</xdr:rowOff>
    </xdr:from>
    <xdr:to>
      <xdr:col>5</xdr:col>
      <xdr:colOff>604108</xdr:colOff>
      <xdr:row>23</xdr:row>
      <xdr:rowOff>228600</xdr:rowOff>
    </xdr:to>
    <xdr:pic>
      <xdr:nvPicPr>
        <xdr:cNvPr id="3" name="Imatge 2">
          <a:extLst>
            <a:ext uri="{FF2B5EF4-FFF2-40B4-BE49-F238E27FC236}">
              <a16:creationId xmlns:a16="http://schemas.microsoft.com/office/drawing/2014/main" id="{F80A346C-2080-1FA7-B127-C1E61543EB08}"/>
            </a:ext>
          </a:extLst>
        </xdr:cNvPr>
        <xdr:cNvPicPr>
          <a:picLocks noChangeAspect="1"/>
        </xdr:cNvPicPr>
      </xdr:nvPicPr>
      <xdr:blipFill>
        <a:blip xmlns:r="http://schemas.openxmlformats.org/officeDocument/2006/relationships" r:embed="rId1"/>
        <a:stretch>
          <a:fillRect/>
        </a:stretch>
      </xdr:blipFill>
      <xdr:spPr>
        <a:xfrm>
          <a:off x="1866899" y="7162801"/>
          <a:ext cx="3614009" cy="1171574"/>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8</xdr:col>
      <xdr:colOff>428625</xdr:colOff>
      <xdr:row>20</xdr:row>
      <xdr:rowOff>152401</xdr:rowOff>
    </xdr:from>
    <xdr:to>
      <xdr:col>12</xdr:col>
      <xdr:colOff>238126</xdr:colOff>
      <xdr:row>25</xdr:row>
      <xdr:rowOff>74683</xdr:rowOff>
    </xdr:to>
    <xdr:pic>
      <xdr:nvPicPr>
        <xdr:cNvPr id="3" name="Imatge 2">
          <a:extLst>
            <a:ext uri="{FF2B5EF4-FFF2-40B4-BE49-F238E27FC236}">
              <a16:creationId xmlns:a16="http://schemas.microsoft.com/office/drawing/2014/main" id="{061DECC8-D28E-48A8-8105-B34F696DEDFC}"/>
            </a:ext>
          </a:extLst>
        </xdr:cNvPr>
        <xdr:cNvPicPr>
          <a:picLocks noChangeAspect="1"/>
        </xdr:cNvPicPr>
      </xdr:nvPicPr>
      <xdr:blipFill>
        <a:blip xmlns:r="http://schemas.openxmlformats.org/officeDocument/2006/relationships" r:embed="rId1"/>
        <a:stretch>
          <a:fillRect/>
        </a:stretch>
      </xdr:blipFill>
      <xdr:spPr>
        <a:xfrm>
          <a:off x="6638925" y="6181726"/>
          <a:ext cx="3286126" cy="1065282"/>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11</xdr:col>
      <xdr:colOff>156883</xdr:colOff>
      <xdr:row>12</xdr:row>
      <xdr:rowOff>280147</xdr:rowOff>
    </xdr:from>
    <xdr:to>
      <xdr:col>18</xdr:col>
      <xdr:colOff>55295</xdr:colOff>
      <xdr:row>16</xdr:row>
      <xdr:rowOff>437029</xdr:rowOff>
    </xdr:to>
    <xdr:pic>
      <xdr:nvPicPr>
        <xdr:cNvPr id="2" name="Imatge 1">
          <a:extLst>
            <a:ext uri="{FF2B5EF4-FFF2-40B4-BE49-F238E27FC236}">
              <a16:creationId xmlns:a16="http://schemas.microsoft.com/office/drawing/2014/main" id="{A7FA516A-9C33-4B37-4E42-124E7FA0FC27}"/>
            </a:ext>
          </a:extLst>
        </xdr:cNvPr>
        <xdr:cNvPicPr>
          <a:picLocks noChangeAspect="1"/>
        </xdr:cNvPicPr>
      </xdr:nvPicPr>
      <xdr:blipFill>
        <a:blip xmlns:r="http://schemas.openxmlformats.org/officeDocument/2006/relationships" r:embed="rId1"/>
        <a:stretch>
          <a:fillRect/>
        </a:stretch>
      </xdr:blipFill>
      <xdr:spPr>
        <a:xfrm>
          <a:off x="13234148" y="5715000"/>
          <a:ext cx="3988559" cy="1322294"/>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1</xdr:col>
      <xdr:colOff>0</xdr:colOff>
      <xdr:row>18</xdr:row>
      <xdr:rowOff>0</xdr:rowOff>
    </xdr:from>
    <xdr:to>
      <xdr:col>4</xdr:col>
      <xdr:colOff>704850</xdr:colOff>
      <xdr:row>29</xdr:row>
      <xdr:rowOff>247650</xdr:rowOff>
    </xdr:to>
    <xdr:pic>
      <xdr:nvPicPr>
        <xdr:cNvPr id="2" name="Imatge 1">
          <a:extLst>
            <a:ext uri="{FF2B5EF4-FFF2-40B4-BE49-F238E27FC236}">
              <a16:creationId xmlns:a16="http://schemas.microsoft.com/office/drawing/2014/main" id="{C3633202-F2DB-75C3-1544-41A152AA16A0}"/>
            </a:ext>
          </a:extLst>
        </xdr:cNvPr>
        <xdr:cNvPicPr>
          <a:picLocks noChangeAspect="1"/>
        </xdr:cNvPicPr>
      </xdr:nvPicPr>
      <xdr:blipFill>
        <a:blip xmlns:r="http://schemas.openxmlformats.org/officeDocument/2006/relationships" r:embed="rId1"/>
        <a:stretch>
          <a:fillRect/>
        </a:stretch>
      </xdr:blipFill>
      <xdr:spPr>
        <a:xfrm>
          <a:off x="228600" y="5934075"/>
          <a:ext cx="4572000" cy="3390900"/>
        </a:xfrm>
        <a:prstGeom prst="rect">
          <a:avLst/>
        </a:prstGeom>
      </xdr:spPr>
    </xdr:pic>
    <xdr:clientData/>
  </xdr:twoCellAnchor>
  <xdr:twoCellAnchor editAs="oneCell">
    <xdr:from>
      <xdr:col>6</xdr:col>
      <xdr:colOff>0</xdr:colOff>
      <xdr:row>19</xdr:row>
      <xdr:rowOff>0</xdr:rowOff>
    </xdr:from>
    <xdr:to>
      <xdr:col>12</xdr:col>
      <xdr:colOff>200025</xdr:colOff>
      <xdr:row>29</xdr:row>
      <xdr:rowOff>47625</xdr:rowOff>
    </xdr:to>
    <xdr:pic>
      <xdr:nvPicPr>
        <xdr:cNvPr id="3" name="Imatge 2">
          <a:extLst>
            <a:ext uri="{FF2B5EF4-FFF2-40B4-BE49-F238E27FC236}">
              <a16:creationId xmlns:a16="http://schemas.microsoft.com/office/drawing/2014/main" id="{9495AE81-E84A-B64C-0570-2CAC5A75FEA6}"/>
            </a:ext>
            <a:ext uri="{147F2762-F138-4A5C-976F-8EAC2B608ADB}">
              <a16:predDERef xmlns:a16="http://schemas.microsoft.com/office/drawing/2014/main" pred="{C3633202-F2DB-75C3-1544-41A152AA16A0}"/>
            </a:ext>
          </a:extLst>
        </xdr:cNvPr>
        <xdr:cNvPicPr>
          <a:picLocks noChangeAspect="1"/>
        </xdr:cNvPicPr>
      </xdr:nvPicPr>
      <xdr:blipFill>
        <a:blip xmlns:r="http://schemas.openxmlformats.org/officeDocument/2006/relationships" r:embed="rId2"/>
        <a:stretch>
          <a:fillRect/>
        </a:stretch>
      </xdr:blipFill>
      <xdr:spPr>
        <a:xfrm>
          <a:off x="5153025" y="6219825"/>
          <a:ext cx="4572000" cy="2905125"/>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190500</xdr:colOff>
      <xdr:row>19</xdr:row>
      <xdr:rowOff>161925</xdr:rowOff>
    </xdr:from>
    <xdr:to>
      <xdr:col>5</xdr:col>
      <xdr:colOff>295275</xdr:colOff>
      <xdr:row>30</xdr:row>
      <xdr:rowOff>76200</xdr:rowOff>
    </xdr:to>
    <xdr:pic>
      <xdr:nvPicPr>
        <xdr:cNvPr id="2" name="Imatge 1">
          <a:extLst>
            <a:ext uri="{FF2B5EF4-FFF2-40B4-BE49-F238E27FC236}">
              <a16:creationId xmlns:a16="http://schemas.microsoft.com/office/drawing/2014/main" id="{DFC209EC-D286-FD61-FCD3-1485A0681052}"/>
            </a:ext>
          </a:extLst>
        </xdr:cNvPr>
        <xdr:cNvPicPr>
          <a:picLocks noChangeAspect="1"/>
        </xdr:cNvPicPr>
      </xdr:nvPicPr>
      <xdr:blipFill>
        <a:blip xmlns:r="http://schemas.openxmlformats.org/officeDocument/2006/relationships" r:embed="rId1"/>
        <a:stretch>
          <a:fillRect/>
        </a:stretch>
      </xdr:blipFill>
      <xdr:spPr>
        <a:xfrm>
          <a:off x="190500" y="6048375"/>
          <a:ext cx="4572000" cy="2457450"/>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7</xdr:col>
      <xdr:colOff>95250</xdr:colOff>
      <xdr:row>14</xdr:row>
      <xdr:rowOff>264583</xdr:rowOff>
    </xdr:from>
    <xdr:to>
      <xdr:col>9</xdr:col>
      <xdr:colOff>1843036</xdr:colOff>
      <xdr:row>18</xdr:row>
      <xdr:rowOff>245690</xdr:rowOff>
    </xdr:to>
    <xdr:pic>
      <xdr:nvPicPr>
        <xdr:cNvPr id="3" name="Imatge 2">
          <a:extLst>
            <a:ext uri="{FF2B5EF4-FFF2-40B4-BE49-F238E27FC236}">
              <a16:creationId xmlns:a16="http://schemas.microsoft.com/office/drawing/2014/main" id="{A69ECB3B-E688-95AB-6846-DC15D6EE1D0E}"/>
            </a:ext>
          </a:extLst>
        </xdr:cNvPr>
        <xdr:cNvPicPr>
          <a:picLocks noChangeAspect="1"/>
        </xdr:cNvPicPr>
      </xdr:nvPicPr>
      <xdr:blipFill>
        <a:blip xmlns:r="http://schemas.openxmlformats.org/officeDocument/2006/relationships" r:embed="rId1"/>
        <a:stretch>
          <a:fillRect/>
        </a:stretch>
      </xdr:blipFill>
      <xdr:spPr>
        <a:xfrm>
          <a:off x="6339417" y="5715000"/>
          <a:ext cx="3419952" cy="1124107"/>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8</xdr:col>
      <xdr:colOff>0</xdr:colOff>
      <xdr:row>47</xdr:row>
      <xdr:rowOff>0</xdr:rowOff>
    </xdr:from>
    <xdr:to>
      <xdr:col>8</xdr:col>
      <xdr:colOff>847725</xdr:colOff>
      <xdr:row>51</xdr:row>
      <xdr:rowOff>17617</xdr:rowOff>
    </xdr:to>
    <xdr:pic>
      <xdr:nvPicPr>
        <xdr:cNvPr id="4" name="Imatge 3">
          <a:extLst>
            <a:ext uri="{FF2B5EF4-FFF2-40B4-BE49-F238E27FC236}">
              <a16:creationId xmlns:a16="http://schemas.microsoft.com/office/drawing/2014/main" id="{1303350E-D396-3B9D-87F0-F3328EB7740A}"/>
            </a:ext>
          </a:extLst>
        </xdr:cNvPr>
        <xdr:cNvPicPr>
          <a:picLocks noChangeAspect="1"/>
        </xdr:cNvPicPr>
      </xdr:nvPicPr>
      <xdr:blipFill>
        <a:blip xmlns:r="http://schemas.openxmlformats.org/officeDocument/2006/relationships" r:embed="rId1"/>
        <a:stretch>
          <a:fillRect/>
        </a:stretch>
      </xdr:blipFill>
      <xdr:spPr>
        <a:xfrm>
          <a:off x="8353425" y="12039600"/>
          <a:ext cx="847725" cy="817717"/>
        </a:xfrm>
        <a:prstGeom prst="rect">
          <a:avLst/>
        </a:prstGeom>
      </xdr:spPr>
    </xdr:pic>
    <xdr:clientData/>
  </xdr:twoCellAnchor>
  <xdr:twoCellAnchor editAs="oneCell">
    <xdr:from>
      <xdr:col>8</xdr:col>
      <xdr:colOff>0</xdr:colOff>
      <xdr:row>53</xdr:row>
      <xdr:rowOff>0</xdr:rowOff>
    </xdr:from>
    <xdr:to>
      <xdr:col>8</xdr:col>
      <xdr:colOff>847725</xdr:colOff>
      <xdr:row>57</xdr:row>
      <xdr:rowOff>17616</xdr:rowOff>
    </xdr:to>
    <xdr:pic>
      <xdr:nvPicPr>
        <xdr:cNvPr id="5" name="Imatge 4">
          <a:extLst>
            <a:ext uri="{FF2B5EF4-FFF2-40B4-BE49-F238E27FC236}">
              <a16:creationId xmlns:a16="http://schemas.microsoft.com/office/drawing/2014/main" id="{40971611-E493-42AA-942B-41FCC9A59692}"/>
            </a:ext>
          </a:extLst>
        </xdr:cNvPr>
        <xdr:cNvPicPr>
          <a:picLocks noChangeAspect="1"/>
        </xdr:cNvPicPr>
      </xdr:nvPicPr>
      <xdr:blipFill>
        <a:blip xmlns:r="http://schemas.openxmlformats.org/officeDocument/2006/relationships" r:embed="rId1"/>
        <a:stretch>
          <a:fillRect/>
        </a:stretch>
      </xdr:blipFill>
      <xdr:spPr>
        <a:xfrm>
          <a:off x="8353425" y="13239750"/>
          <a:ext cx="847725" cy="817717"/>
        </a:xfrm>
        <a:prstGeom prst="rect">
          <a:avLst/>
        </a:prstGeom>
      </xdr:spPr>
    </xdr:pic>
    <xdr:clientData/>
  </xdr:twoCellAnchor>
  <xdr:twoCellAnchor editAs="oneCell">
    <xdr:from>
      <xdr:col>8</xdr:col>
      <xdr:colOff>0</xdr:colOff>
      <xdr:row>59</xdr:row>
      <xdr:rowOff>0</xdr:rowOff>
    </xdr:from>
    <xdr:to>
      <xdr:col>8</xdr:col>
      <xdr:colOff>847725</xdr:colOff>
      <xdr:row>63</xdr:row>
      <xdr:rowOff>17618</xdr:rowOff>
    </xdr:to>
    <xdr:pic>
      <xdr:nvPicPr>
        <xdr:cNvPr id="6" name="Imatge 5">
          <a:extLst>
            <a:ext uri="{FF2B5EF4-FFF2-40B4-BE49-F238E27FC236}">
              <a16:creationId xmlns:a16="http://schemas.microsoft.com/office/drawing/2014/main" id="{9A4F0BD8-B794-4CB7-9810-8C3BCBB7B31B}"/>
            </a:ext>
          </a:extLst>
        </xdr:cNvPr>
        <xdr:cNvPicPr>
          <a:picLocks noChangeAspect="1"/>
        </xdr:cNvPicPr>
      </xdr:nvPicPr>
      <xdr:blipFill>
        <a:blip xmlns:r="http://schemas.openxmlformats.org/officeDocument/2006/relationships" r:embed="rId1"/>
        <a:stretch>
          <a:fillRect/>
        </a:stretch>
      </xdr:blipFill>
      <xdr:spPr>
        <a:xfrm>
          <a:off x="8353425" y="14439900"/>
          <a:ext cx="847725" cy="817717"/>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8</xdr:col>
      <xdr:colOff>0</xdr:colOff>
      <xdr:row>41</xdr:row>
      <xdr:rowOff>0</xdr:rowOff>
    </xdr:from>
    <xdr:to>
      <xdr:col>9</xdr:col>
      <xdr:colOff>9525</xdr:colOff>
      <xdr:row>45</xdr:row>
      <xdr:rowOff>17616</xdr:rowOff>
    </xdr:to>
    <xdr:pic>
      <xdr:nvPicPr>
        <xdr:cNvPr id="3" name="Imatge 2">
          <a:extLst>
            <a:ext uri="{FF2B5EF4-FFF2-40B4-BE49-F238E27FC236}">
              <a16:creationId xmlns:a16="http://schemas.microsoft.com/office/drawing/2014/main" id="{15D93665-F702-4CCA-A9A0-E072403FDE27}"/>
            </a:ext>
          </a:extLst>
        </xdr:cNvPr>
        <xdr:cNvPicPr>
          <a:picLocks noChangeAspect="1"/>
        </xdr:cNvPicPr>
      </xdr:nvPicPr>
      <xdr:blipFill>
        <a:blip xmlns:r="http://schemas.openxmlformats.org/officeDocument/2006/relationships" r:embed="rId1"/>
        <a:stretch>
          <a:fillRect/>
        </a:stretch>
      </xdr:blipFill>
      <xdr:spPr>
        <a:xfrm>
          <a:off x="8353425" y="12611100"/>
          <a:ext cx="847725" cy="817717"/>
        </a:xfrm>
        <a:prstGeom prst="rect">
          <a:avLst/>
        </a:prstGeom>
      </xdr:spPr>
    </xdr:pic>
    <xdr:clientData/>
  </xdr:twoCellAnchor>
  <xdr:twoCellAnchor editAs="oneCell">
    <xdr:from>
      <xdr:col>8</xdr:col>
      <xdr:colOff>0</xdr:colOff>
      <xdr:row>47</xdr:row>
      <xdr:rowOff>0</xdr:rowOff>
    </xdr:from>
    <xdr:to>
      <xdr:col>9</xdr:col>
      <xdr:colOff>9525</xdr:colOff>
      <xdr:row>51</xdr:row>
      <xdr:rowOff>17618</xdr:rowOff>
    </xdr:to>
    <xdr:pic>
      <xdr:nvPicPr>
        <xdr:cNvPr id="4" name="Imatge 3">
          <a:extLst>
            <a:ext uri="{FF2B5EF4-FFF2-40B4-BE49-F238E27FC236}">
              <a16:creationId xmlns:a16="http://schemas.microsoft.com/office/drawing/2014/main" id="{DF38C9FD-8E82-4E1B-BBD6-AC2E22B55F08}"/>
            </a:ext>
          </a:extLst>
        </xdr:cNvPr>
        <xdr:cNvPicPr>
          <a:picLocks noChangeAspect="1"/>
        </xdr:cNvPicPr>
      </xdr:nvPicPr>
      <xdr:blipFill>
        <a:blip xmlns:r="http://schemas.openxmlformats.org/officeDocument/2006/relationships" r:embed="rId1"/>
        <a:stretch>
          <a:fillRect/>
        </a:stretch>
      </xdr:blipFill>
      <xdr:spPr>
        <a:xfrm>
          <a:off x="8353425" y="13811250"/>
          <a:ext cx="847725" cy="817717"/>
        </a:xfrm>
        <a:prstGeom prst="rect">
          <a:avLst/>
        </a:prstGeom>
      </xdr:spPr>
    </xdr:pic>
    <xdr:clientData/>
  </xdr:twoCellAnchor>
  <xdr:twoCellAnchor editAs="oneCell">
    <xdr:from>
      <xdr:col>8</xdr:col>
      <xdr:colOff>0</xdr:colOff>
      <xdr:row>53</xdr:row>
      <xdr:rowOff>0</xdr:rowOff>
    </xdr:from>
    <xdr:to>
      <xdr:col>9</xdr:col>
      <xdr:colOff>9525</xdr:colOff>
      <xdr:row>57</xdr:row>
      <xdr:rowOff>17618</xdr:rowOff>
    </xdr:to>
    <xdr:pic>
      <xdr:nvPicPr>
        <xdr:cNvPr id="5" name="Imatge 4">
          <a:extLst>
            <a:ext uri="{FF2B5EF4-FFF2-40B4-BE49-F238E27FC236}">
              <a16:creationId xmlns:a16="http://schemas.microsoft.com/office/drawing/2014/main" id="{D61AE980-09DF-42CB-AADD-D21666039038}"/>
            </a:ext>
          </a:extLst>
        </xdr:cNvPr>
        <xdr:cNvPicPr>
          <a:picLocks noChangeAspect="1"/>
        </xdr:cNvPicPr>
      </xdr:nvPicPr>
      <xdr:blipFill>
        <a:blip xmlns:r="http://schemas.openxmlformats.org/officeDocument/2006/relationships" r:embed="rId1"/>
        <a:stretch>
          <a:fillRect/>
        </a:stretch>
      </xdr:blipFill>
      <xdr:spPr>
        <a:xfrm>
          <a:off x="8353425" y="15011400"/>
          <a:ext cx="847725" cy="817717"/>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7</xdr:col>
      <xdr:colOff>454316</xdr:colOff>
      <xdr:row>46</xdr:row>
      <xdr:rowOff>0</xdr:rowOff>
    </xdr:from>
    <xdr:to>
      <xdr:col>8</xdr:col>
      <xdr:colOff>552450</xdr:colOff>
      <xdr:row>50</xdr:row>
      <xdr:rowOff>19050</xdr:rowOff>
    </xdr:to>
    <xdr:pic>
      <xdr:nvPicPr>
        <xdr:cNvPr id="2" name="Imatge 1">
          <a:extLst>
            <a:ext uri="{FF2B5EF4-FFF2-40B4-BE49-F238E27FC236}">
              <a16:creationId xmlns:a16="http://schemas.microsoft.com/office/drawing/2014/main" id="{1FC579F8-184A-4539-B429-8BF402643661}"/>
            </a:ext>
          </a:extLst>
        </xdr:cNvPr>
        <xdr:cNvPicPr>
          <a:picLocks noChangeAspect="1"/>
        </xdr:cNvPicPr>
      </xdr:nvPicPr>
      <xdr:blipFill>
        <a:blip xmlns:r="http://schemas.openxmlformats.org/officeDocument/2006/relationships" r:embed="rId1"/>
        <a:stretch>
          <a:fillRect/>
        </a:stretch>
      </xdr:blipFill>
      <xdr:spPr>
        <a:xfrm>
          <a:off x="6636041" y="13020675"/>
          <a:ext cx="888709" cy="857250"/>
        </a:xfrm>
        <a:prstGeom prst="rect">
          <a:avLst/>
        </a:prstGeom>
      </xdr:spPr>
    </xdr:pic>
    <xdr:clientData/>
  </xdr:twoCellAnchor>
  <xdr:twoCellAnchor editAs="oneCell">
    <xdr:from>
      <xdr:col>7</xdr:col>
      <xdr:colOff>466725</xdr:colOff>
      <xdr:row>51</xdr:row>
      <xdr:rowOff>200025</xdr:rowOff>
    </xdr:from>
    <xdr:to>
      <xdr:col>8</xdr:col>
      <xdr:colOff>564859</xdr:colOff>
      <xdr:row>56</xdr:row>
      <xdr:rowOff>9525</xdr:rowOff>
    </xdr:to>
    <xdr:pic>
      <xdr:nvPicPr>
        <xdr:cNvPr id="6" name="Imatge 5">
          <a:extLst>
            <a:ext uri="{FF2B5EF4-FFF2-40B4-BE49-F238E27FC236}">
              <a16:creationId xmlns:a16="http://schemas.microsoft.com/office/drawing/2014/main" id="{8AF2E4CD-7897-4447-8D9C-238A4050A86D}"/>
            </a:ext>
          </a:extLst>
        </xdr:cNvPr>
        <xdr:cNvPicPr>
          <a:picLocks noChangeAspect="1"/>
        </xdr:cNvPicPr>
      </xdr:nvPicPr>
      <xdr:blipFill>
        <a:blip xmlns:r="http://schemas.openxmlformats.org/officeDocument/2006/relationships" r:embed="rId1"/>
        <a:stretch>
          <a:fillRect/>
        </a:stretch>
      </xdr:blipFill>
      <xdr:spPr>
        <a:xfrm>
          <a:off x="6648450" y="14268450"/>
          <a:ext cx="888709" cy="857250"/>
        </a:xfrm>
        <a:prstGeom prst="rect">
          <a:avLst/>
        </a:prstGeom>
      </xdr:spPr>
    </xdr:pic>
    <xdr:clientData/>
  </xdr:twoCellAnchor>
  <xdr:twoCellAnchor editAs="oneCell">
    <xdr:from>
      <xdr:col>7</xdr:col>
      <xdr:colOff>476250</xdr:colOff>
      <xdr:row>58</xdr:row>
      <xdr:rowOff>0</xdr:rowOff>
    </xdr:from>
    <xdr:to>
      <xdr:col>8</xdr:col>
      <xdr:colOff>574384</xdr:colOff>
      <xdr:row>62</xdr:row>
      <xdr:rowOff>47625</xdr:rowOff>
    </xdr:to>
    <xdr:pic>
      <xdr:nvPicPr>
        <xdr:cNvPr id="7" name="Imatge 6">
          <a:extLst>
            <a:ext uri="{FF2B5EF4-FFF2-40B4-BE49-F238E27FC236}">
              <a16:creationId xmlns:a16="http://schemas.microsoft.com/office/drawing/2014/main" id="{D2F11F15-B7CF-4C4C-BF8A-8B007967BCE9}"/>
            </a:ext>
          </a:extLst>
        </xdr:cNvPr>
        <xdr:cNvPicPr>
          <a:picLocks noChangeAspect="1"/>
        </xdr:cNvPicPr>
      </xdr:nvPicPr>
      <xdr:blipFill>
        <a:blip xmlns:r="http://schemas.openxmlformats.org/officeDocument/2006/relationships" r:embed="rId1"/>
        <a:stretch>
          <a:fillRect/>
        </a:stretch>
      </xdr:blipFill>
      <xdr:spPr>
        <a:xfrm>
          <a:off x="6657975" y="15535275"/>
          <a:ext cx="888709" cy="857250"/>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7</xdr:col>
      <xdr:colOff>123825</xdr:colOff>
      <xdr:row>52</xdr:row>
      <xdr:rowOff>28575</xdr:rowOff>
    </xdr:from>
    <xdr:to>
      <xdr:col>11</xdr:col>
      <xdr:colOff>467203</xdr:colOff>
      <xdr:row>56</xdr:row>
      <xdr:rowOff>9676</xdr:rowOff>
    </xdr:to>
    <xdr:pic>
      <xdr:nvPicPr>
        <xdr:cNvPr id="3" name="Imatge 2">
          <a:extLst>
            <a:ext uri="{FF2B5EF4-FFF2-40B4-BE49-F238E27FC236}">
              <a16:creationId xmlns:a16="http://schemas.microsoft.com/office/drawing/2014/main" id="{5DADABCD-5254-3441-B226-B7B109AB9522}"/>
            </a:ext>
          </a:extLst>
        </xdr:cNvPr>
        <xdr:cNvPicPr>
          <a:picLocks noChangeAspect="1"/>
        </xdr:cNvPicPr>
      </xdr:nvPicPr>
      <xdr:blipFill>
        <a:blip xmlns:r="http://schemas.openxmlformats.org/officeDocument/2006/relationships" r:embed="rId1"/>
        <a:stretch>
          <a:fillRect/>
        </a:stretch>
      </xdr:blipFill>
      <xdr:spPr>
        <a:xfrm>
          <a:off x="7886700" y="13830300"/>
          <a:ext cx="3419952" cy="1086002"/>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xdr:from>
      <xdr:col>0</xdr:col>
      <xdr:colOff>201706</xdr:colOff>
      <xdr:row>33</xdr:row>
      <xdr:rowOff>89647</xdr:rowOff>
    </xdr:from>
    <xdr:to>
      <xdr:col>6</xdr:col>
      <xdr:colOff>56030</xdr:colOff>
      <xdr:row>40</xdr:row>
      <xdr:rowOff>78441</xdr:rowOff>
    </xdr:to>
    <xdr:sp macro="" textlink="">
      <xdr:nvSpPr>
        <xdr:cNvPr id="2" name="QuadreDeText 1">
          <a:extLst>
            <a:ext uri="{FF2B5EF4-FFF2-40B4-BE49-F238E27FC236}">
              <a16:creationId xmlns:a16="http://schemas.microsoft.com/office/drawing/2014/main" id="{C22C311C-F7E3-29DE-5AB0-7E207EAC36D7}"/>
            </a:ext>
          </a:extLst>
        </xdr:cNvPr>
        <xdr:cNvSpPr txBox="1"/>
      </xdr:nvSpPr>
      <xdr:spPr>
        <a:xfrm>
          <a:off x="201706" y="12225618"/>
          <a:ext cx="4034118" cy="140073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ca-ES" sz="1100"/>
            <a:t>Les valoracions de satisfacció amb el sistema d’avaluació, tant en graus com en màsters, mostren una estabilitat elevada i un rendiment docent molt alt. La Facultat supera sistemàticament la mitjana UAB i els referents del SUC, i s’ubica dins els estàndards d’excel·lència internacional. Es proposen fites diferenciades per P1 i P2, així com una semaforització adaptada als contextos formatius.</a:t>
          </a:r>
        </a:p>
      </xdr:txBody>
    </xdr:sp>
    <xdr:clientData/>
  </xdr:twoCellAnchor>
  <xdr:twoCellAnchor editAs="oneCell">
    <xdr:from>
      <xdr:col>9</xdr:col>
      <xdr:colOff>145677</xdr:colOff>
      <xdr:row>32</xdr:row>
      <xdr:rowOff>168089</xdr:rowOff>
    </xdr:from>
    <xdr:to>
      <xdr:col>15</xdr:col>
      <xdr:colOff>26931</xdr:colOff>
      <xdr:row>37</xdr:row>
      <xdr:rowOff>33618</xdr:rowOff>
    </xdr:to>
    <xdr:pic>
      <xdr:nvPicPr>
        <xdr:cNvPr id="3" name="Imatge 2">
          <a:extLst>
            <a:ext uri="{FF2B5EF4-FFF2-40B4-BE49-F238E27FC236}">
              <a16:creationId xmlns:a16="http://schemas.microsoft.com/office/drawing/2014/main" id="{D1A31AB3-83BA-8411-7155-74AD1CB13186}"/>
            </a:ext>
          </a:extLst>
        </xdr:cNvPr>
        <xdr:cNvPicPr>
          <a:picLocks noChangeAspect="1"/>
        </xdr:cNvPicPr>
      </xdr:nvPicPr>
      <xdr:blipFill>
        <a:blip xmlns:r="http://schemas.openxmlformats.org/officeDocument/2006/relationships" r:embed="rId1"/>
        <a:stretch>
          <a:fillRect/>
        </a:stretch>
      </xdr:blipFill>
      <xdr:spPr>
        <a:xfrm>
          <a:off x="6275295" y="12808324"/>
          <a:ext cx="3780901" cy="1277470"/>
        </a:xfrm>
        <a:prstGeom prst="rect">
          <a:avLst/>
        </a:prstGeom>
      </xdr:spPr>
    </xdr:pic>
    <xdr:clientData/>
  </xdr:twoCellAnchor>
</xdr:wsDr>
</file>

<file path=xl/drawings/drawing35.xml><?xml version="1.0" encoding="utf-8"?>
<xdr:wsDr xmlns:xdr="http://schemas.openxmlformats.org/drawingml/2006/spreadsheetDrawing" xmlns:a="http://schemas.openxmlformats.org/drawingml/2006/main">
  <xdr:twoCellAnchor>
    <xdr:from>
      <xdr:col>0</xdr:col>
      <xdr:colOff>0</xdr:colOff>
      <xdr:row>51</xdr:row>
      <xdr:rowOff>0</xdr:rowOff>
    </xdr:from>
    <xdr:to>
      <xdr:col>11</xdr:col>
      <xdr:colOff>0</xdr:colOff>
      <xdr:row>51</xdr:row>
      <xdr:rowOff>0</xdr:rowOff>
    </xdr:to>
    <xdr:graphicFrame macro="">
      <xdr:nvGraphicFramePr>
        <xdr:cNvPr id="2" name="Gràfic 1">
          <a:extLst>
            <a:ext uri="{FF2B5EF4-FFF2-40B4-BE49-F238E27FC236}">
              <a16:creationId xmlns:a16="http://schemas.microsoft.com/office/drawing/2014/main" id="{4A1414C6-337E-4465-987B-5E6BFD2601D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104775</xdr:colOff>
      <xdr:row>52</xdr:row>
      <xdr:rowOff>9525</xdr:rowOff>
    </xdr:from>
    <xdr:to>
      <xdr:col>11</xdr:col>
      <xdr:colOff>346261</xdr:colOff>
      <xdr:row>56</xdr:row>
      <xdr:rowOff>23969</xdr:rowOff>
    </xdr:to>
    <xdr:pic>
      <xdr:nvPicPr>
        <xdr:cNvPr id="4" name="Imatge 3">
          <a:extLst>
            <a:ext uri="{FF2B5EF4-FFF2-40B4-BE49-F238E27FC236}">
              <a16:creationId xmlns:a16="http://schemas.microsoft.com/office/drawing/2014/main" id="{086FE880-37B8-DF34-0B29-214A6662E2AF}"/>
            </a:ext>
          </a:extLst>
        </xdr:cNvPr>
        <xdr:cNvPicPr>
          <a:picLocks noChangeAspect="1"/>
        </xdr:cNvPicPr>
      </xdr:nvPicPr>
      <xdr:blipFill rotWithShape="1">
        <a:blip xmlns:r="http://schemas.openxmlformats.org/officeDocument/2006/relationships" r:embed="rId2"/>
        <a:srcRect t="9777" r="16541"/>
        <a:stretch>
          <a:fillRect/>
        </a:stretch>
      </xdr:blipFill>
      <xdr:spPr>
        <a:xfrm>
          <a:off x="5057775" y="13601700"/>
          <a:ext cx="3171825" cy="966944"/>
        </a:xfrm>
        <a:prstGeom prst="rect">
          <a:avLst/>
        </a:prstGeom>
      </xdr:spPr>
    </xdr:pic>
    <xdr:clientData/>
  </xdr:twoCellAnchor>
</xdr:wsDr>
</file>

<file path=xl/drawings/drawing36.xml><?xml version="1.0" encoding="utf-8"?>
<xdr:wsDr xmlns:xdr="http://schemas.openxmlformats.org/drawingml/2006/spreadsheetDrawing" xmlns:a="http://schemas.openxmlformats.org/drawingml/2006/main">
  <xdr:twoCellAnchor>
    <xdr:from>
      <xdr:col>0</xdr:col>
      <xdr:colOff>0</xdr:colOff>
      <xdr:row>21</xdr:row>
      <xdr:rowOff>0</xdr:rowOff>
    </xdr:from>
    <xdr:to>
      <xdr:col>11</xdr:col>
      <xdr:colOff>0</xdr:colOff>
      <xdr:row>21</xdr:row>
      <xdr:rowOff>0</xdr:rowOff>
    </xdr:to>
    <xdr:graphicFrame macro="">
      <xdr:nvGraphicFramePr>
        <xdr:cNvPr id="2" name="Gràfic 1">
          <a:extLst>
            <a:ext uri="{FF2B5EF4-FFF2-40B4-BE49-F238E27FC236}">
              <a16:creationId xmlns:a16="http://schemas.microsoft.com/office/drawing/2014/main" id="{4A7C32CC-C1D7-454B-90C4-A6EC93ECAC2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24</xdr:row>
      <xdr:rowOff>0</xdr:rowOff>
    </xdr:from>
    <xdr:to>
      <xdr:col>11</xdr:col>
      <xdr:colOff>0</xdr:colOff>
      <xdr:row>24</xdr:row>
      <xdr:rowOff>0</xdr:rowOff>
    </xdr:to>
    <xdr:graphicFrame macro="">
      <xdr:nvGraphicFramePr>
        <xdr:cNvPr id="3" name="Gràfic 1">
          <a:extLst>
            <a:ext uri="{FF2B5EF4-FFF2-40B4-BE49-F238E27FC236}">
              <a16:creationId xmlns:a16="http://schemas.microsoft.com/office/drawing/2014/main" id="{FDABC638-594B-4BDD-97CE-9B8AA42C4DF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9</xdr:col>
      <xdr:colOff>85725</xdr:colOff>
      <xdr:row>25</xdr:row>
      <xdr:rowOff>104775</xdr:rowOff>
    </xdr:from>
    <xdr:to>
      <xdr:col>12</xdr:col>
      <xdr:colOff>647700</xdr:colOff>
      <xdr:row>30</xdr:row>
      <xdr:rowOff>100252</xdr:rowOff>
    </xdr:to>
    <xdr:pic>
      <xdr:nvPicPr>
        <xdr:cNvPr id="5" name="Imatge 4">
          <a:extLst>
            <a:ext uri="{FF2B5EF4-FFF2-40B4-BE49-F238E27FC236}">
              <a16:creationId xmlns:a16="http://schemas.microsoft.com/office/drawing/2014/main" id="{82083E71-DBC6-1FF8-C9ED-17FC77C1563F}"/>
            </a:ext>
          </a:extLst>
        </xdr:cNvPr>
        <xdr:cNvPicPr>
          <a:picLocks noChangeAspect="1"/>
        </xdr:cNvPicPr>
      </xdr:nvPicPr>
      <xdr:blipFill>
        <a:blip xmlns:r="http://schemas.openxmlformats.org/officeDocument/2006/relationships" r:embed="rId3"/>
        <a:stretch>
          <a:fillRect/>
        </a:stretch>
      </xdr:blipFill>
      <xdr:spPr>
        <a:xfrm>
          <a:off x="6981825" y="7581900"/>
          <a:ext cx="3076575" cy="995602"/>
        </a:xfrm>
        <a:prstGeom prst="rect">
          <a:avLst/>
        </a:prstGeom>
      </xdr:spPr>
    </xdr:pic>
    <xdr:clientData/>
  </xdr:twoCellAnchor>
</xdr:wsDr>
</file>

<file path=xl/drawings/drawing37.xml><?xml version="1.0" encoding="utf-8"?>
<xdr:wsDr xmlns:xdr="http://schemas.openxmlformats.org/drawingml/2006/spreadsheetDrawing" xmlns:a="http://schemas.openxmlformats.org/drawingml/2006/main">
  <xdr:twoCellAnchor>
    <xdr:from>
      <xdr:col>0</xdr:col>
      <xdr:colOff>0</xdr:colOff>
      <xdr:row>19</xdr:row>
      <xdr:rowOff>0</xdr:rowOff>
    </xdr:from>
    <xdr:to>
      <xdr:col>11</xdr:col>
      <xdr:colOff>0</xdr:colOff>
      <xdr:row>19</xdr:row>
      <xdr:rowOff>0</xdr:rowOff>
    </xdr:to>
    <xdr:graphicFrame macro="">
      <xdr:nvGraphicFramePr>
        <xdr:cNvPr id="2" name="Gràfic 1">
          <a:extLst>
            <a:ext uri="{FF2B5EF4-FFF2-40B4-BE49-F238E27FC236}">
              <a16:creationId xmlns:a16="http://schemas.microsoft.com/office/drawing/2014/main" id="{1C0C8EF9-8D57-469E-A35C-036687A23D2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22</xdr:row>
      <xdr:rowOff>0</xdr:rowOff>
    </xdr:from>
    <xdr:to>
      <xdr:col>11</xdr:col>
      <xdr:colOff>0</xdr:colOff>
      <xdr:row>22</xdr:row>
      <xdr:rowOff>0</xdr:rowOff>
    </xdr:to>
    <xdr:graphicFrame macro="">
      <xdr:nvGraphicFramePr>
        <xdr:cNvPr id="3" name="Gràfic 1">
          <a:extLst>
            <a:ext uri="{FF2B5EF4-FFF2-40B4-BE49-F238E27FC236}">
              <a16:creationId xmlns:a16="http://schemas.microsoft.com/office/drawing/2014/main" id="{9C30F69A-6CF3-48AC-A59A-BC4FF150F5D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24</xdr:row>
      <xdr:rowOff>0</xdr:rowOff>
    </xdr:from>
    <xdr:to>
      <xdr:col>11</xdr:col>
      <xdr:colOff>0</xdr:colOff>
      <xdr:row>24</xdr:row>
      <xdr:rowOff>0</xdr:rowOff>
    </xdr:to>
    <xdr:graphicFrame macro="">
      <xdr:nvGraphicFramePr>
        <xdr:cNvPr id="4" name="Gràfic 1">
          <a:extLst>
            <a:ext uri="{FF2B5EF4-FFF2-40B4-BE49-F238E27FC236}">
              <a16:creationId xmlns:a16="http://schemas.microsoft.com/office/drawing/2014/main" id="{AEBFA52E-7FE9-4617-B8C1-563AD70D184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9</xdr:col>
      <xdr:colOff>76200</xdr:colOff>
      <xdr:row>25</xdr:row>
      <xdr:rowOff>85726</xdr:rowOff>
    </xdr:from>
    <xdr:to>
      <xdr:col>12</xdr:col>
      <xdr:colOff>371475</xdr:colOff>
      <xdr:row>30</xdr:row>
      <xdr:rowOff>43983</xdr:rowOff>
    </xdr:to>
    <xdr:pic>
      <xdr:nvPicPr>
        <xdr:cNvPr id="6" name="Imatge 5">
          <a:extLst>
            <a:ext uri="{FF2B5EF4-FFF2-40B4-BE49-F238E27FC236}">
              <a16:creationId xmlns:a16="http://schemas.microsoft.com/office/drawing/2014/main" id="{74B70DCF-E352-F311-D56B-8C8402B9676E}"/>
            </a:ext>
          </a:extLst>
        </xdr:cNvPr>
        <xdr:cNvPicPr>
          <a:picLocks noChangeAspect="1"/>
        </xdr:cNvPicPr>
      </xdr:nvPicPr>
      <xdr:blipFill>
        <a:blip xmlns:r="http://schemas.openxmlformats.org/officeDocument/2006/relationships" r:embed="rId4"/>
        <a:stretch>
          <a:fillRect/>
        </a:stretch>
      </xdr:blipFill>
      <xdr:spPr>
        <a:xfrm>
          <a:off x="8096250" y="6477001"/>
          <a:ext cx="2867025" cy="958382"/>
        </a:xfrm>
        <a:prstGeom prst="rect">
          <a:avLst/>
        </a:prstGeom>
      </xdr:spPr>
    </xdr:pic>
    <xdr:clientData/>
  </xdr:twoCellAnchor>
</xdr:wsDr>
</file>

<file path=xl/drawings/drawing38.xml><?xml version="1.0" encoding="utf-8"?>
<xdr:wsDr xmlns:xdr="http://schemas.openxmlformats.org/drawingml/2006/spreadsheetDrawing" xmlns:a="http://schemas.openxmlformats.org/drawingml/2006/main">
  <xdr:twoCellAnchor>
    <xdr:from>
      <xdr:col>0</xdr:col>
      <xdr:colOff>0</xdr:colOff>
      <xdr:row>21</xdr:row>
      <xdr:rowOff>0</xdr:rowOff>
    </xdr:from>
    <xdr:to>
      <xdr:col>10</xdr:col>
      <xdr:colOff>0</xdr:colOff>
      <xdr:row>21</xdr:row>
      <xdr:rowOff>0</xdr:rowOff>
    </xdr:to>
    <xdr:graphicFrame macro="">
      <xdr:nvGraphicFramePr>
        <xdr:cNvPr id="2" name="Gràfic 1">
          <a:extLst>
            <a:ext uri="{FF2B5EF4-FFF2-40B4-BE49-F238E27FC236}">
              <a16:creationId xmlns:a16="http://schemas.microsoft.com/office/drawing/2014/main" id="{5F850133-267B-4CD5-850A-36668C8636F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21</xdr:row>
      <xdr:rowOff>0</xdr:rowOff>
    </xdr:from>
    <xdr:to>
      <xdr:col>10</xdr:col>
      <xdr:colOff>0</xdr:colOff>
      <xdr:row>21</xdr:row>
      <xdr:rowOff>0</xdr:rowOff>
    </xdr:to>
    <xdr:graphicFrame macro="">
      <xdr:nvGraphicFramePr>
        <xdr:cNvPr id="3" name="Gràfic 1">
          <a:extLst>
            <a:ext uri="{FF2B5EF4-FFF2-40B4-BE49-F238E27FC236}">
              <a16:creationId xmlns:a16="http://schemas.microsoft.com/office/drawing/2014/main" id="{5A804705-6BB8-4D52-A48F-1B9B92DE5FD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21</xdr:row>
      <xdr:rowOff>0</xdr:rowOff>
    </xdr:from>
    <xdr:to>
      <xdr:col>10</xdr:col>
      <xdr:colOff>0</xdr:colOff>
      <xdr:row>21</xdr:row>
      <xdr:rowOff>0</xdr:rowOff>
    </xdr:to>
    <xdr:graphicFrame macro="">
      <xdr:nvGraphicFramePr>
        <xdr:cNvPr id="4" name="Gràfic 1">
          <a:extLst>
            <a:ext uri="{FF2B5EF4-FFF2-40B4-BE49-F238E27FC236}">
              <a16:creationId xmlns:a16="http://schemas.microsoft.com/office/drawing/2014/main" id="{19487FC9-3366-4F66-A217-A82F0E3DB2E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23</xdr:row>
      <xdr:rowOff>0</xdr:rowOff>
    </xdr:from>
    <xdr:to>
      <xdr:col>10</xdr:col>
      <xdr:colOff>0</xdr:colOff>
      <xdr:row>23</xdr:row>
      <xdr:rowOff>0</xdr:rowOff>
    </xdr:to>
    <xdr:graphicFrame macro="">
      <xdr:nvGraphicFramePr>
        <xdr:cNvPr id="5" name="Gràfic 1">
          <a:extLst>
            <a:ext uri="{FF2B5EF4-FFF2-40B4-BE49-F238E27FC236}">
              <a16:creationId xmlns:a16="http://schemas.microsoft.com/office/drawing/2014/main" id="{86A6AC02-9259-4FCA-BEA3-F0C170825BE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9</xdr:col>
      <xdr:colOff>76200</xdr:colOff>
      <xdr:row>14</xdr:row>
      <xdr:rowOff>19050</xdr:rowOff>
    </xdr:from>
    <xdr:to>
      <xdr:col>12</xdr:col>
      <xdr:colOff>29048</xdr:colOff>
      <xdr:row>17</xdr:row>
      <xdr:rowOff>257328</xdr:rowOff>
    </xdr:to>
    <xdr:pic>
      <xdr:nvPicPr>
        <xdr:cNvPr id="6" name="Imatge 5">
          <a:extLst>
            <a:ext uri="{FF2B5EF4-FFF2-40B4-BE49-F238E27FC236}">
              <a16:creationId xmlns:a16="http://schemas.microsoft.com/office/drawing/2014/main" id="{0121EC9B-4175-1AFE-704F-7DE9EAE7E14E}"/>
            </a:ext>
          </a:extLst>
        </xdr:cNvPr>
        <xdr:cNvPicPr>
          <a:picLocks noChangeAspect="1"/>
        </xdr:cNvPicPr>
      </xdr:nvPicPr>
      <xdr:blipFill>
        <a:blip xmlns:r="http://schemas.openxmlformats.org/officeDocument/2006/relationships" r:embed="rId5"/>
        <a:stretch>
          <a:fillRect/>
        </a:stretch>
      </xdr:blipFill>
      <xdr:spPr>
        <a:xfrm>
          <a:off x="9677400" y="3924300"/>
          <a:ext cx="3391373" cy="1095528"/>
        </a:xfrm>
        <a:prstGeom prst="rect">
          <a:avLst/>
        </a:prstGeom>
      </xdr:spPr>
    </xdr:pic>
    <xdr:clientData/>
  </xdr:twoCellAnchor>
</xdr:wsDr>
</file>

<file path=xl/drawings/drawing39.xml><?xml version="1.0" encoding="utf-8"?>
<xdr:wsDr xmlns:xdr="http://schemas.openxmlformats.org/drawingml/2006/spreadsheetDrawing" xmlns:a="http://schemas.openxmlformats.org/drawingml/2006/main">
  <xdr:twoCellAnchor>
    <xdr:from>
      <xdr:col>0</xdr:col>
      <xdr:colOff>0</xdr:colOff>
      <xdr:row>18</xdr:row>
      <xdr:rowOff>0</xdr:rowOff>
    </xdr:from>
    <xdr:to>
      <xdr:col>11</xdr:col>
      <xdr:colOff>0</xdr:colOff>
      <xdr:row>18</xdr:row>
      <xdr:rowOff>0</xdr:rowOff>
    </xdr:to>
    <xdr:graphicFrame macro="">
      <xdr:nvGraphicFramePr>
        <xdr:cNvPr id="6" name="Gràfic 1">
          <a:extLst>
            <a:ext uri="{FF2B5EF4-FFF2-40B4-BE49-F238E27FC236}">
              <a16:creationId xmlns:a16="http://schemas.microsoft.com/office/drawing/2014/main" id="{CAE8D010-A086-4EFE-958E-A865B34A69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19</xdr:row>
      <xdr:rowOff>0</xdr:rowOff>
    </xdr:from>
    <xdr:to>
      <xdr:col>11</xdr:col>
      <xdr:colOff>0</xdr:colOff>
      <xdr:row>19</xdr:row>
      <xdr:rowOff>0</xdr:rowOff>
    </xdr:to>
    <xdr:graphicFrame macro="">
      <xdr:nvGraphicFramePr>
        <xdr:cNvPr id="3" name="Gràfic 1">
          <a:extLst>
            <a:ext uri="{FF2B5EF4-FFF2-40B4-BE49-F238E27FC236}">
              <a16:creationId xmlns:a16="http://schemas.microsoft.com/office/drawing/2014/main" id="{DF3EE8E8-FCC2-40B8-9A43-5E32A214C37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0</xdr:colOff>
      <xdr:row>23</xdr:row>
      <xdr:rowOff>0</xdr:rowOff>
    </xdr:from>
    <xdr:to>
      <xdr:col>11</xdr:col>
      <xdr:colOff>0</xdr:colOff>
      <xdr:row>23</xdr:row>
      <xdr:rowOff>0</xdr:rowOff>
    </xdr:to>
    <xdr:graphicFrame macro="">
      <xdr:nvGraphicFramePr>
        <xdr:cNvPr id="4" name="Gràfic 1">
          <a:extLst>
            <a:ext uri="{FF2B5EF4-FFF2-40B4-BE49-F238E27FC236}">
              <a16:creationId xmlns:a16="http://schemas.microsoft.com/office/drawing/2014/main" id="{9C7F543C-9E89-4340-94AC-22BD8AC2B1C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26</xdr:row>
      <xdr:rowOff>0</xdr:rowOff>
    </xdr:from>
    <xdr:to>
      <xdr:col>11</xdr:col>
      <xdr:colOff>0</xdr:colOff>
      <xdr:row>26</xdr:row>
      <xdr:rowOff>0</xdr:rowOff>
    </xdr:to>
    <xdr:graphicFrame macro="">
      <xdr:nvGraphicFramePr>
        <xdr:cNvPr id="5" name="Gràfic 1">
          <a:extLst>
            <a:ext uri="{FF2B5EF4-FFF2-40B4-BE49-F238E27FC236}">
              <a16:creationId xmlns:a16="http://schemas.microsoft.com/office/drawing/2014/main" id="{71A33054-FAA1-4A03-B7C6-9D3EEEF18E5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7</xdr:col>
      <xdr:colOff>152399</xdr:colOff>
      <xdr:row>31</xdr:row>
      <xdr:rowOff>0</xdr:rowOff>
    </xdr:from>
    <xdr:to>
      <xdr:col>13</xdr:col>
      <xdr:colOff>326371</xdr:colOff>
      <xdr:row>38</xdr:row>
      <xdr:rowOff>38100</xdr:rowOff>
    </xdr:to>
    <xdr:pic>
      <xdr:nvPicPr>
        <xdr:cNvPr id="2" name="Imatge 1">
          <a:extLst>
            <a:ext uri="{FF2B5EF4-FFF2-40B4-BE49-F238E27FC236}">
              <a16:creationId xmlns:a16="http://schemas.microsoft.com/office/drawing/2014/main" id="{85A0E50F-06CF-EA26-B33F-263D28DD70A6}"/>
            </a:ext>
          </a:extLst>
        </xdr:cNvPr>
        <xdr:cNvPicPr>
          <a:picLocks noChangeAspect="1"/>
        </xdr:cNvPicPr>
      </xdr:nvPicPr>
      <xdr:blipFill>
        <a:blip xmlns:r="http://schemas.openxmlformats.org/officeDocument/2006/relationships" r:embed="rId5"/>
        <a:stretch>
          <a:fillRect/>
        </a:stretch>
      </xdr:blipFill>
      <xdr:spPr>
        <a:xfrm>
          <a:off x="6496049" y="7724775"/>
          <a:ext cx="4622147" cy="1438275"/>
        </a:xfrm>
        <a:prstGeom prst="rect">
          <a:avLst/>
        </a:prstGeom>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7</xdr:col>
      <xdr:colOff>76200</xdr:colOff>
      <xdr:row>53</xdr:row>
      <xdr:rowOff>180974</xdr:rowOff>
    </xdr:from>
    <xdr:to>
      <xdr:col>12</xdr:col>
      <xdr:colOff>154802</xdr:colOff>
      <xdr:row>61</xdr:row>
      <xdr:rowOff>19049</xdr:rowOff>
    </xdr:to>
    <xdr:pic>
      <xdr:nvPicPr>
        <xdr:cNvPr id="3" name="Imatge 2">
          <a:extLst>
            <a:ext uri="{FF2B5EF4-FFF2-40B4-BE49-F238E27FC236}">
              <a16:creationId xmlns:a16="http://schemas.microsoft.com/office/drawing/2014/main" id="{DB79C80B-F905-2763-D878-EAC248956555}"/>
            </a:ext>
          </a:extLst>
        </xdr:cNvPr>
        <xdr:cNvPicPr>
          <a:picLocks noChangeAspect="1"/>
        </xdr:cNvPicPr>
      </xdr:nvPicPr>
      <xdr:blipFill>
        <a:blip xmlns:r="http://schemas.openxmlformats.org/officeDocument/2006/relationships" r:embed="rId1"/>
        <a:stretch>
          <a:fillRect/>
        </a:stretch>
      </xdr:blipFill>
      <xdr:spPr>
        <a:xfrm>
          <a:off x="6753225" y="16506824"/>
          <a:ext cx="4364852" cy="1438275"/>
        </a:xfrm>
        <a:prstGeom prst="rect">
          <a:avLst/>
        </a:prstGeom>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9</xdr:col>
      <xdr:colOff>523875</xdr:colOff>
      <xdr:row>44</xdr:row>
      <xdr:rowOff>104775</xdr:rowOff>
    </xdr:from>
    <xdr:to>
      <xdr:col>14</xdr:col>
      <xdr:colOff>533879</xdr:colOff>
      <xdr:row>49</xdr:row>
      <xdr:rowOff>9687</xdr:rowOff>
    </xdr:to>
    <xdr:pic>
      <xdr:nvPicPr>
        <xdr:cNvPr id="2" name="Imatge 1">
          <a:extLst>
            <a:ext uri="{FF2B5EF4-FFF2-40B4-BE49-F238E27FC236}">
              <a16:creationId xmlns:a16="http://schemas.microsoft.com/office/drawing/2014/main" id="{BEECAE76-5ED4-6080-D8C3-46F8095C8C21}"/>
            </a:ext>
          </a:extLst>
        </xdr:cNvPr>
        <xdr:cNvPicPr>
          <a:picLocks noChangeAspect="1"/>
        </xdr:cNvPicPr>
      </xdr:nvPicPr>
      <xdr:blipFill>
        <a:blip xmlns:r="http://schemas.openxmlformats.org/officeDocument/2006/relationships" r:embed="rId1"/>
        <a:stretch>
          <a:fillRect/>
        </a:stretch>
      </xdr:blipFill>
      <xdr:spPr>
        <a:xfrm>
          <a:off x="7839075" y="13687425"/>
          <a:ext cx="3429479" cy="1162212"/>
        </a:xfrm>
        <a:prstGeom prst="rect">
          <a:avLst/>
        </a:prstGeom>
      </xdr:spPr>
    </xdr:pic>
    <xdr:clientData/>
  </xdr:twoCellAnchor>
</xdr:wsDr>
</file>

<file path=xl/drawings/drawing42.xml><?xml version="1.0" encoding="utf-8"?>
<xdr:wsDr xmlns:xdr="http://schemas.openxmlformats.org/drawingml/2006/spreadsheetDrawing" xmlns:a="http://schemas.openxmlformats.org/drawingml/2006/main">
  <xdr:twoCellAnchor>
    <xdr:from>
      <xdr:col>0</xdr:col>
      <xdr:colOff>80961</xdr:colOff>
      <xdr:row>13</xdr:row>
      <xdr:rowOff>0</xdr:rowOff>
    </xdr:from>
    <xdr:to>
      <xdr:col>8</xdr:col>
      <xdr:colOff>0</xdr:colOff>
      <xdr:row>13</xdr:row>
      <xdr:rowOff>0</xdr:rowOff>
    </xdr:to>
    <xdr:graphicFrame macro="">
      <xdr:nvGraphicFramePr>
        <xdr:cNvPr id="2" name="Gràfic 1">
          <a:extLst>
            <a:ext uri="{FF2B5EF4-FFF2-40B4-BE49-F238E27FC236}">
              <a16:creationId xmlns:a16="http://schemas.microsoft.com/office/drawing/2014/main" id="{66528BF2-4B25-FDC3-3B60-BFF7A0E720D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9</xdr:col>
      <xdr:colOff>276225</xdr:colOff>
      <xdr:row>46</xdr:row>
      <xdr:rowOff>219076</xdr:rowOff>
    </xdr:from>
    <xdr:to>
      <xdr:col>15</xdr:col>
      <xdr:colOff>161925</xdr:colOff>
      <xdr:row>51</xdr:row>
      <xdr:rowOff>12213</xdr:rowOff>
    </xdr:to>
    <xdr:pic>
      <xdr:nvPicPr>
        <xdr:cNvPr id="4" name="Imatge 3">
          <a:extLst>
            <a:ext uri="{FF2B5EF4-FFF2-40B4-BE49-F238E27FC236}">
              <a16:creationId xmlns:a16="http://schemas.microsoft.com/office/drawing/2014/main" id="{EE7A1BEF-85B9-7D66-062C-A205BDD1EDAA}"/>
            </a:ext>
          </a:extLst>
        </xdr:cNvPr>
        <xdr:cNvPicPr>
          <a:picLocks noChangeAspect="1"/>
        </xdr:cNvPicPr>
      </xdr:nvPicPr>
      <xdr:blipFill>
        <a:blip xmlns:r="http://schemas.openxmlformats.org/officeDocument/2006/relationships" r:embed="rId2"/>
        <a:stretch>
          <a:fillRect/>
        </a:stretch>
      </xdr:blipFill>
      <xdr:spPr>
        <a:xfrm>
          <a:off x="9372600" y="12401551"/>
          <a:ext cx="3000375" cy="1059962"/>
        </a:xfrm>
        <a:prstGeom prst="rect">
          <a:avLst/>
        </a:prstGeom>
      </xdr:spPr>
    </xdr:pic>
    <xdr:clientData/>
  </xdr:twoCellAnchor>
</xdr:wsDr>
</file>

<file path=xl/drawings/drawing43.xml><?xml version="1.0" encoding="utf-8"?>
<xdr:wsDr xmlns:xdr="http://schemas.openxmlformats.org/drawingml/2006/spreadsheetDrawing" xmlns:a="http://schemas.openxmlformats.org/drawingml/2006/main">
  <xdr:twoCellAnchor>
    <xdr:from>
      <xdr:col>0</xdr:col>
      <xdr:colOff>185737</xdr:colOff>
      <xdr:row>12</xdr:row>
      <xdr:rowOff>0</xdr:rowOff>
    </xdr:from>
    <xdr:to>
      <xdr:col>7</xdr:col>
      <xdr:colOff>447675</xdr:colOff>
      <xdr:row>12</xdr:row>
      <xdr:rowOff>0</xdr:rowOff>
    </xdr:to>
    <xdr:graphicFrame macro="">
      <xdr:nvGraphicFramePr>
        <xdr:cNvPr id="2" name="Gràfic 1">
          <a:extLst>
            <a:ext uri="{FF2B5EF4-FFF2-40B4-BE49-F238E27FC236}">
              <a16:creationId xmlns:a16="http://schemas.microsoft.com/office/drawing/2014/main" id="{F25BF9D3-9BF3-FB4C-5CEF-271161212BF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9</xdr:col>
      <xdr:colOff>190500</xdr:colOff>
      <xdr:row>44</xdr:row>
      <xdr:rowOff>180975</xdr:rowOff>
    </xdr:from>
    <xdr:to>
      <xdr:col>17</xdr:col>
      <xdr:colOff>403007</xdr:colOff>
      <xdr:row>52</xdr:row>
      <xdr:rowOff>47625</xdr:rowOff>
    </xdr:to>
    <xdr:pic>
      <xdr:nvPicPr>
        <xdr:cNvPr id="4" name="Imatge 3">
          <a:extLst>
            <a:ext uri="{FF2B5EF4-FFF2-40B4-BE49-F238E27FC236}">
              <a16:creationId xmlns:a16="http://schemas.microsoft.com/office/drawing/2014/main" id="{8AB8FDFF-BD1D-A4F5-D438-B8EA2976522A}"/>
            </a:ext>
          </a:extLst>
        </xdr:cNvPr>
        <xdr:cNvPicPr>
          <a:picLocks noChangeAspect="1"/>
        </xdr:cNvPicPr>
      </xdr:nvPicPr>
      <xdr:blipFill>
        <a:blip xmlns:r="http://schemas.openxmlformats.org/officeDocument/2006/relationships" r:embed="rId2"/>
        <a:stretch>
          <a:fillRect/>
        </a:stretch>
      </xdr:blipFill>
      <xdr:spPr>
        <a:xfrm>
          <a:off x="10791825" y="12249150"/>
          <a:ext cx="4451132" cy="1466850"/>
        </a:xfrm>
        <a:prstGeom prst="rect">
          <a:avLst/>
        </a:prstGeom>
      </xdr:spPr>
    </xdr:pic>
    <xdr:clientData/>
  </xdr:twoCellAnchor>
</xdr:wsDr>
</file>

<file path=xl/drawings/drawing44.xml><?xml version="1.0" encoding="utf-8"?>
<xdr:wsDr xmlns:xdr="http://schemas.openxmlformats.org/drawingml/2006/spreadsheetDrawing" xmlns:a="http://schemas.openxmlformats.org/drawingml/2006/main">
  <xdr:twoCellAnchor>
    <xdr:from>
      <xdr:col>0</xdr:col>
      <xdr:colOff>223836</xdr:colOff>
      <xdr:row>10</xdr:row>
      <xdr:rowOff>0</xdr:rowOff>
    </xdr:from>
    <xdr:to>
      <xdr:col>7</xdr:col>
      <xdr:colOff>476249</xdr:colOff>
      <xdr:row>10</xdr:row>
      <xdr:rowOff>0</xdr:rowOff>
    </xdr:to>
    <xdr:graphicFrame macro="">
      <xdr:nvGraphicFramePr>
        <xdr:cNvPr id="3" name="Gràfic 2">
          <a:extLst>
            <a:ext uri="{FF2B5EF4-FFF2-40B4-BE49-F238E27FC236}">
              <a16:creationId xmlns:a16="http://schemas.microsoft.com/office/drawing/2014/main" id="{F63DC2E8-0B51-44BF-9D43-C10884264C6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9</xdr:col>
      <xdr:colOff>285750</xdr:colOff>
      <xdr:row>52</xdr:row>
      <xdr:rowOff>190499</xdr:rowOff>
    </xdr:from>
    <xdr:to>
      <xdr:col>15</xdr:col>
      <xdr:colOff>25948</xdr:colOff>
      <xdr:row>60</xdr:row>
      <xdr:rowOff>66674</xdr:rowOff>
    </xdr:to>
    <xdr:pic>
      <xdr:nvPicPr>
        <xdr:cNvPr id="5" name="Imatge 4">
          <a:extLst>
            <a:ext uri="{FF2B5EF4-FFF2-40B4-BE49-F238E27FC236}">
              <a16:creationId xmlns:a16="http://schemas.microsoft.com/office/drawing/2014/main" id="{37891219-0980-4F27-B3FB-E44310489C0E}"/>
            </a:ext>
          </a:extLst>
        </xdr:cNvPr>
        <xdr:cNvPicPr>
          <a:picLocks noChangeAspect="1"/>
        </xdr:cNvPicPr>
      </xdr:nvPicPr>
      <xdr:blipFill>
        <a:blip xmlns:r="http://schemas.openxmlformats.org/officeDocument/2006/relationships" r:embed="rId2"/>
        <a:stretch>
          <a:fillRect/>
        </a:stretch>
      </xdr:blipFill>
      <xdr:spPr>
        <a:xfrm>
          <a:off x="8972550" y="14058899"/>
          <a:ext cx="4683673" cy="1476375"/>
        </a:xfrm>
        <a:prstGeom prst="rect">
          <a:avLst/>
        </a:prstGeom>
      </xdr:spPr>
    </xdr:pic>
    <xdr:clientData/>
  </xdr:twoCellAnchor>
</xdr:wsDr>
</file>

<file path=xl/drawings/drawing45.xml><?xml version="1.0" encoding="utf-8"?>
<xdr:wsDr xmlns:xdr="http://schemas.openxmlformats.org/drawingml/2006/spreadsheetDrawing" xmlns:a="http://schemas.openxmlformats.org/drawingml/2006/main">
  <xdr:twoCellAnchor editAs="oneCell">
    <xdr:from>
      <xdr:col>9</xdr:col>
      <xdr:colOff>142875</xdr:colOff>
      <xdr:row>50</xdr:row>
      <xdr:rowOff>180975</xdr:rowOff>
    </xdr:from>
    <xdr:to>
      <xdr:col>17</xdr:col>
      <xdr:colOff>327724</xdr:colOff>
      <xdr:row>58</xdr:row>
      <xdr:rowOff>85725</xdr:rowOff>
    </xdr:to>
    <xdr:pic>
      <xdr:nvPicPr>
        <xdr:cNvPr id="4" name="Imatge 3">
          <a:extLst>
            <a:ext uri="{FF2B5EF4-FFF2-40B4-BE49-F238E27FC236}">
              <a16:creationId xmlns:a16="http://schemas.microsoft.com/office/drawing/2014/main" id="{116A59BB-B89D-2258-C725-27D133CC0C39}"/>
            </a:ext>
          </a:extLst>
        </xdr:cNvPr>
        <xdr:cNvPicPr>
          <a:picLocks noChangeAspect="1"/>
        </xdr:cNvPicPr>
      </xdr:nvPicPr>
      <xdr:blipFill>
        <a:blip xmlns:r="http://schemas.openxmlformats.org/officeDocument/2006/relationships" r:embed="rId1"/>
        <a:stretch>
          <a:fillRect/>
        </a:stretch>
      </xdr:blipFill>
      <xdr:spPr>
        <a:xfrm>
          <a:off x="8905875" y="15344775"/>
          <a:ext cx="4680649" cy="1504950"/>
        </a:xfrm>
        <a:prstGeom prst="rect">
          <a:avLst/>
        </a:prstGeom>
      </xdr:spPr>
    </xdr:pic>
    <xdr:clientData/>
  </xdr:twoCellAnchor>
</xdr:wsDr>
</file>

<file path=xl/drawings/drawing46.xml><?xml version="1.0" encoding="utf-8"?>
<xdr:wsDr xmlns:xdr="http://schemas.openxmlformats.org/drawingml/2006/spreadsheetDrawing" xmlns:a="http://schemas.openxmlformats.org/drawingml/2006/main">
  <xdr:twoCellAnchor>
    <xdr:from>
      <xdr:col>0</xdr:col>
      <xdr:colOff>187324</xdr:colOff>
      <xdr:row>18</xdr:row>
      <xdr:rowOff>0</xdr:rowOff>
    </xdr:from>
    <xdr:to>
      <xdr:col>8</xdr:col>
      <xdr:colOff>457199</xdr:colOff>
      <xdr:row>18</xdr:row>
      <xdr:rowOff>0</xdr:rowOff>
    </xdr:to>
    <xdr:graphicFrame macro="">
      <xdr:nvGraphicFramePr>
        <xdr:cNvPr id="3" name="Gràfic 2">
          <a:extLst>
            <a:ext uri="{FF2B5EF4-FFF2-40B4-BE49-F238E27FC236}">
              <a16:creationId xmlns:a16="http://schemas.microsoft.com/office/drawing/2014/main" id="{0CBF5794-5DA3-E6FE-94E8-A679D175E04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7.xml><?xml version="1.0" encoding="utf-8"?>
<xdr:wsDr xmlns:xdr="http://schemas.openxmlformats.org/drawingml/2006/spreadsheetDrawing" xmlns:a="http://schemas.openxmlformats.org/drawingml/2006/main">
  <xdr:twoCellAnchor>
    <xdr:from>
      <xdr:col>0</xdr:col>
      <xdr:colOff>214311</xdr:colOff>
      <xdr:row>12</xdr:row>
      <xdr:rowOff>0</xdr:rowOff>
    </xdr:from>
    <xdr:to>
      <xdr:col>8</xdr:col>
      <xdr:colOff>809624</xdr:colOff>
      <xdr:row>12</xdr:row>
      <xdr:rowOff>0</xdr:rowOff>
    </xdr:to>
    <xdr:graphicFrame macro="">
      <xdr:nvGraphicFramePr>
        <xdr:cNvPr id="2" name="Gràfic 1">
          <a:extLst>
            <a:ext uri="{FF2B5EF4-FFF2-40B4-BE49-F238E27FC236}">
              <a16:creationId xmlns:a16="http://schemas.microsoft.com/office/drawing/2014/main" id="{52688B63-FE70-0915-5202-D21AE00EB14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8.xml><?xml version="1.0" encoding="utf-8"?>
<xdr:wsDr xmlns:xdr="http://schemas.openxmlformats.org/drawingml/2006/spreadsheetDrawing" xmlns:a="http://schemas.openxmlformats.org/drawingml/2006/main">
  <xdr:twoCellAnchor>
    <xdr:from>
      <xdr:col>0</xdr:col>
      <xdr:colOff>138112</xdr:colOff>
      <xdr:row>14</xdr:row>
      <xdr:rowOff>0</xdr:rowOff>
    </xdr:from>
    <xdr:to>
      <xdr:col>5</xdr:col>
      <xdr:colOff>709612</xdr:colOff>
      <xdr:row>14</xdr:row>
      <xdr:rowOff>0</xdr:rowOff>
    </xdr:to>
    <xdr:graphicFrame macro="">
      <xdr:nvGraphicFramePr>
        <xdr:cNvPr id="2" name="Gràfic 1">
          <a:extLst>
            <a:ext uri="{FF2B5EF4-FFF2-40B4-BE49-F238E27FC236}">
              <a16:creationId xmlns:a16="http://schemas.microsoft.com/office/drawing/2014/main" id="{C36535B7-430B-CC04-EB8B-3EF563A387C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9</xdr:col>
      <xdr:colOff>161925</xdr:colOff>
      <xdr:row>55</xdr:row>
      <xdr:rowOff>57150</xdr:rowOff>
    </xdr:from>
    <xdr:to>
      <xdr:col>10</xdr:col>
      <xdr:colOff>1162527</xdr:colOff>
      <xdr:row>59</xdr:row>
      <xdr:rowOff>38252</xdr:rowOff>
    </xdr:to>
    <xdr:pic>
      <xdr:nvPicPr>
        <xdr:cNvPr id="3" name="Imatge 2">
          <a:extLst>
            <a:ext uri="{FF2B5EF4-FFF2-40B4-BE49-F238E27FC236}">
              <a16:creationId xmlns:a16="http://schemas.microsoft.com/office/drawing/2014/main" id="{BFA4D838-A23C-33A0-6E64-A4C143864AFD}"/>
            </a:ext>
          </a:extLst>
        </xdr:cNvPr>
        <xdr:cNvPicPr>
          <a:picLocks noChangeAspect="1"/>
        </xdr:cNvPicPr>
      </xdr:nvPicPr>
      <xdr:blipFill>
        <a:blip xmlns:r="http://schemas.openxmlformats.org/officeDocument/2006/relationships" r:embed="rId2"/>
        <a:stretch>
          <a:fillRect/>
        </a:stretch>
      </xdr:blipFill>
      <xdr:spPr>
        <a:xfrm>
          <a:off x="10210800" y="13134975"/>
          <a:ext cx="3419952" cy="1086002"/>
        </a:xfrm>
        <a:prstGeom prst="rect">
          <a:avLst/>
        </a:prstGeom>
      </xdr:spPr>
    </xdr:pic>
    <xdr:clientData/>
  </xdr:twoCellAnchor>
</xdr:wsDr>
</file>

<file path=xl/drawings/drawing49.xml><?xml version="1.0" encoding="utf-8"?>
<xdr:wsDr xmlns:xdr="http://schemas.openxmlformats.org/drawingml/2006/spreadsheetDrawing" xmlns:a="http://schemas.openxmlformats.org/drawingml/2006/main">
  <xdr:twoCellAnchor>
    <xdr:from>
      <xdr:col>0</xdr:col>
      <xdr:colOff>0</xdr:colOff>
      <xdr:row>17</xdr:row>
      <xdr:rowOff>0</xdr:rowOff>
    </xdr:from>
    <xdr:to>
      <xdr:col>11</xdr:col>
      <xdr:colOff>0</xdr:colOff>
      <xdr:row>17</xdr:row>
      <xdr:rowOff>0</xdr:rowOff>
    </xdr:to>
    <xdr:graphicFrame macro="">
      <xdr:nvGraphicFramePr>
        <xdr:cNvPr id="2" name="Gràfic 1">
          <a:extLst>
            <a:ext uri="{FF2B5EF4-FFF2-40B4-BE49-F238E27FC236}">
              <a16:creationId xmlns:a16="http://schemas.microsoft.com/office/drawing/2014/main" id="{F05EDAA1-4C61-868B-5764-3DD1E5E5484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0.xml><?xml version="1.0" encoding="utf-8"?>
<xdr:wsDr xmlns:xdr="http://schemas.openxmlformats.org/drawingml/2006/spreadsheetDrawing" xmlns:a="http://schemas.openxmlformats.org/drawingml/2006/main">
  <xdr:twoCellAnchor>
    <xdr:from>
      <xdr:col>0</xdr:col>
      <xdr:colOff>142874</xdr:colOff>
      <xdr:row>17</xdr:row>
      <xdr:rowOff>0</xdr:rowOff>
    </xdr:from>
    <xdr:to>
      <xdr:col>9</xdr:col>
      <xdr:colOff>447674</xdr:colOff>
      <xdr:row>17</xdr:row>
      <xdr:rowOff>0</xdr:rowOff>
    </xdr:to>
    <xdr:graphicFrame macro="">
      <xdr:nvGraphicFramePr>
        <xdr:cNvPr id="3" name="Gràfic 1">
          <a:extLst>
            <a:ext uri="{FF2B5EF4-FFF2-40B4-BE49-F238E27FC236}">
              <a16:creationId xmlns:a16="http://schemas.microsoft.com/office/drawing/2014/main" id="{5EC31807-6C16-4EB1-8474-AA0BE953132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33512</xdr:colOff>
      <xdr:row>17</xdr:row>
      <xdr:rowOff>152400</xdr:rowOff>
    </xdr:from>
    <xdr:to>
      <xdr:col>10</xdr:col>
      <xdr:colOff>16144</xdr:colOff>
      <xdr:row>22</xdr:row>
      <xdr:rowOff>51858</xdr:rowOff>
    </xdr:to>
    <xdr:pic>
      <xdr:nvPicPr>
        <xdr:cNvPr id="4" name="Imatge 3">
          <a:extLst>
            <a:ext uri="{FF2B5EF4-FFF2-40B4-BE49-F238E27FC236}">
              <a16:creationId xmlns:a16="http://schemas.microsoft.com/office/drawing/2014/main" id="{1B8740DF-989C-4BED-AA88-007F2BCFB1D3}"/>
            </a:ext>
          </a:extLst>
        </xdr:cNvPr>
        <xdr:cNvPicPr>
          <a:picLocks noChangeAspect="1"/>
        </xdr:cNvPicPr>
      </xdr:nvPicPr>
      <xdr:blipFill>
        <a:blip xmlns:r="http://schemas.openxmlformats.org/officeDocument/2006/relationships" r:embed="rId2"/>
        <a:stretch>
          <a:fillRect/>
        </a:stretch>
      </xdr:blipFill>
      <xdr:spPr>
        <a:xfrm>
          <a:off x="6186662" y="7124700"/>
          <a:ext cx="3687857" cy="1318683"/>
        </a:xfrm>
        <a:prstGeom prst="rect">
          <a:avLst/>
        </a:prstGeom>
      </xdr:spPr>
    </xdr:pic>
    <xdr:clientData/>
  </xdr:twoCellAnchor>
</xdr:wsDr>
</file>

<file path=xl/drawings/drawing51.xml><?xml version="1.0" encoding="utf-8"?>
<xdr:wsDr xmlns:xdr="http://schemas.openxmlformats.org/drawingml/2006/spreadsheetDrawing" xmlns:a="http://schemas.openxmlformats.org/drawingml/2006/main">
  <xdr:twoCellAnchor>
    <xdr:from>
      <xdr:col>0</xdr:col>
      <xdr:colOff>138111</xdr:colOff>
      <xdr:row>18</xdr:row>
      <xdr:rowOff>0</xdr:rowOff>
    </xdr:from>
    <xdr:to>
      <xdr:col>9</xdr:col>
      <xdr:colOff>0</xdr:colOff>
      <xdr:row>18</xdr:row>
      <xdr:rowOff>0</xdr:rowOff>
    </xdr:to>
    <xdr:graphicFrame macro="">
      <xdr:nvGraphicFramePr>
        <xdr:cNvPr id="2" name="Gràfic 1">
          <a:extLst>
            <a:ext uri="{FF2B5EF4-FFF2-40B4-BE49-F238E27FC236}">
              <a16:creationId xmlns:a16="http://schemas.microsoft.com/office/drawing/2014/main" id="{6F2DD4A1-9DF4-423A-821D-C241D7BE372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14462</xdr:colOff>
      <xdr:row>20</xdr:row>
      <xdr:rowOff>114300</xdr:rowOff>
    </xdr:from>
    <xdr:to>
      <xdr:col>10</xdr:col>
      <xdr:colOff>379173</xdr:colOff>
      <xdr:row>28</xdr:row>
      <xdr:rowOff>85725</xdr:rowOff>
    </xdr:to>
    <xdr:pic>
      <xdr:nvPicPr>
        <xdr:cNvPr id="3" name="Imatge 2">
          <a:extLst>
            <a:ext uri="{FF2B5EF4-FFF2-40B4-BE49-F238E27FC236}">
              <a16:creationId xmlns:a16="http://schemas.microsoft.com/office/drawing/2014/main" id="{7A94F1BE-909C-426E-B4ED-5D9BB18C131F}"/>
            </a:ext>
          </a:extLst>
        </xdr:cNvPr>
        <xdr:cNvPicPr>
          <a:picLocks noChangeAspect="1"/>
        </xdr:cNvPicPr>
      </xdr:nvPicPr>
      <xdr:blipFill rotWithShape="1">
        <a:blip xmlns:r="http://schemas.openxmlformats.org/officeDocument/2006/relationships" r:embed="rId2"/>
        <a:srcRect t="11921"/>
        <a:stretch>
          <a:fillRect/>
        </a:stretch>
      </xdr:blipFill>
      <xdr:spPr>
        <a:xfrm>
          <a:off x="6005687" y="4143375"/>
          <a:ext cx="4022311" cy="1266825"/>
        </a:xfrm>
        <a:prstGeom prst="rect">
          <a:avLst/>
        </a:prstGeom>
      </xdr:spPr>
    </xdr:pic>
    <xdr:clientData/>
  </xdr:twoCellAnchor>
</xdr:wsDr>
</file>

<file path=xl/drawings/drawing52.xml><?xml version="1.0" encoding="utf-8"?>
<xdr:wsDr xmlns:xdr="http://schemas.openxmlformats.org/drawingml/2006/spreadsheetDrawing" xmlns:a="http://schemas.openxmlformats.org/drawingml/2006/main">
  <xdr:twoCellAnchor>
    <xdr:from>
      <xdr:col>0</xdr:col>
      <xdr:colOff>138111</xdr:colOff>
      <xdr:row>29</xdr:row>
      <xdr:rowOff>0</xdr:rowOff>
    </xdr:from>
    <xdr:to>
      <xdr:col>13</xdr:col>
      <xdr:colOff>0</xdr:colOff>
      <xdr:row>29</xdr:row>
      <xdr:rowOff>0</xdr:rowOff>
    </xdr:to>
    <xdr:graphicFrame macro="">
      <xdr:nvGraphicFramePr>
        <xdr:cNvPr id="3" name="Gràfic 1">
          <a:extLst>
            <a:ext uri="{FF2B5EF4-FFF2-40B4-BE49-F238E27FC236}">
              <a16:creationId xmlns:a16="http://schemas.microsoft.com/office/drawing/2014/main" id="{CDB0E383-AAB4-4D96-A694-D7BE6D28465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1066799</xdr:colOff>
      <xdr:row>41</xdr:row>
      <xdr:rowOff>47625</xdr:rowOff>
    </xdr:from>
    <xdr:to>
      <xdr:col>11</xdr:col>
      <xdr:colOff>560168</xdr:colOff>
      <xdr:row>45</xdr:row>
      <xdr:rowOff>28575</xdr:rowOff>
    </xdr:to>
    <xdr:pic>
      <xdr:nvPicPr>
        <xdr:cNvPr id="4" name="Imatge 3">
          <a:extLst>
            <a:ext uri="{FF2B5EF4-FFF2-40B4-BE49-F238E27FC236}">
              <a16:creationId xmlns:a16="http://schemas.microsoft.com/office/drawing/2014/main" id="{49221D73-02D9-E6C3-826C-8F30E32B8A23}"/>
            </a:ext>
          </a:extLst>
        </xdr:cNvPr>
        <xdr:cNvPicPr>
          <a:picLocks noChangeAspect="1"/>
        </xdr:cNvPicPr>
      </xdr:nvPicPr>
      <xdr:blipFill>
        <a:blip xmlns:r="http://schemas.openxmlformats.org/officeDocument/2006/relationships" r:embed="rId2"/>
        <a:stretch>
          <a:fillRect/>
        </a:stretch>
      </xdr:blipFill>
      <xdr:spPr>
        <a:xfrm>
          <a:off x="6143624" y="9201150"/>
          <a:ext cx="3360519" cy="1085850"/>
        </a:xfrm>
        <a:prstGeom prst="rect">
          <a:avLst/>
        </a:prstGeom>
      </xdr:spPr>
    </xdr:pic>
    <xdr:clientData/>
  </xdr:twoCellAnchor>
</xdr:wsDr>
</file>

<file path=xl/drawings/drawing53.xml><?xml version="1.0" encoding="utf-8"?>
<xdr:wsDr xmlns:xdr="http://schemas.openxmlformats.org/drawingml/2006/spreadsheetDrawing" xmlns:a="http://schemas.openxmlformats.org/drawingml/2006/main">
  <xdr:twoCellAnchor>
    <xdr:from>
      <xdr:col>0</xdr:col>
      <xdr:colOff>138111</xdr:colOff>
      <xdr:row>29</xdr:row>
      <xdr:rowOff>0</xdr:rowOff>
    </xdr:from>
    <xdr:to>
      <xdr:col>10</xdr:col>
      <xdr:colOff>0</xdr:colOff>
      <xdr:row>29</xdr:row>
      <xdr:rowOff>0</xdr:rowOff>
    </xdr:to>
    <xdr:graphicFrame macro="">
      <xdr:nvGraphicFramePr>
        <xdr:cNvPr id="2" name="Gràfic 1">
          <a:extLst>
            <a:ext uri="{FF2B5EF4-FFF2-40B4-BE49-F238E27FC236}">
              <a16:creationId xmlns:a16="http://schemas.microsoft.com/office/drawing/2014/main" id="{CE9A2700-6889-4378-9DE2-E3B5491BF83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4.xml><?xml version="1.0" encoding="utf-8"?>
<xdr:wsDr xmlns:xdr="http://schemas.openxmlformats.org/drawingml/2006/spreadsheetDrawing" xmlns:a="http://schemas.openxmlformats.org/drawingml/2006/main">
  <xdr:twoCellAnchor>
    <xdr:from>
      <xdr:col>0</xdr:col>
      <xdr:colOff>138111</xdr:colOff>
      <xdr:row>21</xdr:row>
      <xdr:rowOff>0</xdr:rowOff>
    </xdr:from>
    <xdr:to>
      <xdr:col>10</xdr:col>
      <xdr:colOff>314324</xdr:colOff>
      <xdr:row>21</xdr:row>
      <xdr:rowOff>0</xdr:rowOff>
    </xdr:to>
    <xdr:graphicFrame macro="">
      <xdr:nvGraphicFramePr>
        <xdr:cNvPr id="2" name="Gràfic 1">
          <a:extLst>
            <a:ext uri="{FF2B5EF4-FFF2-40B4-BE49-F238E27FC236}">
              <a16:creationId xmlns:a16="http://schemas.microsoft.com/office/drawing/2014/main" id="{1F363CF4-3936-41C6-84D6-376AFC34431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5.xml><?xml version="1.0" encoding="utf-8"?>
<xdr:wsDr xmlns:xdr="http://schemas.openxmlformats.org/drawingml/2006/spreadsheetDrawing" xmlns:a="http://schemas.openxmlformats.org/drawingml/2006/main">
  <xdr:twoCellAnchor>
    <xdr:from>
      <xdr:col>0</xdr:col>
      <xdr:colOff>138111</xdr:colOff>
      <xdr:row>16</xdr:row>
      <xdr:rowOff>0</xdr:rowOff>
    </xdr:from>
    <xdr:to>
      <xdr:col>10</xdr:col>
      <xdr:colOff>314324</xdr:colOff>
      <xdr:row>16</xdr:row>
      <xdr:rowOff>0</xdr:rowOff>
    </xdr:to>
    <xdr:graphicFrame macro="">
      <xdr:nvGraphicFramePr>
        <xdr:cNvPr id="3" name="Gràfic 1">
          <a:extLst>
            <a:ext uri="{FF2B5EF4-FFF2-40B4-BE49-F238E27FC236}">
              <a16:creationId xmlns:a16="http://schemas.microsoft.com/office/drawing/2014/main" id="{494E467D-0585-40A8-8FB5-A4B060A78DE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6.xml><?xml version="1.0" encoding="utf-8"?>
<xdr:wsDr xmlns:xdr="http://schemas.openxmlformats.org/drawingml/2006/spreadsheetDrawing" xmlns:a="http://schemas.openxmlformats.org/drawingml/2006/main">
  <xdr:twoCellAnchor>
    <xdr:from>
      <xdr:col>0</xdr:col>
      <xdr:colOff>138111</xdr:colOff>
      <xdr:row>15</xdr:row>
      <xdr:rowOff>0</xdr:rowOff>
    </xdr:from>
    <xdr:to>
      <xdr:col>10</xdr:col>
      <xdr:colOff>314324</xdr:colOff>
      <xdr:row>15</xdr:row>
      <xdr:rowOff>0</xdr:rowOff>
    </xdr:to>
    <xdr:graphicFrame macro="">
      <xdr:nvGraphicFramePr>
        <xdr:cNvPr id="3" name="Gràfic 1">
          <a:extLst>
            <a:ext uri="{FF2B5EF4-FFF2-40B4-BE49-F238E27FC236}">
              <a16:creationId xmlns:a16="http://schemas.microsoft.com/office/drawing/2014/main" id="{17BA00CC-9E3B-4526-AA1F-370B7FC8E15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7.xml><?xml version="1.0" encoding="utf-8"?>
<xdr:wsDr xmlns:xdr="http://schemas.openxmlformats.org/drawingml/2006/spreadsheetDrawing" xmlns:a="http://schemas.openxmlformats.org/drawingml/2006/main">
  <xdr:twoCellAnchor>
    <xdr:from>
      <xdr:col>0</xdr:col>
      <xdr:colOff>138111</xdr:colOff>
      <xdr:row>17</xdr:row>
      <xdr:rowOff>0</xdr:rowOff>
    </xdr:from>
    <xdr:to>
      <xdr:col>10</xdr:col>
      <xdr:colOff>314324</xdr:colOff>
      <xdr:row>17</xdr:row>
      <xdr:rowOff>0</xdr:rowOff>
    </xdr:to>
    <xdr:graphicFrame macro="">
      <xdr:nvGraphicFramePr>
        <xdr:cNvPr id="3" name="Gràfic 1">
          <a:extLst>
            <a:ext uri="{FF2B5EF4-FFF2-40B4-BE49-F238E27FC236}">
              <a16:creationId xmlns:a16="http://schemas.microsoft.com/office/drawing/2014/main" id="{BD0023E4-5BDC-4296-8841-09B13E660B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133350</xdr:colOff>
      <xdr:row>17</xdr:row>
      <xdr:rowOff>47625</xdr:rowOff>
    </xdr:from>
    <xdr:to>
      <xdr:col>11</xdr:col>
      <xdr:colOff>266700</xdr:colOff>
      <xdr:row>24</xdr:row>
      <xdr:rowOff>10339</xdr:rowOff>
    </xdr:to>
    <xdr:pic>
      <xdr:nvPicPr>
        <xdr:cNvPr id="4" name="Imatge 3">
          <a:extLst>
            <a:ext uri="{FF2B5EF4-FFF2-40B4-BE49-F238E27FC236}">
              <a16:creationId xmlns:a16="http://schemas.microsoft.com/office/drawing/2014/main" id="{7ED2F20E-DAE7-2CB1-D30D-AD131A54726D}"/>
            </a:ext>
          </a:extLst>
        </xdr:cNvPr>
        <xdr:cNvPicPr>
          <a:picLocks noChangeAspect="1"/>
        </xdr:cNvPicPr>
      </xdr:nvPicPr>
      <xdr:blipFill>
        <a:blip xmlns:r="http://schemas.openxmlformats.org/officeDocument/2006/relationships" r:embed="rId2"/>
        <a:stretch>
          <a:fillRect/>
        </a:stretch>
      </xdr:blipFill>
      <xdr:spPr>
        <a:xfrm>
          <a:off x="6010275" y="6391275"/>
          <a:ext cx="3486150" cy="1181914"/>
        </a:xfrm>
        <a:prstGeom prst="rect">
          <a:avLst/>
        </a:prstGeom>
      </xdr:spPr>
    </xdr:pic>
    <xdr:clientData/>
  </xdr:twoCellAnchor>
</xdr:wsDr>
</file>

<file path=xl/drawings/drawing58.xml><?xml version="1.0" encoding="utf-8"?>
<xdr:wsDr xmlns:xdr="http://schemas.openxmlformats.org/drawingml/2006/spreadsheetDrawing" xmlns:a="http://schemas.openxmlformats.org/drawingml/2006/main">
  <xdr:twoCellAnchor>
    <xdr:from>
      <xdr:col>0</xdr:col>
      <xdr:colOff>138111</xdr:colOff>
      <xdr:row>35</xdr:row>
      <xdr:rowOff>0</xdr:rowOff>
    </xdr:from>
    <xdr:to>
      <xdr:col>10</xdr:col>
      <xdr:colOff>314324</xdr:colOff>
      <xdr:row>35</xdr:row>
      <xdr:rowOff>0</xdr:rowOff>
    </xdr:to>
    <xdr:graphicFrame macro="">
      <xdr:nvGraphicFramePr>
        <xdr:cNvPr id="2" name="Gràfic 1">
          <a:extLst>
            <a:ext uri="{FF2B5EF4-FFF2-40B4-BE49-F238E27FC236}">
              <a16:creationId xmlns:a16="http://schemas.microsoft.com/office/drawing/2014/main" id="{590905AB-2AE6-4CA4-8A07-52CA053FB7A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9.xml><?xml version="1.0" encoding="utf-8"?>
<xdr:wsDr xmlns:xdr="http://schemas.openxmlformats.org/drawingml/2006/spreadsheetDrawing" xmlns:a="http://schemas.openxmlformats.org/drawingml/2006/main">
  <xdr:twoCellAnchor>
    <xdr:from>
      <xdr:col>0</xdr:col>
      <xdr:colOff>138111</xdr:colOff>
      <xdr:row>17</xdr:row>
      <xdr:rowOff>0</xdr:rowOff>
    </xdr:from>
    <xdr:to>
      <xdr:col>10</xdr:col>
      <xdr:colOff>314324</xdr:colOff>
      <xdr:row>17</xdr:row>
      <xdr:rowOff>0</xdr:rowOff>
    </xdr:to>
    <xdr:graphicFrame macro="">
      <xdr:nvGraphicFramePr>
        <xdr:cNvPr id="3" name="Gràfic 1">
          <a:extLst>
            <a:ext uri="{FF2B5EF4-FFF2-40B4-BE49-F238E27FC236}">
              <a16:creationId xmlns:a16="http://schemas.microsoft.com/office/drawing/2014/main" id="{C110D8F3-2005-41CB-873F-E8F095A3BF6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209550</xdr:colOff>
      <xdr:row>17</xdr:row>
      <xdr:rowOff>152399</xdr:rowOff>
    </xdr:from>
    <xdr:to>
      <xdr:col>11</xdr:col>
      <xdr:colOff>757236</xdr:colOff>
      <xdr:row>25</xdr:row>
      <xdr:rowOff>66674</xdr:rowOff>
    </xdr:to>
    <xdr:pic>
      <xdr:nvPicPr>
        <xdr:cNvPr id="2" name="Imatge 1">
          <a:extLst>
            <a:ext uri="{FF2B5EF4-FFF2-40B4-BE49-F238E27FC236}">
              <a16:creationId xmlns:a16="http://schemas.microsoft.com/office/drawing/2014/main" id="{02FC6385-2E0A-42DB-3C07-7F8CEA1371B4}"/>
            </a:ext>
          </a:extLst>
        </xdr:cNvPr>
        <xdr:cNvPicPr>
          <a:picLocks noChangeAspect="1"/>
        </xdr:cNvPicPr>
      </xdr:nvPicPr>
      <xdr:blipFill>
        <a:blip xmlns:r="http://schemas.openxmlformats.org/officeDocument/2006/relationships" r:embed="rId2"/>
        <a:stretch>
          <a:fillRect/>
        </a:stretch>
      </xdr:blipFill>
      <xdr:spPr>
        <a:xfrm>
          <a:off x="6086475" y="5686424"/>
          <a:ext cx="3900486" cy="1285875"/>
        </a:xfrm>
        <a:prstGeom prst="rect">
          <a:avLst/>
        </a:prstGeom>
      </xdr:spPr>
    </xdr:pic>
    <xdr:clientData/>
  </xdr:twoCellAnchor>
</xdr:wsDr>
</file>

<file path=xl/drawings/drawing60.xml><?xml version="1.0" encoding="utf-8"?>
<xdr:wsDr xmlns:xdr="http://schemas.openxmlformats.org/drawingml/2006/spreadsheetDrawing" xmlns:a="http://schemas.openxmlformats.org/drawingml/2006/main">
  <xdr:twoCellAnchor>
    <xdr:from>
      <xdr:col>0</xdr:col>
      <xdr:colOff>138111</xdr:colOff>
      <xdr:row>18</xdr:row>
      <xdr:rowOff>0</xdr:rowOff>
    </xdr:from>
    <xdr:to>
      <xdr:col>9</xdr:col>
      <xdr:colOff>0</xdr:colOff>
      <xdr:row>18</xdr:row>
      <xdr:rowOff>0</xdr:rowOff>
    </xdr:to>
    <xdr:graphicFrame macro="">
      <xdr:nvGraphicFramePr>
        <xdr:cNvPr id="2" name="Gràfic 1">
          <a:extLst>
            <a:ext uri="{FF2B5EF4-FFF2-40B4-BE49-F238E27FC236}">
              <a16:creationId xmlns:a16="http://schemas.microsoft.com/office/drawing/2014/main" id="{E75829C7-6B64-44D7-95A8-583FD46207F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19050</xdr:colOff>
      <xdr:row>20</xdr:row>
      <xdr:rowOff>57150</xdr:rowOff>
    </xdr:from>
    <xdr:to>
      <xdr:col>9</xdr:col>
      <xdr:colOff>829152</xdr:colOff>
      <xdr:row>24</xdr:row>
      <xdr:rowOff>38257</xdr:rowOff>
    </xdr:to>
    <xdr:pic>
      <xdr:nvPicPr>
        <xdr:cNvPr id="5" name="Imatge 4">
          <a:extLst>
            <a:ext uri="{FF2B5EF4-FFF2-40B4-BE49-F238E27FC236}">
              <a16:creationId xmlns:a16="http://schemas.microsoft.com/office/drawing/2014/main" id="{3E40836A-EB8C-C5F3-3BA8-361DAAB16523}"/>
            </a:ext>
          </a:extLst>
        </xdr:cNvPr>
        <xdr:cNvPicPr>
          <a:picLocks noChangeAspect="1"/>
        </xdr:cNvPicPr>
      </xdr:nvPicPr>
      <xdr:blipFill>
        <a:blip xmlns:r="http://schemas.openxmlformats.org/officeDocument/2006/relationships" r:embed="rId2"/>
        <a:stretch>
          <a:fillRect/>
        </a:stretch>
      </xdr:blipFill>
      <xdr:spPr>
        <a:xfrm>
          <a:off x="6010275" y="6629400"/>
          <a:ext cx="3419952" cy="1124107"/>
        </a:xfrm>
        <a:prstGeom prst="rect">
          <a:avLst/>
        </a:prstGeom>
      </xdr:spPr>
    </xdr:pic>
    <xdr:clientData/>
  </xdr:twoCellAnchor>
</xdr:wsDr>
</file>

<file path=xl/drawings/drawing61.xml><?xml version="1.0" encoding="utf-8"?>
<xdr:wsDr xmlns:xdr="http://schemas.openxmlformats.org/drawingml/2006/spreadsheetDrawing" xmlns:a="http://schemas.openxmlformats.org/drawingml/2006/main">
  <xdr:twoCellAnchor editAs="oneCell">
    <xdr:from>
      <xdr:col>7</xdr:col>
      <xdr:colOff>266700</xdr:colOff>
      <xdr:row>19</xdr:row>
      <xdr:rowOff>19050</xdr:rowOff>
    </xdr:from>
    <xdr:to>
      <xdr:col>10</xdr:col>
      <xdr:colOff>819150</xdr:colOff>
      <xdr:row>23</xdr:row>
      <xdr:rowOff>10258</xdr:rowOff>
    </xdr:to>
    <xdr:pic>
      <xdr:nvPicPr>
        <xdr:cNvPr id="2" name="Imatge 1">
          <a:extLst>
            <a:ext uri="{FF2B5EF4-FFF2-40B4-BE49-F238E27FC236}">
              <a16:creationId xmlns:a16="http://schemas.microsoft.com/office/drawing/2014/main" id="{C00FF24B-BA4E-897A-5085-CBBA40DA6981}"/>
            </a:ext>
          </a:extLst>
        </xdr:cNvPr>
        <xdr:cNvPicPr>
          <a:picLocks noChangeAspect="1"/>
        </xdr:cNvPicPr>
      </xdr:nvPicPr>
      <xdr:blipFill>
        <a:blip xmlns:r="http://schemas.openxmlformats.org/officeDocument/2006/relationships" r:embed="rId1"/>
        <a:stretch>
          <a:fillRect/>
        </a:stretch>
      </xdr:blipFill>
      <xdr:spPr>
        <a:xfrm>
          <a:off x="6419850" y="7229475"/>
          <a:ext cx="3067050" cy="943708"/>
        </a:xfrm>
        <a:prstGeom prst="rect">
          <a:avLst/>
        </a:prstGeom>
      </xdr:spPr>
    </xdr:pic>
    <xdr:clientData/>
  </xdr:twoCellAnchor>
</xdr:wsDr>
</file>

<file path=xl/drawings/drawing62.xml><?xml version="1.0" encoding="utf-8"?>
<xdr:wsDr xmlns:xdr="http://schemas.openxmlformats.org/drawingml/2006/spreadsheetDrawing" xmlns:a="http://schemas.openxmlformats.org/drawingml/2006/main">
  <xdr:twoCellAnchor>
    <xdr:from>
      <xdr:col>0</xdr:col>
      <xdr:colOff>142874</xdr:colOff>
      <xdr:row>12</xdr:row>
      <xdr:rowOff>0</xdr:rowOff>
    </xdr:from>
    <xdr:to>
      <xdr:col>15</xdr:col>
      <xdr:colOff>447674</xdr:colOff>
      <xdr:row>12</xdr:row>
      <xdr:rowOff>0</xdr:rowOff>
    </xdr:to>
    <xdr:graphicFrame macro="">
      <xdr:nvGraphicFramePr>
        <xdr:cNvPr id="3" name="Gràfic 1">
          <a:extLst>
            <a:ext uri="{FF2B5EF4-FFF2-40B4-BE49-F238E27FC236}">
              <a16:creationId xmlns:a16="http://schemas.microsoft.com/office/drawing/2014/main" id="{A41FD6B8-98E5-453D-BF11-BB7800956C1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3.xml><?xml version="1.0" encoding="utf-8"?>
<xdr:wsDr xmlns:xdr="http://schemas.openxmlformats.org/drawingml/2006/spreadsheetDrawing" xmlns:a="http://schemas.openxmlformats.org/drawingml/2006/main">
  <xdr:twoCellAnchor editAs="oneCell">
    <xdr:from>
      <xdr:col>8</xdr:col>
      <xdr:colOff>247650</xdr:colOff>
      <xdr:row>20</xdr:row>
      <xdr:rowOff>133350</xdr:rowOff>
    </xdr:from>
    <xdr:to>
      <xdr:col>10</xdr:col>
      <xdr:colOff>2238374</xdr:colOff>
      <xdr:row>28</xdr:row>
      <xdr:rowOff>85725</xdr:rowOff>
    </xdr:to>
    <xdr:pic>
      <xdr:nvPicPr>
        <xdr:cNvPr id="2" name="Imatge 1">
          <a:extLst>
            <a:ext uri="{FF2B5EF4-FFF2-40B4-BE49-F238E27FC236}">
              <a16:creationId xmlns:a16="http://schemas.microsoft.com/office/drawing/2014/main" id="{1D9F49A1-313D-F06C-CFF9-6AA8098708BC}"/>
            </a:ext>
          </a:extLst>
        </xdr:cNvPr>
        <xdr:cNvPicPr>
          <a:picLocks noChangeAspect="1"/>
        </xdr:cNvPicPr>
      </xdr:nvPicPr>
      <xdr:blipFill>
        <a:blip xmlns:r="http://schemas.openxmlformats.org/officeDocument/2006/relationships" r:embed="rId1"/>
        <a:stretch>
          <a:fillRect/>
        </a:stretch>
      </xdr:blipFill>
      <xdr:spPr>
        <a:xfrm>
          <a:off x="7143750" y="6667500"/>
          <a:ext cx="3743324" cy="1247775"/>
        </a:xfrm>
        <a:prstGeom prst="rect">
          <a:avLst/>
        </a:prstGeom>
      </xdr:spPr>
    </xdr:pic>
    <xdr:clientData/>
  </xdr:twoCellAnchor>
</xdr:wsDr>
</file>

<file path=xl/drawings/drawing64.xml><?xml version="1.0" encoding="utf-8"?>
<xdr:wsDr xmlns:xdr="http://schemas.openxmlformats.org/drawingml/2006/spreadsheetDrawing" xmlns:a="http://schemas.openxmlformats.org/drawingml/2006/main">
  <xdr:twoCellAnchor editAs="oneCell">
    <xdr:from>
      <xdr:col>7</xdr:col>
      <xdr:colOff>147812</xdr:colOff>
      <xdr:row>21</xdr:row>
      <xdr:rowOff>0</xdr:rowOff>
    </xdr:from>
    <xdr:to>
      <xdr:col>10</xdr:col>
      <xdr:colOff>1367344</xdr:colOff>
      <xdr:row>28</xdr:row>
      <xdr:rowOff>51858</xdr:rowOff>
    </xdr:to>
    <xdr:pic>
      <xdr:nvPicPr>
        <xdr:cNvPr id="2" name="Imatge 1">
          <a:extLst>
            <a:ext uri="{FF2B5EF4-FFF2-40B4-BE49-F238E27FC236}">
              <a16:creationId xmlns:a16="http://schemas.microsoft.com/office/drawing/2014/main" id="{4EF0970D-DB48-4277-9251-1C61859F534D}"/>
            </a:ext>
          </a:extLst>
        </xdr:cNvPr>
        <xdr:cNvPicPr>
          <a:picLocks noChangeAspect="1"/>
        </xdr:cNvPicPr>
      </xdr:nvPicPr>
      <xdr:blipFill rotWithShape="1">
        <a:blip xmlns:r="http://schemas.openxmlformats.org/officeDocument/2006/relationships" r:embed="rId1"/>
        <a:srcRect t="13001"/>
        <a:stretch>
          <a:fillRect/>
        </a:stretch>
      </xdr:blipFill>
      <xdr:spPr>
        <a:xfrm>
          <a:off x="6805787" y="6962775"/>
          <a:ext cx="3810332" cy="1185333"/>
        </a:xfrm>
        <a:prstGeom prst="rect">
          <a:avLst/>
        </a:prstGeom>
      </xdr:spPr>
    </xdr:pic>
    <xdr:clientData/>
  </xdr:twoCellAnchor>
</xdr:wsDr>
</file>

<file path=xl/drawings/drawing65.xml><?xml version="1.0" encoding="utf-8"?>
<xdr:wsDr xmlns:xdr="http://schemas.openxmlformats.org/drawingml/2006/spreadsheetDrawing" xmlns:a="http://schemas.openxmlformats.org/drawingml/2006/main">
  <xdr:twoCellAnchor editAs="oneCell">
    <xdr:from>
      <xdr:col>7</xdr:col>
      <xdr:colOff>88282</xdr:colOff>
      <xdr:row>26</xdr:row>
      <xdr:rowOff>142875</xdr:rowOff>
    </xdr:from>
    <xdr:to>
      <xdr:col>10</xdr:col>
      <xdr:colOff>1224323</xdr:colOff>
      <xdr:row>34</xdr:row>
      <xdr:rowOff>57151</xdr:rowOff>
    </xdr:to>
    <xdr:pic>
      <xdr:nvPicPr>
        <xdr:cNvPr id="4" name="Imatge 3">
          <a:extLst>
            <a:ext uri="{FF2B5EF4-FFF2-40B4-BE49-F238E27FC236}">
              <a16:creationId xmlns:a16="http://schemas.microsoft.com/office/drawing/2014/main" id="{CCC7A80B-2ED0-B32A-80C5-FD536C3B1404}"/>
            </a:ext>
          </a:extLst>
        </xdr:cNvPr>
        <xdr:cNvPicPr>
          <a:picLocks noChangeAspect="1"/>
        </xdr:cNvPicPr>
      </xdr:nvPicPr>
      <xdr:blipFill>
        <a:blip xmlns:r="http://schemas.openxmlformats.org/officeDocument/2006/relationships" r:embed="rId1"/>
        <a:stretch>
          <a:fillRect/>
        </a:stretch>
      </xdr:blipFill>
      <xdr:spPr>
        <a:xfrm>
          <a:off x="6108082" y="9496425"/>
          <a:ext cx="3669691" cy="1209676"/>
        </a:xfrm>
        <a:prstGeom prst="rect">
          <a:avLst/>
        </a:prstGeom>
      </xdr:spPr>
    </xdr:pic>
    <xdr:clientData/>
  </xdr:twoCellAnchor>
  <xdr:twoCellAnchor editAs="oneCell">
    <xdr:from>
      <xdr:col>7</xdr:col>
      <xdr:colOff>114300</xdr:colOff>
      <xdr:row>38</xdr:row>
      <xdr:rowOff>0</xdr:rowOff>
    </xdr:from>
    <xdr:to>
      <xdr:col>10</xdr:col>
      <xdr:colOff>1132678</xdr:colOff>
      <xdr:row>45</xdr:row>
      <xdr:rowOff>53833</xdr:rowOff>
    </xdr:to>
    <xdr:pic>
      <xdr:nvPicPr>
        <xdr:cNvPr id="5" name="Imatge 4">
          <a:extLst>
            <a:ext uri="{FF2B5EF4-FFF2-40B4-BE49-F238E27FC236}">
              <a16:creationId xmlns:a16="http://schemas.microsoft.com/office/drawing/2014/main" id="{E17542CC-E9F9-5594-CF1A-B641D0867FC5}"/>
            </a:ext>
          </a:extLst>
        </xdr:cNvPr>
        <xdr:cNvPicPr>
          <a:picLocks noChangeAspect="1"/>
        </xdr:cNvPicPr>
      </xdr:nvPicPr>
      <xdr:blipFill>
        <a:blip xmlns:r="http://schemas.openxmlformats.org/officeDocument/2006/relationships" r:embed="rId2"/>
        <a:stretch>
          <a:fillRect/>
        </a:stretch>
      </xdr:blipFill>
      <xdr:spPr>
        <a:xfrm>
          <a:off x="6134100" y="11296650"/>
          <a:ext cx="3552028" cy="1187308"/>
        </a:xfrm>
        <a:prstGeom prst="rect">
          <a:avLst/>
        </a:prstGeom>
      </xdr:spPr>
    </xdr:pic>
    <xdr:clientData/>
  </xdr:twoCellAnchor>
</xdr:wsDr>
</file>

<file path=xl/drawings/drawing66.xml><?xml version="1.0" encoding="utf-8"?>
<xdr:wsDr xmlns:xdr="http://schemas.openxmlformats.org/drawingml/2006/spreadsheetDrawing" xmlns:a="http://schemas.openxmlformats.org/drawingml/2006/main">
  <xdr:twoCellAnchor>
    <xdr:from>
      <xdr:col>1</xdr:col>
      <xdr:colOff>142874</xdr:colOff>
      <xdr:row>14</xdr:row>
      <xdr:rowOff>0</xdr:rowOff>
    </xdr:from>
    <xdr:to>
      <xdr:col>10</xdr:col>
      <xdr:colOff>447674</xdr:colOff>
      <xdr:row>14</xdr:row>
      <xdr:rowOff>0</xdr:rowOff>
    </xdr:to>
    <xdr:graphicFrame macro="">
      <xdr:nvGraphicFramePr>
        <xdr:cNvPr id="2" name="Gràfic 1">
          <a:extLst>
            <a:ext uri="{FF2B5EF4-FFF2-40B4-BE49-F238E27FC236}">
              <a16:creationId xmlns:a16="http://schemas.microsoft.com/office/drawing/2014/main" id="{2950F469-2FF9-447C-94D0-1CC460246A4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9</xdr:col>
      <xdr:colOff>133350</xdr:colOff>
      <xdr:row>28</xdr:row>
      <xdr:rowOff>1</xdr:rowOff>
    </xdr:from>
    <xdr:to>
      <xdr:col>10</xdr:col>
      <xdr:colOff>410795</xdr:colOff>
      <xdr:row>32</xdr:row>
      <xdr:rowOff>71517</xdr:rowOff>
    </xdr:to>
    <xdr:pic>
      <xdr:nvPicPr>
        <xdr:cNvPr id="4" name="Imatge 3">
          <a:extLst>
            <a:ext uri="{FF2B5EF4-FFF2-40B4-BE49-F238E27FC236}">
              <a16:creationId xmlns:a16="http://schemas.microsoft.com/office/drawing/2014/main" id="{A5E5CC3E-DDBA-3A44-C4C3-78AD1EE2D2FE}"/>
            </a:ext>
          </a:extLst>
        </xdr:cNvPr>
        <xdr:cNvPicPr>
          <a:picLocks noChangeAspect="1"/>
        </xdr:cNvPicPr>
      </xdr:nvPicPr>
      <xdr:blipFill>
        <a:blip xmlns:r="http://schemas.openxmlformats.org/officeDocument/2006/relationships" r:embed="rId2"/>
        <a:stretch>
          <a:fillRect/>
        </a:stretch>
      </xdr:blipFill>
      <xdr:spPr>
        <a:xfrm>
          <a:off x="7715250" y="6924676"/>
          <a:ext cx="2696795" cy="871616"/>
        </a:xfrm>
        <a:prstGeom prst="rect">
          <a:avLst/>
        </a:prstGeom>
      </xdr:spPr>
    </xdr:pic>
    <xdr:clientData/>
  </xdr:twoCellAnchor>
</xdr:wsDr>
</file>

<file path=xl/drawings/drawing67.xml><?xml version="1.0" encoding="utf-8"?>
<xdr:wsDr xmlns:xdr="http://schemas.openxmlformats.org/drawingml/2006/spreadsheetDrawing" xmlns:a="http://schemas.openxmlformats.org/drawingml/2006/main">
  <xdr:twoCellAnchor>
    <xdr:from>
      <xdr:col>0</xdr:col>
      <xdr:colOff>142874</xdr:colOff>
      <xdr:row>14</xdr:row>
      <xdr:rowOff>0</xdr:rowOff>
    </xdr:from>
    <xdr:to>
      <xdr:col>9</xdr:col>
      <xdr:colOff>447674</xdr:colOff>
      <xdr:row>14</xdr:row>
      <xdr:rowOff>0</xdr:rowOff>
    </xdr:to>
    <xdr:graphicFrame macro="">
      <xdr:nvGraphicFramePr>
        <xdr:cNvPr id="3" name="Gràfic 1">
          <a:extLst>
            <a:ext uri="{FF2B5EF4-FFF2-40B4-BE49-F238E27FC236}">
              <a16:creationId xmlns:a16="http://schemas.microsoft.com/office/drawing/2014/main" id="{4815E224-262C-4963-A0C2-508B7CD2408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8.xml><?xml version="1.0" encoding="utf-8"?>
<xdr:wsDr xmlns:xdr="http://schemas.openxmlformats.org/drawingml/2006/spreadsheetDrawing" xmlns:a="http://schemas.openxmlformats.org/drawingml/2006/main">
  <xdr:twoCellAnchor>
    <xdr:from>
      <xdr:col>0</xdr:col>
      <xdr:colOff>142874</xdr:colOff>
      <xdr:row>14</xdr:row>
      <xdr:rowOff>0</xdr:rowOff>
    </xdr:from>
    <xdr:to>
      <xdr:col>9</xdr:col>
      <xdr:colOff>447674</xdr:colOff>
      <xdr:row>14</xdr:row>
      <xdr:rowOff>0</xdr:rowOff>
    </xdr:to>
    <xdr:graphicFrame macro="">
      <xdr:nvGraphicFramePr>
        <xdr:cNvPr id="3" name="Gràfic 1">
          <a:extLst>
            <a:ext uri="{FF2B5EF4-FFF2-40B4-BE49-F238E27FC236}">
              <a16:creationId xmlns:a16="http://schemas.microsoft.com/office/drawing/2014/main" id="{CB495710-4DE8-4838-B4BA-89AA632EF3F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114300</xdr:colOff>
      <xdr:row>18</xdr:row>
      <xdr:rowOff>85725</xdr:rowOff>
    </xdr:from>
    <xdr:to>
      <xdr:col>11</xdr:col>
      <xdr:colOff>162389</xdr:colOff>
      <xdr:row>22</xdr:row>
      <xdr:rowOff>62520</xdr:rowOff>
    </xdr:to>
    <xdr:pic>
      <xdr:nvPicPr>
        <xdr:cNvPr id="2" name="Imatge 1">
          <a:extLst>
            <a:ext uri="{FF2B5EF4-FFF2-40B4-BE49-F238E27FC236}">
              <a16:creationId xmlns:a16="http://schemas.microsoft.com/office/drawing/2014/main" id="{5C4CCAA8-9594-F021-B88C-A61B916C49DF}"/>
            </a:ext>
          </a:extLst>
        </xdr:cNvPr>
        <xdr:cNvPicPr>
          <a:picLocks noChangeAspect="1"/>
        </xdr:cNvPicPr>
      </xdr:nvPicPr>
      <xdr:blipFill>
        <a:blip xmlns:r="http://schemas.openxmlformats.org/officeDocument/2006/relationships" r:embed="rId2"/>
        <a:stretch>
          <a:fillRect/>
        </a:stretch>
      </xdr:blipFill>
      <xdr:spPr>
        <a:xfrm>
          <a:off x="6096000" y="6734175"/>
          <a:ext cx="3086564" cy="1043595"/>
        </a:xfrm>
        <a:prstGeom prst="rect">
          <a:avLst/>
        </a:prstGeom>
      </xdr:spPr>
    </xdr:pic>
    <xdr:clientData/>
  </xdr:twoCellAnchor>
</xdr:wsDr>
</file>

<file path=xl/drawings/drawing69.xml><?xml version="1.0" encoding="utf-8"?>
<xdr:wsDr xmlns:xdr="http://schemas.openxmlformats.org/drawingml/2006/spreadsheetDrawing" xmlns:a="http://schemas.openxmlformats.org/drawingml/2006/main">
  <xdr:twoCellAnchor>
    <xdr:from>
      <xdr:col>0</xdr:col>
      <xdr:colOff>142874</xdr:colOff>
      <xdr:row>14</xdr:row>
      <xdr:rowOff>0</xdr:rowOff>
    </xdr:from>
    <xdr:to>
      <xdr:col>9</xdr:col>
      <xdr:colOff>447674</xdr:colOff>
      <xdr:row>14</xdr:row>
      <xdr:rowOff>0</xdr:rowOff>
    </xdr:to>
    <xdr:graphicFrame macro="">
      <xdr:nvGraphicFramePr>
        <xdr:cNvPr id="2" name="Gràfic 1">
          <a:extLst>
            <a:ext uri="{FF2B5EF4-FFF2-40B4-BE49-F238E27FC236}">
              <a16:creationId xmlns:a16="http://schemas.microsoft.com/office/drawing/2014/main" id="{67714834-EF79-4F86-BFAE-1EC95E2EA82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0.xml><?xml version="1.0" encoding="utf-8"?>
<xdr:wsDr xmlns:xdr="http://schemas.openxmlformats.org/drawingml/2006/spreadsheetDrawing" xmlns:a="http://schemas.openxmlformats.org/drawingml/2006/main">
  <xdr:twoCellAnchor>
    <xdr:from>
      <xdr:col>0</xdr:col>
      <xdr:colOff>142874</xdr:colOff>
      <xdr:row>14</xdr:row>
      <xdr:rowOff>0</xdr:rowOff>
    </xdr:from>
    <xdr:to>
      <xdr:col>9</xdr:col>
      <xdr:colOff>447674</xdr:colOff>
      <xdr:row>14</xdr:row>
      <xdr:rowOff>0</xdr:rowOff>
    </xdr:to>
    <xdr:graphicFrame macro="">
      <xdr:nvGraphicFramePr>
        <xdr:cNvPr id="3" name="Gràfic 1">
          <a:extLst>
            <a:ext uri="{FF2B5EF4-FFF2-40B4-BE49-F238E27FC236}">
              <a16:creationId xmlns:a16="http://schemas.microsoft.com/office/drawing/2014/main" id="{A6FBE628-E097-49A5-AC68-8D19A5B91A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142874</xdr:colOff>
      <xdr:row>14</xdr:row>
      <xdr:rowOff>0</xdr:rowOff>
    </xdr:from>
    <xdr:to>
      <xdr:col>9</xdr:col>
      <xdr:colOff>447674</xdr:colOff>
      <xdr:row>14</xdr:row>
      <xdr:rowOff>0</xdr:rowOff>
    </xdr:to>
    <xdr:graphicFrame macro="">
      <xdr:nvGraphicFramePr>
        <xdr:cNvPr id="2" name="Gràfic 1">
          <a:extLst>
            <a:ext uri="{FF2B5EF4-FFF2-40B4-BE49-F238E27FC236}">
              <a16:creationId xmlns:a16="http://schemas.microsoft.com/office/drawing/2014/main" id="{A5ADA0FE-E755-4F86-9142-8423349F76C5}"/>
            </a:ext>
            <a:ext uri="{147F2762-F138-4A5C-976F-8EAC2B608ADB}">
              <a16:predDERef xmlns:a16="http://schemas.microsoft.com/office/drawing/2014/main" pred="{A6FBE628-E097-49A5-AC68-8D19A5B91A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71.xml><?xml version="1.0" encoding="utf-8"?>
<xdr:wsDr xmlns:xdr="http://schemas.openxmlformats.org/drawingml/2006/spreadsheetDrawing" xmlns:a="http://schemas.openxmlformats.org/drawingml/2006/main">
  <xdr:twoCellAnchor>
    <xdr:from>
      <xdr:col>0</xdr:col>
      <xdr:colOff>142874</xdr:colOff>
      <xdr:row>29</xdr:row>
      <xdr:rowOff>0</xdr:rowOff>
    </xdr:from>
    <xdr:to>
      <xdr:col>9</xdr:col>
      <xdr:colOff>447674</xdr:colOff>
      <xdr:row>29</xdr:row>
      <xdr:rowOff>0</xdr:rowOff>
    </xdr:to>
    <xdr:graphicFrame macro="">
      <xdr:nvGraphicFramePr>
        <xdr:cNvPr id="2" name="Gràfic 1">
          <a:extLst>
            <a:ext uri="{FF2B5EF4-FFF2-40B4-BE49-F238E27FC236}">
              <a16:creationId xmlns:a16="http://schemas.microsoft.com/office/drawing/2014/main" id="{D7DCD0D5-6F63-42C7-921E-8D73A25E93F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142874</xdr:colOff>
      <xdr:row>29</xdr:row>
      <xdr:rowOff>0</xdr:rowOff>
    </xdr:from>
    <xdr:to>
      <xdr:col>9</xdr:col>
      <xdr:colOff>447674</xdr:colOff>
      <xdr:row>29</xdr:row>
      <xdr:rowOff>0</xdr:rowOff>
    </xdr:to>
    <xdr:graphicFrame macro="">
      <xdr:nvGraphicFramePr>
        <xdr:cNvPr id="3" name="Gràfic 1">
          <a:extLst>
            <a:ext uri="{FF2B5EF4-FFF2-40B4-BE49-F238E27FC236}">
              <a16:creationId xmlns:a16="http://schemas.microsoft.com/office/drawing/2014/main" id="{184CC145-3785-4931-9B49-1BFACC5CC98F}"/>
            </a:ext>
            <a:ext uri="{147F2762-F138-4A5C-976F-8EAC2B608ADB}">
              <a16:predDERef xmlns:a16="http://schemas.microsoft.com/office/drawing/2014/main" pred="{D7DCD0D5-6F63-42C7-921E-8D73A25E93F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142874</xdr:colOff>
      <xdr:row>29</xdr:row>
      <xdr:rowOff>0</xdr:rowOff>
    </xdr:from>
    <xdr:to>
      <xdr:col>9</xdr:col>
      <xdr:colOff>447674</xdr:colOff>
      <xdr:row>29</xdr:row>
      <xdr:rowOff>0</xdr:rowOff>
    </xdr:to>
    <xdr:graphicFrame macro="">
      <xdr:nvGraphicFramePr>
        <xdr:cNvPr id="4" name="Gràfic 3">
          <a:extLst>
            <a:ext uri="{FF2B5EF4-FFF2-40B4-BE49-F238E27FC236}">
              <a16:creationId xmlns:a16="http://schemas.microsoft.com/office/drawing/2014/main" id="{205EF859-8CD5-4773-B694-F2589391D4F5}"/>
            </a:ext>
            <a:ext uri="{147F2762-F138-4A5C-976F-8EAC2B608ADB}">
              <a16:predDERef xmlns:a16="http://schemas.microsoft.com/office/drawing/2014/main" pred="{184CC145-3785-4931-9B49-1BFACC5CC98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72.xml><?xml version="1.0" encoding="utf-8"?>
<xdr:wsDr xmlns:xdr="http://schemas.openxmlformats.org/drawingml/2006/spreadsheetDrawing" xmlns:a="http://schemas.openxmlformats.org/drawingml/2006/main">
  <xdr:twoCellAnchor>
    <xdr:from>
      <xdr:col>0</xdr:col>
      <xdr:colOff>142874</xdr:colOff>
      <xdr:row>15</xdr:row>
      <xdr:rowOff>0</xdr:rowOff>
    </xdr:from>
    <xdr:to>
      <xdr:col>9</xdr:col>
      <xdr:colOff>447674</xdr:colOff>
      <xdr:row>15</xdr:row>
      <xdr:rowOff>0</xdr:rowOff>
    </xdr:to>
    <xdr:graphicFrame macro="">
      <xdr:nvGraphicFramePr>
        <xdr:cNvPr id="3" name="Gràfic 1">
          <a:extLst>
            <a:ext uri="{FF2B5EF4-FFF2-40B4-BE49-F238E27FC236}">
              <a16:creationId xmlns:a16="http://schemas.microsoft.com/office/drawing/2014/main" id="{9AB4408A-23D1-49D2-B0A8-4DB00D08C69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3.xml><?xml version="1.0" encoding="utf-8"?>
<xdr:wsDr xmlns:xdr="http://schemas.openxmlformats.org/drawingml/2006/spreadsheetDrawing" xmlns:a="http://schemas.openxmlformats.org/drawingml/2006/main">
  <xdr:twoCellAnchor>
    <xdr:from>
      <xdr:col>0</xdr:col>
      <xdr:colOff>142874</xdr:colOff>
      <xdr:row>14</xdr:row>
      <xdr:rowOff>0</xdr:rowOff>
    </xdr:from>
    <xdr:to>
      <xdr:col>9</xdr:col>
      <xdr:colOff>447674</xdr:colOff>
      <xdr:row>14</xdr:row>
      <xdr:rowOff>0</xdr:rowOff>
    </xdr:to>
    <xdr:graphicFrame macro="">
      <xdr:nvGraphicFramePr>
        <xdr:cNvPr id="2" name="Gràfic 1">
          <a:extLst>
            <a:ext uri="{FF2B5EF4-FFF2-40B4-BE49-F238E27FC236}">
              <a16:creationId xmlns:a16="http://schemas.microsoft.com/office/drawing/2014/main" id="{313C117E-4A59-495C-B6ED-C869348FD5A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4.xml><?xml version="1.0" encoding="utf-8"?>
<xdr:wsDr xmlns:xdr="http://schemas.openxmlformats.org/drawingml/2006/spreadsheetDrawing" xmlns:a="http://schemas.openxmlformats.org/drawingml/2006/main">
  <xdr:twoCellAnchor>
    <xdr:from>
      <xdr:col>0</xdr:col>
      <xdr:colOff>142874</xdr:colOff>
      <xdr:row>16</xdr:row>
      <xdr:rowOff>0</xdr:rowOff>
    </xdr:from>
    <xdr:to>
      <xdr:col>9</xdr:col>
      <xdr:colOff>447674</xdr:colOff>
      <xdr:row>16</xdr:row>
      <xdr:rowOff>0</xdr:rowOff>
    </xdr:to>
    <xdr:graphicFrame macro="">
      <xdr:nvGraphicFramePr>
        <xdr:cNvPr id="2" name="Gràfic 1">
          <a:extLst>
            <a:ext uri="{FF2B5EF4-FFF2-40B4-BE49-F238E27FC236}">
              <a16:creationId xmlns:a16="http://schemas.microsoft.com/office/drawing/2014/main" id="{D3E4FA27-E954-411A-AA46-7620055D591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95250</xdr:colOff>
      <xdr:row>18</xdr:row>
      <xdr:rowOff>95250</xdr:rowOff>
    </xdr:from>
    <xdr:to>
      <xdr:col>11</xdr:col>
      <xdr:colOff>114796</xdr:colOff>
      <xdr:row>22</xdr:row>
      <xdr:rowOff>57304</xdr:rowOff>
    </xdr:to>
    <xdr:pic>
      <xdr:nvPicPr>
        <xdr:cNvPr id="3" name="Imatge 2">
          <a:extLst>
            <a:ext uri="{FF2B5EF4-FFF2-40B4-BE49-F238E27FC236}">
              <a16:creationId xmlns:a16="http://schemas.microsoft.com/office/drawing/2014/main" id="{C2085EEA-A32C-B53C-F2B2-B86EAB5E04AC}"/>
            </a:ext>
          </a:extLst>
        </xdr:cNvPr>
        <xdr:cNvPicPr>
          <a:picLocks noChangeAspect="1"/>
        </xdr:cNvPicPr>
      </xdr:nvPicPr>
      <xdr:blipFill>
        <a:blip xmlns:r="http://schemas.openxmlformats.org/officeDocument/2006/relationships" r:embed="rId2"/>
        <a:stretch>
          <a:fillRect/>
        </a:stretch>
      </xdr:blipFill>
      <xdr:spPr>
        <a:xfrm>
          <a:off x="6324600" y="6877050"/>
          <a:ext cx="3553321" cy="1105054"/>
        </a:xfrm>
        <a:prstGeom prst="rect">
          <a:avLst/>
        </a:prstGeom>
      </xdr:spPr>
    </xdr:pic>
    <xdr:clientData/>
  </xdr:twoCellAnchor>
</xdr:wsDr>
</file>

<file path=xl/drawings/drawing75.xml><?xml version="1.0" encoding="utf-8"?>
<xdr:wsDr xmlns:xdr="http://schemas.openxmlformats.org/drawingml/2006/spreadsheetDrawing" xmlns:a="http://schemas.openxmlformats.org/drawingml/2006/main">
  <xdr:twoCellAnchor>
    <xdr:from>
      <xdr:col>0</xdr:col>
      <xdr:colOff>138111</xdr:colOff>
      <xdr:row>15</xdr:row>
      <xdr:rowOff>0</xdr:rowOff>
    </xdr:from>
    <xdr:to>
      <xdr:col>9</xdr:col>
      <xdr:colOff>314324</xdr:colOff>
      <xdr:row>15</xdr:row>
      <xdr:rowOff>0</xdr:rowOff>
    </xdr:to>
    <xdr:graphicFrame macro="">
      <xdr:nvGraphicFramePr>
        <xdr:cNvPr id="2" name="Gràfic 1">
          <a:extLst>
            <a:ext uri="{FF2B5EF4-FFF2-40B4-BE49-F238E27FC236}">
              <a16:creationId xmlns:a16="http://schemas.microsoft.com/office/drawing/2014/main" id="{F7483A29-29A0-4173-ACC2-D56E8099CF3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6.xml><?xml version="1.0" encoding="utf-8"?>
<xdr:wsDr xmlns:xdr="http://schemas.openxmlformats.org/drawingml/2006/spreadsheetDrawing" xmlns:a="http://schemas.openxmlformats.org/drawingml/2006/main">
  <xdr:twoCellAnchor>
    <xdr:from>
      <xdr:col>0</xdr:col>
      <xdr:colOff>138111</xdr:colOff>
      <xdr:row>72</xdr:row>
      <xdr:rowOff>0</xdr:rowOff>
    </xdr:from>
    <xdr:to>
      <xdr:col>10</xdr:col>
      <xdr:colOff>314324</xdr:colOff>
      <xdr:row>72</xdr:row>
      <xdr:rowOff>0</xdr:rowOff>
    </xdr:to>
    <xdr:graphicFrame macro="">
      <xdr:nvGraphicFramePr>
        <xdr:cNvPr id="3" name="Gràfic 1">
          <a:extLst>
            <a:ext uri="{FF2B5EF4-FFF2-40B4-BE49-F238E27FC236}">
              <a16:creationId xmlns:a16="http://schemas.microsoft.com/office/drawing/2014/main" id="{E5E1B411-5BC7-4C74-B226-A155EF23F2D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7.xml><?xml version="1.0" encoding="utf-8"?>
<xdr:wsDr xmlns:xdr="http://schemas.openxmlformats.org/drawingml/2006/spreadsheetDrawing" xmlns:a="http://schemas.openxmlformats.org/drawingml/2006/main">
  <xdr:twoCellAnchor>
    <xdr:from>
      <xdr:col>0</xdr:col>
      <xdr:colOff>138111</xdr:colOff>
      <xdr:row>18</xdr:row>
      <xdr:rowOff>0</xdr:rowOff>
    </xdr:from>
    <xdr:to>
      <xdr:col>9</xdr:col>
      <xdr:colOff>314324</xdr:colOff>
      <xdr:row>18</xdr:row>
      <xdr:rowOff>0</xdr:rowOff>
    </xdr:to>
    <xdr:graphicFrame macro="">
      <xdr:nvGraphicFramePr>
        <xdr:cNvPr id="2" name="Gràfic 1">
          <a:extLst>
            <a:ext uri="{FF2B5EF4-FFF2-40B4-BE49-F238E27FC236}">
              <a16:creationId xmlns:a16="http://schemas.microsoft.com/office/drawing/2014/main" id="{71BD66F5-42DB-0891-470A-D463F441F50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8.xml><?xml version="1.0" encoding="utf-8"?>
<xdr:wsDr xmlns:xdr="http://schemas.openxmlformats.org/drawingml/2006/spreadsheetDrawing" xmlns:a="http://schemas.openxmlformats.org/drawingml/2006/main">
  <xdr:twoCellAnchor editAs="oneCell">
    <xdr:from>
      <xdr:col>2</xdr:col>
      <xdr:colOff>0</xdr:colOff>
      <xdr:row>20</xdr:row>
      <xdr:rowOff>0</xdr:rowOff>
    </xdr:from>
    <xdr:to>
      <xdr:col>5</xdr:col>
      <xdr:colOff>908909</xdr:colOff>
      <xdr:row>27</xdr:row>
      <xdr:rowOff>38099</xdr:rowOff>
    </xdr:to>
    <xdr:pic>
      <xdr:nvPicPr>
        <xdr:cNvPr id="2" name="Imatge 1">
          <a:extLst>
            <a:ext uri="{FF2B5EF4-FFF2-40B4-BE49-F238E27FC236}">
              <a16:creationId xmlns:a16="http://schemas.microsoft.com/office/drawing/2014/main" id="{743384C3-6925-405D-BBAE-A8DBE29AB139}"/>
            </a:ext>
          </a:extLst>
        </xdr:cNvPr>
        <xdr:cNvPicPr>
          <a:picLocks noChangeAspect="1"/>
        </xdr:cNvPicPr>
      </xdr:nvPicPr>
      <xdr:blipFill>
        <a:blip xmlns:r="http://schemas.openxmlformats.org/officeDocument/2006/relationships" r:embed="rId1"/>
        <a:stretch>
          <a:fillRect/>
        </a:stretch>
      </xdr:blipFill>
      <xdr:spPr>
        <a:xfrm>
          <a:off x="1752600" y="7296150"/>
          <a:ext cx="3614009" cy="1171574"/>
        </a:xfrm>
        <a:prstGeom prst="rect">
          <a:avLst/>
        </a:prstGeom>
      </xdr:spPr>
    </xdr:pic>
    <xdr:clientData/>
  </xdr:twoCellAnchor>
</xdr:wsDr>
</file>

<file path=xl/drawings/drawing79.xml><?xml version="1.0" encoding="utf-8"?>
<xdr:wsDr xmlns:xdr="http://schemas.openxmlformats.org/drawingml/2006/spreadsheetDrawing" xmlns:a="http://schemas.openxmlformats.org/drawingml/2006/main">
  <xdr:twoCellAnchor>
    <xdr:from>
      <xdr:col>0</xdr:col>
      <xdr:colOff>138111</xdr:colOff>
      <xdr:row>16</xdr:row>
      <xdr:rowOff>0</xdr:rowOff>
    </xdr:from>
    <xdr:to>
      <xdr:col>8</xdr:col>
      <xdr:colOff>0</xdr:colOff>
      <xdr:row>16</xdr:row>
      <xdr:rowOff>0</xdr:rowOff>
    </xdr:to>
    <xdr:graphicFrame macro="">
      <xdr:nvGraphicFramePr>
        <xdr:cNvPr id="2" name="Gràfic 1">
          <a:extLst>
            <a:ext uri="{FF2B5EF4-FFF2-40B4-BE49-F238E27FC236}">
              <a16:creationId xmlns:a16="http://schemas.microsoft.com/office/drawing/2014/main" id="{DA9E078D-2679-4195-9027-41DAF27C7EB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7</xdr:col>
      <xdr:colOff>171450</xdr:colOff>
      <xdr:row>19</xdr:row>
      <xdr:rowOff>123825</xdr:rowOff>
    </xdr:from>
    <xdr:to>
      <xdr:col>11</xdr:col>
      <xdr:colOff>248175</xdr:colOff>
      <xdr:row>23</xdr:row>
      <xdr:rowOff>49254</xdr:rowOff>
    </xdr:to>
    <xdr:pic>
      <xdr:nvPicPr>
        <xdr:cNvPr id="3" name="Imatge 2">
          <a:extLst>
            <a:ext uri="{FF2B5EF4-FFF2-40B4-BE49-F238E27FC236}">
              <a16:creationId xmlns:a16="http://schemas.microsoft.com/office/drawing/2014/main" id="{F2E15F8F-4074-3C2A-F8A6-863BA916D75E}"/>
            </a:ext>
          </a:extLst>
        </xdr:cNvPr>
        <xdr:cNvPicPr>
          <a:picLocks noChangeAspect="1"/>
        </xdr:cNvPicPr>
      </xdr:nvPicPr>
      <xdr:blipFill>
        <a:blip xmlns:r="http://schemas.openxmlformats.org/officeDocument/2006/relationships" r:embed="rId2"/>
        <a:stretch>
          <a:fillRect/>
        </a:stretch>
      </xdr:blipFill>
      <xdr:spPr>
        <a:xfrm>
          <a:off x="6276975" y="8448675"/>
          <a:ext cx="3420000" cy="1030329"/>
        </a:xfrm>
        <a:prstGeom prst="rect">
          <a:avLst/>
        </a:prstGeom>
      </xdr:spPr>
    </xdr:pic>
    <xdr:clientData/>
  </xdr:twoCellAnchor>
</xdr:wsDr>
</file>

<file path=xl/drawings/drawing80.xml><?xml version="1.0" encoding="utf-8"?>
<xdr:wsDr xmlns:xdr="http://schemas.openxmlformats.org/drawingml/2006/spreadsheetDrawing" xmlns:a="http://schemas.openxmlformats.org/drawingml/2006/main">
  <xdr:twoCellAnchor>
    <xdr:from>
      <xdr:col>0</xdr:col>
      <xdr:colOff>138111</xdr:colOff>
      <xdr:row>15</xdr:row>
      <xdr:rowOff>0</xdr:rowOff>
    </xdr:from>
    <xdr:to>
      <xdr:col>9</xdr:col>
      <xdr:colOff>0</xdr:colOff>
      <xdr:row>15</xdr:row>
      <xdr:rowOff>0</xdr:rowOff>
    </xdr:to>
    <xdr:graphicFrame macro="">
      <xdr:nvGraphicFramePr>
        <xdr:cNvPr id="2" name="Gràfic 1">
          <a:extLst>
            <a:ext uri="{FF2B5EF4-FFF2-40B4-BE49-F238E27FC236}">
              <a16:creationId xmlns:a16="http://schemas.microsoft.com/office/drawing/2014/main" id="{7598B335-99FE-410A-9244-8B6BA9EAB97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2133513\Downloads\Pestanyes%20PE01_Ind01%202430%20i%20PE02_Ind01.xlsx" TargetMode="External"/><Relationship Id="rId1" Type="http://schemas.openxmlformats.org/officeDocument/2006/relationships/externalLinkPath" Target="file:///C:\Users\2133513\Downloads\Pestanyes%20PE01_Ind01%202430%20i%20PE02_Ind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PE01_Ind01 PE2024-30"/>
      <sheetName val="PE02_Ind01"/>
      <sheetName val="PS5"/>
    </sheetNames>
    <sheetDataSet>
      <sheetData sheetId="0"/>
      <sheetData sheetId="1">
        <row r="21">
          <cell r="F21">
            <v>0.92741935483870963</v>
          </cell>
        </row>
      </sheetData>
      <sheetData sheetId="2" refreshError="1"/>
    </sheetDataSet>
  </externalBook>
</externalLink>
</file>

<file path=xl/persons/person.xml><?xml version="1.0" encoding="utf-8"?>
<personList xmlns="http://schemas.microsoft.com/office/spreadsheetml/2018/threadedcomments" xmlns:x="http://schemas.openxmlformats.org/spreadsheetml/2006/main">
  <person displayName="Albert Teruel Vilellas" id="{E1828ADF-58A4-4B62-8FED-861AED2DA804}" userId="2130846@uab.cat" providerId="PeoplePicker"/>
  <person displayName="Francisca Prieto Tamayo" id="{AC10F029-DE81-4D2F-AA1D-F3EA0C4DBB66}" userId="2133513@uab.cat" providerId="PeoplePicker"/>
  <person displayName="Juan Antonio Modenes Cabrerizo" id="{D60FE67D-612D-4D57-B2C3-926F6606CB07}" userId="S::1004722@uab.cat::5547472d-452c-4986-a7a7-ddd4b8c057bc" providerId="AD"/>
  <person displayName="Albert Teruel Vilellas" id="{DAE52A5B-0E3D-483D-B7C9-161BAE211658}" userId="S::2130846@uab.cat::e74959d3-d000-40a8-a26f-caabcd3c98c0"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A1F4DC18-C17F-4CC8-9FA5-2C20224876D0}" name="Taula3" displayName="Taula3" ref="B6:J109" totalsRowShown="0" dataDxfId="52" tableBorderDxfId="51">
  <autoFilter ref="B6:J109" xr:uid="{A1F4DC18-C17F-4CC8-9FA5-2C20224876D0}"/>
  <tableColumns count="9">
    <tableColumn id="2" xr3:uid="{9068130E-7F05-4934-9CFD-79EAB08409F5}" name="Codi SGIQ" dataDxfId="50" dataCellStyle="Enllaç"/>
    <tableColumn id="3" xr3:uid="{F8299240-472E-4DD6-BCC0-5066EEF2C8EC}" name="Nom" dataDxfId="49"/>
    <tableColumn id="4" xr3:uid="{469467BD-AEB3-4AFB-94DD-9ABADDA60AD1}" name="Responsable del procés" dataDxfId="48"/>
    <tableColumn id="5" xr3:uid="{D42FA049-7225-4BF2-9A97-AE542955EBC3}" name="Responsable de la gestió" dataDxfId="47"/>
    <tableColumn id="6" xr3:uid="{53663529-A4F9-497F-8BBF-625C7A0C9C2D}" name="Fita" dataDxfId="46"/>
    <tableColumn id="7" xr3:uid="{58991469-514B-44BD-9699-DAEA52E7F0D4}" name="Processos vinculats" dataDxfId="45"/>
    <tableColumn id="8" xr3:uid="{B99F1D15-2350-4248-B29D-264EA3CA7817}" name="Indicador Estratègic" dataDxfId="44"/>
    <tableColumn id="9" xr3:uid="{97776E7D-1362-4466-9FDD-C88E65D52FEB}" name="Classificació per objecte d'anàlisi" dataDxfId="43"/>
    <tableColumn id="10" xr3:uid="{691170D7-D690-4BE8-82FB-28A72241B93C}" name="Observacions" dataDxfId="42"/>
  </tableColumns>
  <tableStyleInfo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271BA3D-0569-49BC-8F25-8963A8C05C49}" name="Tabla1" displayName="Tabla1" ref="B29:K38" totalsRowShown="0" headerRowDxfId="41" dataDxfId="39" headerRowBorderDxfId="40" tableBorderDxfId="38" totalsRowBorderDxfId="37">
  <autoFilter ref="B29:K38" xr:uid="{0271BA3D-0569-49BC-8F25-8963A8C05C49}"/>
  <tableColumns count="10">
    <tableColumn id="1" xr3:uid="{B5A331BB-4E72-498D-9D82-317C0D478C12}" name="Columna1" dataDxfId="36"/>
    <tableColumn id="2" xr3:uid="{F8BE9768-EC3E-4ACB-80B0-FEBB7A934B1A}" name="Columna2" dataDxfId="35"/>
    <tableColumn id="3" xr3:uid="{4BDBAE64-9CC9-4230-8E05-E584576A5E9E}" name="Columna3" dataDxfId="34"/>
    <tableColumn id="4" xr3:uid="{E2E46353-4105-4D9C-9AC4-03A53FFF675E}" name="Columna4" dataDxfId="33"/>
    <tableColumn id="5" xr3:uid="{B5D197C1-046C-4FFF-A1F6-1A0BD9196BE9}" name="Columna5" dataDxfId="32"/>
    <tableColumn id="6" xr3:uid="{846EFFBF-11C6-4B19-892D-1F499207A618}" name="Columna6" dataDxfId="31"/>
    <tableColumn id="7" xr3:uid="{85FDAD7F-4D6C-49B4-98CD-46CB1EC8450C}" name="Columna7" dataDxfId="30"/>
    <tableColumn id="8" xr3:uid="{7DD4E104-8568-4A12-9BCD-FB90BC132E14}" name="Columna8" dataDxfId="29"/>
    <tableColumn id="9" xr3:uid="{D4B71BCB-B9D8-44D7-8607-DC180B3DF1A8}" name="Columna9" dataDxfId="28"/>
    <tableColumn id="10" xr3:uid="{90D905E3-BFCF-402A-B734-DA8EFEDB9733}" name="Columna10" dataDxfId="27"/>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576EA63-1062-430B-8485-CDB26BCA6875}" name="Tabla2" displayName="Tabla2" ref="B19:K27" totalsRowShown="0" headerRowDxfId="26" dataDxfId="25">
  <autoFilter ref="B19:K27" xr:uid="{8576EA63-1062-430B-8485-CDB26BCA6875}"/>
  <tableColumns count="10">
    <tableColumn id="1" xr3:uid="{8C1D910F-650B-4AD1-931E-31611172102F}" name="Columna1" dataDxfId="24"/>
    <tableColumn id="2" xr3:uid="{E44D712C-0682-4B02-89C2-F3D777510EBF}" name="Curs" dataDxfId="23"/>
    <tableColumn id="3" xr3:uid="{1CD8A63F-BF07-4F38-8090-08DE93119DA8}" name="Columna2" dataDxfId="22"/>
    <tableColumn id="4" xr3:uid="{A00A9ACA-647A-4CE2-9B0B-539671470F45}" name="Columna3" dataDxfId="21"/>
    <tableColumn id="5" xr3:uid="{B48D6801-BAA1-4FA2-B554-233B195C4433}" name="Columna4" dataDxfId="20"/>
    <tableColumn id="6" xr3:uid="{356F6359-1E59-493D-824C-CBC0EE6FC658}" name="Columna5" dataDxfId="19"/>
    <tableColumn id="7" xr3:uid="{83FF9EB0-C961-4744-B017-4511E6B8DD4C}" name="Columna6" dataDxfId="18"/>
    <tableColumn id="8" xr3:uid="{F8DB7AB5-D266-4B91-9BCE-94762CA11DA9}" name="Columna7" dataDxfId="17"/>
    <tableColumn id="9" xr3:uid="{C4494646-E8E1-4087-B795-286ABB646C79}" name="Columna8" dataDxfId="16"/>
    <tableColumn id="10" xr3:uid="{3F1444C8-E9C1-47CD-996F-8E723CD63AC3}" name="Columna9" dataDxfId="15"/>
  </tableColumns>
  <tableStyleInfo name="TableStyleLight9"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 dT="2026-03-17T15:11:27.93" personId="{D60FE67D-612D-4D57-B2C3-926F6606CB07}" id="{13A0977E-3BB1-4016-AB3E-876615993F85}">
    <text>@Albert Teruel Vilellas @Francisca Prieto Tamayo Aquests quadres d'encapçalament dels indicadors no tenen la mateixa estructura sempre.</text>
    <mentions>
      <mention mentionpersonId="{E1828ADF-58A4-4B62-8FED-861AED2DA804}" mentionId="{7FE76F7C-C3C3-4C10-A5B9-21EEFC8593CD}" startIndex="0" length="23"/>
      <mention mentionpersonId="{AC10F029-DE81-4D2F-AA1D-F3EA0C4DBB66}" mentionId="{77779D80-AAE5-4182-AAD5-93CB1DBCFE52}" startIndex="24" length="24"/>
    </mentions>
  </threadedComment>
  <threadedComment ref="K27" dT="2026-03-18T18:14:28.98" personId="{D60FE67D-612D-4D57-B2C3-926F6606CB07}" id="{7D52777D-7C0B-49B4-9BA3-6D62E8FBB0B9}">
    <text>@Francisca Prieto Tamayo En progrés. Tot i que no s'ha arribat a la fita s'ha millorat</text>
    <mentions>
      <mention mentionpersonId="{AC10F029-DE81-4D2F-AA1D-F3EA0C4DBB66}" mentionId="{FB77AE91-E20E-4E14-ACFC-6DD639143E72}" startIndex="0" length="24"/>
    </mentions>
  </threadedComment>
</ThreadedComments>
</file>

<file path=xl/threadedComments/threadedComment2.xml><?xml version="1.0" encoding="utf-8"?>
<ThreadedComments xmlns="http://schemas.microsoft.com/office/spreadsheetml/2018/threadedcomments" xmlns:x="http://schemas.openxmlformats.org/spreadsheetml/2006/main">
  <threadedComment ref="B4" dT="2026-03-17T15:11:27.93" personId="{D60FE67D-612D-4D57-B2C3-926F6606CB07}" id="{30D23DE6-4645-411B-8BCF-C64E509B40D3}">
    <text>@Albert Teruel Vilellas @Francisca Prieto Tamayo Aquests quadres d'encapçalament dels indicadors no tenen la mateixa estructura sempre.</text>
    <mentions>
      <mention mentionpersonId="{E1828ADF-58A4-4B62-8FED-861AED2DA804}" mentionId="{1CC96421-8767-4040-B6B8-AAC1A4AEB4B8}" startIndex="0" length="23"/>
      <mention mentionpersonId="{AC10F029-DE81-4D2F-AA1D-F3EA0C4DBB66}" mentionId="{99084463-4FAC-41A5-B3D8-070DD26A249B}" startIndex="24" length="24"/>
    </mentions>
  </threadedComment>
</ThreadedComments>
</file>

<file path=xl/threadedComments/threadedComment3.xml><?xml version="1.0" encoding="utf-8"?>
<ThreadedComments xmlns="http://schemas.microsoft.com/office/spreadsheetml/2018/threadedcomments" xmlns:x="http://schemas.openxmlformats.org/spreadsheetml/2006/main">
  <threadedComment ref="E2" dT="2026-03-13T08:17:44.85" personId="{D60FE67D-612D-4D57-B2C3-926F6606CB07}" id="{1E7F3DD3-B4DB-400B-8EE4-B41F330C5142}">
    <text xml:space="preserve">@Albert Teruel Vilellas @Francisca Prieto Tamayo En el moment que aprovem i/o pengem el document cal assegurar-se que els tipus de lletra, etc són els mateixos a totes les fitxes d'indicadors </text>
    <mentions>
      <mention mentionpersonId="{E1828ADF-58A4-4B62-8FED-861AED2DA804}" mentionId="{B9F77A65-0B69-4145-B511-66CE82C4E23A}" startIndex="0" length="23"/>
      <mention mentionpersonId="{AC10F029-DE81-4D2F-AA1D-F3EA0C4DBB66}" mentionId="{7A70DE1A-ABBE-4D4C-8F15-E041829F9342}" startIndex="24" length="24"/>
    </mentions>
  </threadedComment>
  <threadedComment ref="E2" dT="2026-03-13T09:40:20.90" personId="{DAE52A5B-0E3D-483D-B7C9-161BAE211658}" id="{D3781B53-69DD-459E-90C2-7D193983673E}" parentId="{1E7F3DD3-B4DB-400B-8EE4-B41F330C5142}">
    <text>Podem posar Arial 11 a tot arreu en linia també amb els manuals de SGIQ de la UAB. Ahir la Paqui em va preguntar i vam decidir aquest tipus de lletra.</text>
  </threadedComment>
</ThreadedComments>
</file>

<file path=xl/threadedComments/threadedComment4.xml><?xml version="1.0" encoding="utf-8"?>
<ThreadedComments xmlns="http://schemas.microsoft.com/office/spreadsheetml/2018/threadedcomments" xmlns:x="http://schemas.openxmlformats.org/spreadsheetml/2006/main">
  <threadedComment ref="A29" dT="2026-03-13T08:19:49.99" personId="{D60FE67D-612D-4D57-B2C3-926F6606CB07}" id="{5F00E3C1-768E-452D-9D58-D37793BA7869}">
    <text>@Francisca Prieto Tamayo Es pot posar tota aquesta informació com a una taula auxiliar? Per donar aquesta informació complementària més clarament, i a mes així seguim el criteri d'intentar posar tota la informació disponible tb per titulació.</text>
    <mentions>
      <mention mentionpersonId="{AC10F029-DE81-4D2F-AA1D-F3EA0C4DBB66}" mentionId="{401B238A-9EA4-4EEE-B67C-E5416C2E93EA}" startIndex="0" length="24"/>
    </mentions>
  </threadedComment>
</ThreadedComments>
</file>

<file path=xl/threadedComments/threadedComment5.xml><?xml version="1.0" encoding="utf-8"?>
<ThreadedComments xmlns="http://schemas.microsoft.com/office/spreadsheetml/2018/threadedcomments" xmlns:x="http://schemas.openxmlformats.org/spreadsheetml/2006/main">
  <threadedComment ref="K20" dT="2026-02-23T12:13:29.94" personId="{D60FE67D-612D-4D57-B2C3-926F6606CB07}" id="{B5F4DD02-4C8F-4C1B-A09B-49BBFE4E7DFE}">
    <text>He modificat aquestes dades a partir Informes de Seguiment, DataDash, data darrera actualitzacio 15/2/2026</text>
  </threadedComment>
  <threadedComment ref="K20" dT="2026-02-23T12:22:40.35" personId="{D60FE67D-612D-4D57-B2C3-926F6606CB07}" id="{223B0783-14C5-40F0-9EBB-2FB5266E93C5}" parentId="{B5F4DD02-4C8F-4C1B-A09B-49BBFE4E7DFE}">
    <text xml:space="preserve">Modificat des de 2021-22 segons dades DataDash, darrera actualització 15/2/26. És normal que versions posteriors modifiquin dades d'anys anteriors (molt lleugerament) que ja teníem com definitives. </text>
  </threadedComment>
</ThreadedComments>
</file>

<file path=xl/threadedComments/threadedComment6.xml><?xml version="1.0" encoding="utf-8"?>
<ThreadedComments xmlns="http://schemas.microsoft.com/office/spreadsheetml/2018/threadedcomments" xmlns:x="http://schemas.openxmlformats.org/spreadsheetml/2006/main">
  <threadedComment ref="C15" dT="2026-02-17T11:58:48.46" personId="{D60FE67D-612D-4D57-B2C3-926F6606CB07}" id="{4F26E14D-AEC3-4669-B64D-ED8DE115D91B}">
    <text>Caldria detallar les xifres de matrícula de tots els màsters oficials de la Facultat.
Aquest pot ser un comentari general, sempre que es pugui detallar perquè l'indicador es refereix a agregats de les titulacions.
És el criteri dels anteriors informes de revisió i em sembla bé mantenir les dades, tot i que no farem anàlisi detallada</text>
  </threadedComment>
  <threadedComment ref="C15" dT="2026-02-17T12:06:53.00" personId="{D60FE67D-612D-4D57-B2C3-926F6606CB07}" id="{3973D678-52D4-4C9E-98CF-6686E39E9F7E}" parentId="{4F26E14D-AEC3-4669-B64D-ED8DE115D91B}">
    <text>Veig que les xifres estan al Ind02e. Potser la taula complerta es pot posar aquí, el primer, i al Ind02e fer referència que les dades complertes estan al 02a.</text>
  </threadedComment>
  <threadedComment ref="C18" dT="2026-03-17T09:47:20.28" personId="{D60FE67D-612D-4D57-B2C3-926F6606CB07}" id="{1560E870-4C96-4752-8E1D-3B0D69F51588}">
    <text>He afegit la mitjana entrada x màster perquè és la dada destacada a la figura 10 de l'informe de gestió.</text>
  </threadedComment>
</ThreadedComments>
</file>

<file path=xl/threadedComments/threadedComment7.xml><?xml version="1.0" encoding="utf-8"?>
<ThreadedComments xmlns="http://schemas.microsoft.com/office/spreadsheetml/2018/threadedcomments" xmlns:x="http://schemas.openxmlformats.org/spreadsheetml/2006/main">
  <threadedComment ref="B22" dT="2026-02-23T14:59:54.75" personId="{D60FE67D-612D-4D57-B2C3-926F6606CB07}" id="{FD6E3CFC-84BF-4DE7-8223-5E0413F643EA}">
    <text>Millorar el format de la taula auxiliar</text>
  </threadedComment>
</ThreadedComments>
</file>

<file path=xl/threadedComments/threadedComment8.xml><?xml version="1.0" encoding="utf-8"?>
<ThreadedComments xmlns="http://schemas.microsoft.com/office/spreadsheetml/2018/threadedcomments" xmlns:x="http://schemas.openxmlformats.org/spreadsheetml/2006/main">
  <threadedComment ref="B16" dT="2026-02-17T12:11:04.65" personId="{D60FE67D-612D-4D57-B2C3-926F6606CB07}" id="{B992040A-EF06-4F37-9DFF-5891F6F2ECB4}">
    <text>Afegeixo aquesta línia per tal d'arrodonir el resum de la informació</text>
  </threadedComment>
</ThreadedComments>
</file>

<file path=xl/threadedComments/threadedComment9.xml><?xml version="1.0" encoding="utf-8"?>
<ThreadedComments xmlns="http://schemas.microsoft.com/office/spreadsheetml/2018/threadedcomments" xmlns:x="http://schemas.openxmlformats.org/spreadsheetml/2006/main">
  <threadedComment ref="C15" dT="2026-03-15T10:49:32.93" personId="{D60FE67D-612D-4D57-B2C3-926F6606CB07}" id="{D227B319-1939-4B02-B756-7FE2641C2854}">
    <text>2017/18 Y 2018/19 no coincideix amb quadre inferior</text>
  </threadedComment>
  <threadedComment ref="B16" dT="2026-03-15T10:50:08.47" personId="{D60FE67D-612D-4D57-B2C3-926F6606CB07}" id="{951793A4-FF2F-4B2C-9857-8D829B9CD97F}">
    <text>He introduít aquesta fila per informar del nombre OB/OT</text>
  </threadedComment>
</ThreadedComments>
</file>

<file path=xl/threadedComments/threadedComment10.xml><?xml version="1.0" encoding="utf-8"?>
<ThreadedComments xmlns="http://schemas.microsoft.com/office/spreadsheetml/2018/threadedcomments" xmlns:x="http://schemas.openxmlformats.org/spreadsheetml/2006/main">
  <threadedComment ref="D5" dT="2026-02-19T15:14:00.06" personId="{DAE52A5B-0E3D-483D-B7C9-161BAE211658}" id="{155DBF13-3B15-4F11-BE6D-C4E0BCFFE8E7}">
    <text>proposta</text>
  </threadedComment>
  <threadedComment ref="D5" dT="2026-03-25T12:16:53.28" personId="{D60FE67D-612D-4D57-B2C3-926F6606CB07}" id="{61903BA9-4DB5-4B84-A9DD-7F7B8076BD78}" parentId="{155DBF13-3B15-4F11-BE6D-C4E0BCFFE8E7}">
    <text>Ok, l'he precisat</text>
  </threadedComment>
</ThreadedComments>
</file>

<file path=xl/threadedComments/threadedComment11.xml><?xml version="1.0" encoding="utf-8"?>
<ThreadedComments xmlns="http://schemas.microsoft.com/office/spreadsheetml/2018/threadedcomments" xmlns:x="http://schemas.openxmlformats.org/spreadsheetml/2006/main">
  <threadedComment ref="K14" dT="2026-03-09T10:22:09.59" personId="{D60FE67D-612D-4D57-B2C3-926F6606CB07}" id="{1567FE43-D6AE-47CB-A055-1DED4A7D24DA}">
    <text>Afegeixo una línia nova a la taula per posar el nombre de sol.licituds que comporten canvis</text>
  </threadedComment>
  <threadedComment ref="G16" dT="2026-03-09T10:21:09.47" personId="{D60FE67D-612D-4D57-B2C3-926F6606CB07}" id="{9A1ECB69-D5F1-4337-AF5D-A8F553322D98}">
    <text>Què significa l'asterisc? Si no ho sabem, el treiem</text>
  </threadedComment>
  <threadedComment ref="J16" dT="2026-03-09T10:20:23.50" personId="{D60FE67D-612D-4D57-B2C3-926F6606CB07}" id="{3EF40C7A-A638-496D-8961-701E8D42FF27}">
    <text>El percentatge és 0%? 1% no pot ser</text>
  </threadedComment>
</ThreadedComments>
</file>

<file path=xl/threadedComments/threadedComment12.xml><?xml version="1.0" encoding="utf-8"?>
<ThreadedComments xmlns="http://schemas.microsoft.com/office/spreadsheetml/2018/threadedcomments" xmlns:x="http://schemas.openxmlformats.org/spreadsheetml/2006/main">
  <threadedComment ref="K16" dT="2026-03-17T16:45:28.87" personId="{D60FE67D-612D-4D57-B2C3-926F6606CB07}" id="{608C2849-7D27-4F4D-85A4-2CB28FEF4424}">
    <text>Hi ha publicada la memoria 24-25 del servei d'ocupabilitat, però les dades no responen a aquests ítems.</text>
  </threadedComment>
  <threadedComment ref="B19" dT="2026-02-18T11:22:26.13" personId="{D60FE67D-612D-4D57-B2C3-926F6606CB07}" id="{15564803-EBC8-41DF-8945-E24F2D0B9C07}">
    <text>Aquestes Píndoles és aquest curs?: Curs de Generació d'Idees i Emprenedoria Social, que es fa online periòdicament?</text>
  </threadedComment>
</ThreadedComments>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1.bin"/><Relationship Id="rId1" Type="http://schemas.openxmlformats.org/officeDocument/2006/relationships/hyperlink" Target="https://www.uab.cat/web/estudiar/graus/sistema-de-garantia-interna-de-qualitat-del-centre/sgiq-de-la-facultat-1345722993885.html"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 Id="rId4" Type="http://schemas.microsoft.com/office/2017/10/relationships/threadedComment" Target="../threadedComments/threadedComment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xml"/><Relationship Id="rId1" Type="http://schemas.openxmlformats.org/officeDocument/2006/relationships/printerSettings" Target="../printerSettings/printerSettings4.bin"/><Relationship Id="rId5" Type="http://schemas.microsoft.com/office/2017/10/relationships/threadedComment" Target="../threadedComments/threadedComment3.xml"/><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microsoft.com/office/2017/10/relationships/threadedComment" Target="../threadedComments/threadedComment4.xml"/><Relationship Id="rId2" Type="http://schemas.openxmlformats.org/officeDocument/2006/relationships/comments" Target="../comments4.xml"/><Relationship Id="rId1" Type="http://schemas.openxmlformats.org/officeDocument/2006/relationships/vmlDrawing" Target="../drawings/vmlDrawing4.vml"/><Relationship Id="rId4" Type="http://schemas.microsoft.com/office/2019/04/relationships/documenttask" Target="../documenttasks/documenttask1.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0.xml.rels><?xml version="1.0" encoding="UTF-8" standalone="yes"?>
<Relationships xmlns="http://schemas.openxmlformats.org/package/2006/relationships"><Relationship Id="rId3" Type="http://schemas.openxmlformats.org/officeDocument/2006/relationships/hyperlink" Target="https://www.uab.cat/doc/InformeTramDocentAutonomic2024" TargetMode="External"/><Relationship Id="rId2" Type="http://schemas.openxmlformats.org/officeDocument/2006/relationships/hyperlink" Target="https://www.uab.cat/doc/InformeTramDocentAutonomic2023" TargetMode="External"/><Relationship Id="rId1" Type="http://schemas.openxmlformats.org/officeDocument/2006/relationships/hyperlink" Target="https://www.uab.cat/doc/InformeTramDocentAutonomic2022" TargetMode="External"/><Relationship Id="rId6" Type="http://schemas.openxmlformats.org/officeDocument/2006/relationships/drawing" Target="../drawings/drawing5.xml"/><Relationship Id="rId5" Type="http://schemas.openxmlformats.org/officeDocument/2006/relationships/printerSettings" Target="../printerSettings/printerSettings6.bin"/><Relationship Id="rId4" Type="http://schemas.openxmlformats.org/officeDocument/2006/relationships/hyperlink" Target="https://www.uab.cat/doc/InformeTramDocentAutonomic2025"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https://www.uab.cat/doc/InformeTramDocentAutonomic2023" TargetMode="External"/><Relationship Id="rId2" Type="http://schemas.openxmlformats.org/officeDocument/2006/relationships/hyperlink" Target="https://www.uab.cat/doc/InformeTramDocentAutonomic2022" TargetMode="External"/><Relationship Id="rId1" Type="http://schemas.openxmlformats.org/officeDocument/2006/relationships/hyperlink" Target="https://www.uab.cat/doc/InformeTramDocentAutonomic2025" TargetMode="External"/><Relationship Id="rId5" Type="http://schemas.openxmlformats.org/officeDocument/2006/relationships/printerSettings" Target="../printerSettings/printerSettings7.bin"/><Relationship Id="rId4" Type="http://schemas.openxmlformats.org/officeDocument/2006/relationships/hyperlink" Target="https://www.uab.cat/doc/InformeTramDocentAutonomic2024" TargetMode="Externa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5.vml"/><Relationship Id="rId7" Type="http://schemas.microsoft.com/office/2017/10/relationships/threadedComment" Target="../threadedComments/threadedComment5.xml"/><Relationship Id="rId2" Type="http://schemas.openxmlformats.org/officeDocument/2006/relationships/drawing" Target="../drawings/drawing9.xml"/><Relationship Id="rId1" Type="http://schemas.openxmlformats.org/officeDocument/2006/relationships/printerSettings" Target="../printerSettings/printerSettings11.bin"/><Relationship Id="rId6" Type="http://schemas.openxmlformats.org/officeDocument/2006/relationships/comments" Target="../comments5.xml"/><Relationship Id="rId5" Type="http://schemas.openxmlformats.org/officeDocument/2006/relationships/table" Target="../tables/table3.xml"/><Relationship Id="rId4" Type="http://schemas.openxmlformats.org/officeDocument/2006/relationships/table" Target="../tables/table2.xml"/></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10.xml"/><Relationship Id="rId1" Type="http://schemas.openxmlformats.org/officeDocument/2006/relationships/printerSettings" Target="../printerSettings/printerSettings12.bin"/><Relationship Id="rId5" Type="http://schemas.microsoft.com/office/2017/10/relationships/threadedComment" Target="../threadedComments/threadedComment6.xml"/><Relationship Id="rId4" Type="http://schemas.openxmlformats.org/officeDocument/2006/relationships/comments" Target="../comments6.xml"/></Relationships>
</file>

<file path=xl/worksheets/_rels/sheet19.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drawing" Target="../drawings/drawing11.xml"/><Relationship Id="rId4" Type="http://schemas.microsoft.com/office/2017/10/relationships/threadedComment" Target="../threadedComments/threadedComment7.xml"/></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drawing" Target="../drawings/drawing12.xml"/><Relationship Id="rId1" Type="http://schemas.openxmlformats.org/officeDocument/2006/relationships/printerSettings" Target="../printerSettings/printerSettings13.bin"/><Relationship Id="rId5" Type="http://schemas.microsoft.com/office/2017/10/relationships/threadedComment" Target="../threadedComments/threadedComment8.xml"/><Relationship Id="rId4" Type="http://schemas.openxmlformats.org/officeDocument/2006/relationships/comments" Target="../comments8.xml"/></Relationships>
</file>

<file path=xl/worksheets/_rels/sheet21.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14.bin"/><Relationship Id="rId1" Type="http://schemas.openxmlformats.org/officeDocument/2006/relationships/hyperlink" Target="https://www.uab.cat/web/estudiar/sistema-de-garantia-interna-de-la-qualitat-de-la-uab/enquesta-sobre-el-grau-de-satisfaccio-dels-titulats-1345665543247.html?_gl=1*oofquc*_up*MQ..*_gs*MQ..&amp;gclid=EAIaIQobChMI_qjV4azckgMVPoN8Bh2zlCXOEAAYASAAEgIjT_D_BwE" TargetMode="External"/></Relationships>
</file>

<file path=xl/worksheets/_rels/sheet22.xml.rels><?xml version="1.0" encoding="UTF-8" standalone="yes"?>
<Relationships xmlns="http://schemas.openxmlformats.org/package/2006/relationships"><Relationship Id="rId3" Type="http://schemas.openxmlformats.org/officeDocument/2006/relationships/drawing" Target="../drawings/drawing14.xml"/><Relationship Id="rId2" Type="http://schemas.openxmlformats.org/officeDocument/2006/relationships/printerSettings" Target="../printerSettings/printerSettings15.bin"/><Relationship Id="rId1" Type="http://schemas.openxmlformats.org/officeDocument/2006/relationships/hyperlink" Target="https://www.uab.cat/web/estudiar/sistema-de-garantia-interna-de-la-qualitat-de-la-uab/enquesta-sobre-el-grau-de-satisfaccio-dels-titulats-1345665543247.html?_gl=1*oofquc*_up*MQ..*_gs*MQ..&amp;gclid=EAIaIQobChMI_qjV4azckgMVPoN8Bh2zlCXOEAAYASAAEgIjT_D_BwE" TargetMode="External"/></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20.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3" Type="http://schemas.openxmlformats.org/officeDocument/2006/relationships/hyperlink" Target="https://www.uab.cat/web/estudios/calidad-docente/guias-docentes/proceso-1345718147182.html" TargetMode="External"/><Relationship Id="rId2" Type="http://schemas.openxmlformats.org/officeDocument/2006/relationships/hyperlink" Target="https://www.uab.cat/web/estudis/qualitat-docent/proces-1345718146779.html" TargetMode="External"/><Relationship Id="rId1" Type="http://schemas.openxmlformats.org/officeDocument/2006/relationships/hyperlink" Target="https://www.uab.cat/web/estudis/qualitat-docent/proces-1345718146779.html" TargetMode="External"/><Relationship Id="rId5" Type="http://schemas.openxmlformats.org/officeDocument/2006/relationships/drawing" Target="../drawings/drawing19.xml"/><Relationship Id="rId4"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drawing" Target="../drawings/drawing21.xml"/><Relationship Id="rId1" Type="http://schemas.openxmlformats.org/officeDocument/2006/relationships/printerSettings" Target="../printerSettings/printerSettings24.bin"/><Relationship Id="rId5" Type="http://schemas.microsoft.com/office/2017/10/relationships/threadedComment" Target="../threadedComments/threadedComment9.xml"/><Relationship Id="rId4" Type="http://schemas.openxmlformats.org/officeDocument/2006/relationships/comments" Target="../comments9.xml"/></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5.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6.bin"/></Relationships>
</file>

<file path=xl/worksheets/_rels/sheet34.xml.rels><?xml version="1.0" encoding="UTF-8" standalone="yes"?>
<Relationships xmlns="http://schemas.openxmlformats.org/package/2006/relationships"><Relationship Id="rId3" Type="http://schemas.openxmlformats.org/officeDocument/2006/relationships/drawing" Target="../drawings/drawing24.xml"/><Relationship Id="rId2" Type="http://schemas.openxmlformats.org/officeDocument/2006/relationships/hyperlink" Target="https://www.uab.cat/web/estudiar/sistema-de-garantia-interna-de-la-qualitat-de-la-uab/enquesta-sobre-el-grau-de-satisfaccio-dels-titulats-1345665543247.html" TargetMode="External"/><Relationship Id="rId1" Type="http://schemas.openxmlformats.org/officeDocument/2006/relationships/hyperlink" Target="https://www.uab.cat/doc/InformeTitulatsUABCentresPropis2022_23" TargetMode="External"/></Relationships>
</file>

<file path=xl/worksheets/_rels/sheet35.xml.rels><?xml version="1.0" encoding="UTF-8" standalone="yes"?>
<Relationships xmlns="http://schemas.openxmlformats.org/package/2006/relationships"><Relationship Id="rId3" Type="http://schemas.openxmlformats.org/officeDocument/2006/relationships/hyperlink" Target="https://www.uab.cat/doc/InformeTitulatsUABCentresPropis2022_23" TargetMode="External"/><Relationship Id="rId2" Type="http://schemas.openxmlformats.org/officeDocument/2006/relationships/hyperlink" Target="https://www.uab.cat/doc/InformeTitulatsUABCentresPropis2021_22" TargetMode="External"/><Relationship Id="rId1" Type="http://schemas.openxmlformats.org/officeDocument/2006/relationships/hyperlink" Target="https://www.uab.cat/doc/InformeTitulatsUABCentres2020_21" TargetMode="External"/><Relationship Id="rId5" Type="http://schemas.openxmlformats.org/officeDocument/2006/relationships/drawing" Target="../drawings/drawing25.xml"/><Relationship Id="rId4" Type="http://schemas.openxmlformats.org/officeDocument/2006/relationships/hyperlink" Target="https://www.uab.cat/doc/InformeTitulatsUABCentresPropis2023_24" TargetMode="External"/></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13" Type="http://schemas.openxmlformats.org/officeDocument/2006/relationships/hyperlink" Target="https://ddd.uab.cat/search?ln=ca&amp;as=1&amp;cc=trerecpro&amp;m1=e&amp;p1=Estudis+Avan%C3%A7ats+i+Aplicats+en+Llengua+i+Literatura+Catalanes&amp;f1=titulacio&amp;op1=a&amp;m2=a&amp;p2=2022&amp;f2=year&amp;op2=a&amp;m3=a&amp;p3=&amp;f3=&amp;action_search=Cerca&amp;c=trerecpro&amp;c=&amp;sf=&amp;so=d&amp;rm=&amp;rg=10&amp;sc=0&amp;of=hb" TargetMode="External"/><Relationship Id="rId18" Type="http://schemas.openxmlformats.org/officeDocument/2006/relationships/hyperlink" Target="https://ddd.uab.cat/search?ln=ca&amp;as=1&amp;cc=trerecpro&amp;m1=e&amp;p1=Tecnologies+de+la+informaci%C3%B3+geogr%C3%A0fica&amp;f1=titulacio&amp;op1=a&amp;m2=a&amp;p2=2021&amp;f2=year&amp;op2=a&amp;m3=a&amp;p3=&amp;f3=&amp;action_search=Cerca&amp;c=trerecpro&amp;c=&amp;sf=&amp;so=d&amp;rm=&amp;rg=10&amp;sc=0&amp;of=hb" TargetMode="External"/><Relationship Id="rId26" Type="http://schemas.openxmlformats.org/officeDocument/2006/relationships/hyperlink" Target="https://ddd.uab.cat/search?ln=ca&amp;as=1&amp;cc=trerecpro&amp;m1=e&amp;p1=Hist%C3%B2ria+Contempor%C3%A0nia&amp;f1=titulacio&amp;op1=a&amp;m2=a&amp;p2=2022&amp;f2=year&amp;op2=a&amp;m3=a&amp;p3=&amp;f3=&amp;action_search=Cerca&amp;c=trerecpro&amp;c=&amp;sf=&amp;so=d&amp;rm=&amp;rg=10&amp;sc=0&amp;of=hb" TargetMode="External"/><Relationship Id="rId39" Type="http://schemas.openxmlformats.org/officeDocument/2006/relationships/hyperlink" Target="https://ddd.uab.cat/search?ln=ca&amp;as=1&amp;cc=trerecpro&amp;m1=e&amp;p1=Arqueologia+prehist%C3%B2rica&amp;f1=titulacio&amp;op1=a&amp;m2=a&amp;p2=2022&amp;f2=year&amp;op2=a&amp;m3=a&amp;p3=&amp;f3=&amp;action_search=Cerca&amp;c=trerecpro&amp;c=&amp;sf=&amp;so=d&amp;rm=&amp;rg=10&amp;sc=0&amp;of=hb" TargetMode="External"/><Relationship Id="rId21" Type="http://schemas.openxmlformats.org/officeDocument/2006/relationships/hyperlink" Target="https://ddd.uab.cat/search?ln=ca&amp;as=1&amp;cc=trerecpro&amp;m1=e&amp;p1=Estudis+territorials+i+de+la+poblaci%C3%B3&amp;f1=titulacio&amp;op1=a&amp;m2=a&amp;p2=2021&amp;f2=year&amp;op2=a&amp;m3=a&amp;p3=&amp;f3=&amp;action_search=Cerca&amp;c=trerecpro&amp;c=&amp;sf=&amp;so=d&amp;rm=&amp;rg=10&amp;sc=0&amp;of=hb" TargetMode="External"/><Relationship Id="rId34" Type="http://schemas.openxmlformats.org/officeDocument/2006/relationships/hyperlink" Target="https://ddd.uab.cat/search?ln=ca&amp;as=1&amp;cc=trerecpro&amp;m1=e&amp;p1=Estudis+Teatrals&amp;f1=titulacio&amp;op1=a&amp;m2=a&amp;p2=2021&amp;f2=year&amp;op2=a&amp;m3=a&amp;p3=&amp;f3=&amp;action_search=Cerca&amp;c=trerecpro&amp;c=&amp;sf=&amp;so=d&amp;rm=&amp;rg=10&amp;sc=0&amp;of=hb" TargetMode="External"/><Relationship Id="rId7" Type="http://schemas.openxmlformats.org/officeDocument/2006/relationships/hyperlink" Target="https://ddd.uab.cat/search?ln=ca&amp;as=1&amp;cc=trerecpro&amp;m1=e&amp;p1=Estudis+Anglesos+Avan%C3%A7ats+%2F+Advanced+English+Studies&amp;f1=titulacio&amp;op1=a&amp;m2=a&amp;p2=2022&amp;f2=year&amp;op2=a&amp;m3=a&amp;p3=&amp;f3=&amp;action_search=Cerca&amp;c=trerecpro&amp;c=&amp;sf=&amp;so=d&amp;rm=&amp;rg=10&amp;sc=0&amp;of=hb" TargetMode="External"/><Relationship Id="rId12" Type="http://schemas.openxmlformats.org/officeDocument/2006/relationships/hyperlink" Target="https://ddd.uab.cat/search?ln=ca&amp;as=1&amp;cc=trerecpro&amp;m1=e&amp;p1=Estudis+Avan%C3%A7ats+i+Aplicats+en+Llengua+i+Literatura+Catalanes&amp;f1=titulacio&amp;op1=a&amp;m2=a&amp;p2=2021&amp;f2=year&amp;op2=a&amp;m3=a&amp;p3=&amp;f3=&amp;action_search=Cerca&amp;c=trerecpro&amp;c=&amp;sf=&amp;so=d&amp;rm=&amp;rg=10&amp;sc=0&amp;of=hb" TargetMode="External"/><Relationship Id="rId17" Type="http://schemas.openxmlformats.org/officeDocument/2006/relationships/hyperlink" Target="https://ddd.uab.cat/search?ln=ca&amp;as=1&amp;cc=trerecpro&amp;m1=e&amp;p1=Geoinformaci%C3%B3&amp;f1=titulacio&amp;op1=a&amp;m2=a&amp;p2=2022&amp;f2=year&amp;op2=a&amp;m3=a&amp;p3=&amp;f3=&amp;action_search=Cerca&amp;c=trerecpro&amp;c=&amp;sf=&amp;so=d&amp;rm=&amp;rg=10&amp;sc=0&amp;of=hb" TargetMode="External"/><Relationship Id="rId25" Type="http://schemas.openxmlformats.org/officeDocument/2006/relationships/hyperlink" Target="https://ddd.uab.cat/search?ln=ca&amp;as=1&amp;cc=trerecpro&amp;m1=e&amp;p1=Hist%C3%B2ria+Contempor%C3%A0nia&amp;f1=titulacio&amp;op1=a&amp;m2=a&amp;p2=2021&amp;f2=year&amp;op2=a&amp;m3=a&amp;p3=&amp;f3=&amp;action_search=Cerca&amp;c=trerecpro&amp;c=&amp;sf=&amp;so=d&amp;rm=&amp;rg=10&amp;sc=0&amp;of=hb" TargetMode="External"/><Relationship Id="rId33" Type="http://schemas.openxmlformats.org/officeDocument/2006/relationships/hyperlink" Target="https://ddd.uab.cat/search?ln=ca&amp;as=1&amp;cc=trerecpro&amp;m1=e&amp;p1=Estudis+Teatrals&amp;f1=titulacio&amp;op1=a&amp;m2=a&amp;p2=2022&amp;f2=year&amp;op2=a&amp;m3=a&amp;p3=&amp;f3=&amp;action_search=Cerca&amp;c=trerecpro&amp;c=&amp;sf=&amp;so=d&amp;rm=&amp;rg=10&amp;sc=0&amp;of=hb" TargetMode="External"/><Relationship Id="rId38" Type="http://schemas.openxmlformats.org/officeDocument/2006/relationships/hyperlink" Target="https://ddd.uab.cat/search?ln=ca&amp;as=1&amp;cc=trerecpro&amp;m1=e&amp;p1=Arqueologia+prehist%C3%B2rica&amp;f1=titulacio&amp;op1=a&amp;m2=a&amp;p2=2021&amp;f2=year&amp;op2=a&amp;m3=a&amp;p3=&amp;f3=&amp;action_search=Cerca&amp;c=trerecpro&amp;c=&amp;sf=&amp;so=d&amp;rm=&amp;rg=10&amp;sc=0&amp;of=hb" TargetMode="External"/><Relationship Id="rId2" Type="http://schemas.openxmlformats.org/officeDocument/2006/relationships/hyperlink" Target="https://ddd.uab.cat/search?ln=ca&amp;as=1&amp;cc=trerecpro&amp;m1=e&amp;p1=Antropologia+Social+i+Cultural+%28CREOLE%29&amp;f1=titulacio&amp;op1=a&amp;m2=a&amp;p2=2022&amp;f2=year&amp;op2=a&amp;m3=a&amp;p3=&amp;f3=&amp;action_search=Cerca&amp;c=trerecpro&amp;c=&amp;sf=&amp;so=d&amp;rm=&amp;rg=10&amp;sc=0&amp;of=hb" TargetMode="External"/><Relationship Id="rId16" Type="http://schemas.openxmlformats.org/officeDocument/2006/relationships/hyperlink" Target="https://ddd.uab.cat/search?ln=ca&amp;as=1&amp;cc=trerecpro&amp;m1=e&amp;p1=Geoinformaci%C3%B3&amp;f1=titulacio&amp;op1=a&amp;m2=a&amp;p2=2021&amp;f2=year&amp;op2=a&amp;m3=a&amp;p3=&amp;f3=&amp;action_search=Cerca&amp;c=trerecpro&amp;c=&amp;sf=&amp;so=d&amp;rm=&amp;rg=10&amp;sc=0&amp;of=hb" TargetMode="External"/><Relationship Id="rId20" Type="http://schemas.openxmlformats.org/officeDocument/2006/relationships/hyperlink" Target="https://ddd.uab.cat/search?ln=ca&amp;as=1&amp;m1=a&amp;p1=M%C3%A0ster+d%27Estudis+Territorials+i+de+la+Poblaci%C3%B3&amp;f1=&amp;op1=a&amp;m2=a&amp;p2=2019&amp;f2=&amp;op2=a&amp;m3=a&amp;p3=&amp;f3=&amp;action_search=Cerca&amp;c=Dip%C3%B2sit+Digital+de+Documents+de+la+UAB&amp;sf=&amp;so=d&amp;rm=&amp;rg=10&amp;sc=0&amp;of=hb" TargetMode="External"/><Relationship Id="rId29" Type="http://schemas.openxmlformats.org/officeDocument/2006/relationships/hyperlink" Target="https://ddd.uab.cat/search?ln=ca&amp;as=1&amp;cc=trerecpro&amp;m1=e&amp;p1=Llengua+Espanyola%2C+Literatura+Hisp%C3%A0nica+i+Espanyol+com+a+Llengua+Estrangera&amp;f1=titulacio&amp;op1=a&amp;m2=a&amp;p2=2022&amp;f2=year&amp;op2=a&amp;m3=a&amp;p3=&amp;f3=&amp;action_search=Cerca&amp;c=trerecpro&amp;c=&amp;sf=&amp;so=d&amp;rm=&amp;rg=10&amp;sc=0&amp;of=hb" TargetMode="External"/><Relationship Id="rId1" Type="http://schemas.openxmlformats.org/officeDocument/2006/relationships/hyperlink" Target="https://ddd.uab.cat/search?ln=ca&amp;as=1&amp;cc=trerecpro&amp;m1=e&amp;p1=Antropologia+Social+i+Cultural+%28CREOLE%29&amp;f1=titulacio&amp;op1=a&amp;m2=a&amp;p2=2021&amp;f2=year&amp;op2=a&amp;m3=a&amp;p3=&amp;f3=&amp;action_search=Cerca&amp;c=trerecpro&amp;c=&amp;sf=&amp;so=d&amp;rm=&amp;rg=10&amp;sc=0&amp;of=hb" TargetMode="External"/><Relationship Id="rId6" Type="http://schemas.openxmlformats.org/officeDocument/2006/relationships/hyperlink" Target="https://ddd.uab.cat/search?ln=ca&amp;as=1&amp;cc=trerecpro&amp;m1=e&amp;p1=Estudis+Anglesos+Avan%C3%A7ats+%2F+Advanced+English+Studies&amp;f1=titulacio&amp;op1=a&amp;m2=a&amp;p2=2021&amp;f2=year&amp;op2=a&amp;m3=a&amp;p3=&amp;f3=&amp;action_search=Cerca&amp;c=trerecpro&amp;c=&amp;sf=&amp;so=d&amp;rm=&amp;rg=10&amp;sc=0&amp;of=hb" TargetMode="External"/><Relationship Id="rId11" Type="http://schemas.openxmlformats.org/officeDocument/2006/relationships/hyperlink" Target="https://ddd.uab.cat/search?ln=ca&amp;as=1&amp;cc=trerecpro&amp;m1=e&amp;p1=Ci%C3%A8ncia+Cognitiva+i+Llenguatge&amp;f1=titulacio&amp;op1=a&amp;m2=a&amp;p2=2022&amp;f2=year&amp;op2=a&amp;m3=a&amp;p3=&amp;f3=&amp;action_search=Cerca&amp;c=trerecpro&amp;c=&amp;sf=&amp;so=d&amp;rm=&amp;rg=10&amp;sc=0&amp;of=hb" TargetMode="External"/><Relationship Id="rId24" Type="http://schemas.openxmlformats.org/officeDocument/2006/relationships/hyperlink" Target="https://ddd.uab.cat/search?ln=ca&amp;as=1&amp;cc=trerecpro&amp;m1=e&amp;p1=Prehist%C3%B2ria%2C+Antiguitat+i+Edat+Mitjana&amp;f1=titulacio&amp;op1=a&amp;m2=a&amp;p2=2022&amp;f2=year&amp;op2=a&amp;m3=a&amp;p3=&amp;f3=&amp;action_search=Cerca&amp;c=trerecpro&amp;c=&amp;sf=&amp;so=d&amp;rm=&amp;rg=10&amp;sc=0&amp;of=hb" TargetMode="External"/><Relationship Id="rId32" Type="http://schemas.openxmlformats.org/officeDocument/2006/relationships/hyperlink" Target="https://ddd.uab.cat/search?ln=ca&amp;as=1&amp;cc=trerecpro&amp;m1=a&amp;p1=Estudis+teatrals&amp;f1=&amp;op1=a&amp;m2=a&amp;p2=2019&amp;f2=year&amp;op2=a&amp;m3=a&amp;p3=&amp;f3=&amp;action_search=Cerca&amp;c=trerecpro&amp;c=&amp;sf=&amp;so=d&amp;rm=&amp;rg=10&amp;sc=0&amp;of=hb" TargetMode="External"/><Relationship Id="rId37" Type="http://schemas.openxmlformats.org/officeDocument/2006/relationships/hyperlink" Target="https://ddd.uab.cat/search?ln=ca&amp;as=1&amp;cc=trerecpro&amp;m1=e&amp;p1=Estudis+Territorials+i+Planejament&amp;f1=titulacio&amp;op1=a&amp;m2=a&amp;p2=2022&amp;f2=year&amp;op2=a&amp;m3=a&amp;p3=&amp;f3=&amp;action_search=Cerca&amp;c=trerecpro&amp;c=&amp;sf=&amp;so=d&amp;rm=&amp;rg=10&amp;sc=0&amp;of=hb" TargetMode="External"/><Relationship Id="rId40" Type="http://schemas.openxmlformats.org/officeDocument/2006/relationships/printerSettings" Target="../printerSettings/printerSettings28.bin"/><Relationship Id="rId5" Type="http://schemas.openxmlformats.org/officeDocument/2006/relationships/hyperlink" Target="https://ddd.uab.cat/search?ln=ca&amp;as=1&amp;cc=facfillletfm&amp;m1=a&amp;p1=Estudis+Anglesos+Avan%C3%A7ats&amp;f1=&amp;op1=a&amp;m2=a&amp;p2=2020&amp;f2=&amp;op2=a&amp;m3=a&amp;p3=&amp;f3=&amp;action_search=Cerca&amp;c=facfillletfm&amp;c=&amp;sf=&amp;so=a&amp;rm=&amp;rg=10&amp;sc=1&amp;of=hb" TargetMode="External"/><Relationship Id="rId15" Type="http://schemas.openxmlformats.org/officeDocument/2006/relationships/hyperlink" Target="https://ddd.uab.cat/search?ln=ca&amp;as=1&amp;cc=trerecpro&amp;m1=a&amp;p1=Master+en+Geoinformacio&amp;f1=&amp;op1=a&amp;m2=a&amp;p2=2020&amp;f2=year&amp;op2=a&amp;m3=a&amp;p3=&amp;f3=&amp;action_search=Cerca&amp;c=trerecpro&amp;c=&amp;sf=&amp;so=d&amp;rm=&amp;rg=10&amp;sc=0&amp;of=hb" TargetMode="External"/><Relationship Id="rId23" Type="http://schemas.openxmlformats.org/officeDocument/2006/relationships/hyperlink" Target="https://ddd.uab.cat/search?ln=ca&amp;as=1&amp;cc=trerecpro&amp;m1=e&amp;p1=Prehist%C3%B2ria%2C+Antiguitat+i+Edat+Mitjana&amp;f1=titulacio&amp;op1=a&amp;m2=a&amp;p2=2021&amp;f2=year&amp;op2=a&amp;m3=a&amp;p3=&amp;f3=&amp;action_search=Cerca&amp;c=trerecpro&amp;c=&amp;sf=&amp;so=d&amp;rm=&amp;rg=10&amp;sc=0&amp;of=hb" TargetMode="External"/><Relationship Id="rId28" Type="http://schemas.openxmlformats.org/officeDocument/2006/relationships/hyperlink" Target="https://ddd.uab.cat/search?ln=ca&amp;as=1&amp;cc=trerecpro&amp;m1=e&amp;p1=Llengua+Espanyola%2C+Literatura+Hisp%C3%A0nica+i+Espanyol+com+a+Llengua+Estrangera&amp;f1=titulacio&amp;op1=a&amp;m2=a&amp;p2=2021&amp;f2=year&amp;op2=a&amp;m3=a&amp;p3=&amp;f3=&amp;action_search=Cerca&amp;c=trerecpro&amp;c=&amp;sf=&amp;so=d&amp;rm=&amp;rg=10&amp;sc=0&amp;of=hb" TargetMode="External"/><Relationship Id="rId36" Type="http://schemas.openxmlformats.org/officeDocument/2006/relationships/hyperlink" Target="https://ddd.uab.cat/search?ln=ca&amp;as=1&amp;cc=trerecpro&amp;m1=e&amp;p1=Estudis+Territorials+i+Planejament&amp;f1=titulacio&amp;op1=a&amp;m2=a&amp;p2=2021&amp;f2=year&amp;op2=a&amp;m3=a&amp;p3=&amp;f3=&amp;action_search=Cerca&amp;c=trerecpro&amp;c=&amp;sf=&amp;so=d&amp;rm=&amp;rg=10&amp;sc=0&amp;of=hb" TargetMode="External"/><Relationship Id="rId10" Type="http://schemas.openxmlformats.org/officeDocument/2006/relationships/hyperlink" Target="https://ddd.uab.cat/search?ln=ca&amp;as=1&amp;cc=trerecpro&amp;m1=e&amp;p1=Ci%C3%A8ncia+Cognitiva+i+Llenguatge&amp;f1=titulacio&amp;op1=a&amp;m2=a&amp;p2=2021&amp;f2=year&amp;op2=a&amp;m3=a&amp;p3=&amp;f3=&amp;action_search=Cerca&amp;c=trerecpro&amp;c=&amp;sf=&amp;so=d&amp;rm=&amp;rg=10&amp;sc=0&amp;of=hb" TargetMode="External"/><Relationship Id="rId19" Type="http://schemas.openxmlformats.org/officeDocument/2006/relationships/hyperlink" Target="https://ddd.uab.cat/search?ln=ca&amp;as=1&amp;cc=trerecpro&amp;m1=e&amp;p1=Tecnologies+de+la+informaci%C3%B3+geogr%C3%A0fica&amp;f1=titulacio&amp;op1=a&amp;m2=a&amp;p2=2022&amp;f2=year&amp;op2=a&amp;m3=a&amp;p3=&amp;f3=&amp;action_search=Cerca&amp;c=trerecpro&amp;c=&amp;sf=&amp;so=d&amp;rm=&amp;rg=10&amp;sc=0&amp;of=hb" TargetMode="External"/><Relationship Id="rId31" Type="http://schemas.openxmlformats.org/officeDocument/2006/relationships/hyperlink" Target="https://ddd.uab.cat/search?ln=ca&amp;as=1&amp;cc=trerecpro&amp;m1=e&amp;p1=Musicologia%2C+Educaci%C3%B3+Musical+i+Interpretaci%C3%B3+de+la+M%C3%BAsica+Antiga&amp;f1=titulacio&amp;op1=a&amp;m2=a&amp;p2=2022&amp;f2=year&amp;op2=a&amp;m3=a&amp;p3=&amp;f3=&amp;action_search=Cerca&amp;c=trerecpro&amp;c=&amp;sf=&amp;so=d&amp;rm=&amp;rg=10&amp;sc=0&amp;of=hb" TargetMode="External"/><Relationship Id="rId4" Type="http://schemas.openxmlformats.org/officeDocument/2006/relationships/hyperlink" Target="https://ddd.uab.cat/search?ln=ca&amp;as=1&amp;cc=trerecpro&amp;m1=e&amp;p1=Antropologia%3A+Recerca+Avan%C3%A7ada+i+Intervenci%C3%B3+Social&amp;f1=titulacio&amp;op1=a&amp;m2=a&amp;p2=2022&amp;f2=year&amp;op2=a&amp;m3=a&amp;p3=&amp;f3=&amp;action_search=Cerca&amp;c=trerecpro&amp;c=&amp;sf=&amp;so=d&amp;rm=&amp;rg=10&amp;sc=0&amp;of=hb" TargetMode="External"/><Relationship Id="rId9" Type="http://schemas.openxmlformats.org/officeDocument/2006/relationships/hyperlink" Target="https://ddd.uab.cat/search?ln=ca&amp;as=1&amp;cc=trerecpro&amp;m1=e&amp;p1=Literatura+comparada.+Estudis+literaris+i+culturals&amp;f1=titulacio&amp;op1=a&amp;m2=a&amp;p2=2022&amp;f2=year&amp;op2=a&amp;m3=a&amp;p3=&amp;f3=&amp;action_search=Cerca&amp;c=trerecpro&amp;c=&amp;sf=&amp;so=d&amp;rm=&amp;rg=10&amp;sc=0&amp;of=hb" TargetMode="External"/><Relationship Id="rId14" Type="http://schemas.openxmlformats.org/officeDocument/2006/relationships/hyperlink" Target="https://ddd.uab.cat/search?ln=ca&amp;as=1&amp;cc=trerecpro&amp;m1=a&amp;p1=Master+en+Geoinformacio&amp;f1=&amp;op1=a&amp;m2=a&amp;p2=2019&amp;f2=year&amp;op2=a&amp;m3=a&amp;p3=&amp;f3=&amp;action_search=Cerca&amp;c=trerecpro&amp;c=&amp;sf=&amp;so=d&amp;rm=&amp;rg=10&amp;sc=0&amp;of=hb" TargetMode="External"/><Relationship Id="rId22" Type="http://schemas.openxmlformats.org/officeDocument/2006/relationships/hyperlink" Target="https://ddd.uab.cat/search?ln=ca&amp;as=1&amp;cc=trerecpro&amp;m1=e&amp;p1=Estudis+territorials+i+de+la+poblaci%C3%B3&amp;f1=titulacio&amp;op1=a&amp;m2=a&amp;p2=2022&amp;f2=year&amp;op2=a&amp;m3=a&amp;p3=&amp;f3=&amp;action_search=Cerca&amp;c=trerecpro&amp;c=&amp;sf=&amp;so=d&amp;rm=&amp;rg=10&amp;sc=0&amp;of=hb" TargetMode="External"/><Relationship Id="rId27" Type="http://schemas.openxmlformats.org/officeDocument/2006/relationships/hyperlink" Target="https://ddd.uab.cat/search?ln=ca&amp;as=1&amp;cc=trerecpro&amp;m1=a&amp;p1=hdl_2072_83814&amp;f1=&amp;op1=o&amp;m2=a&amp;p2=hdl_2072_247353&amp;f2=&amp;op2=a&amp;m3=a&amp;p3=2019&amp;f3=year&amp;action_search=Cerca&amp;c=trerecpro&amp;c=&amp;sf=&amp;so=d&amp;rm=&amp;rg=10&amp;sc=0&amp;of=hb" TargetMode="External"/><Relationship Id="rId30" Type="http://schemas.openxmlformats.org/officeDocument/2006/relationships/hyperlink" Target="https://ddd.uab.cat/search?ln=ca&amp;as=1&amp;cc=trerecpro&amp;m1=e&amp;p1=Musicologia%2C+Educaci%C3%B3+Musical+i+Interpretaci%C3%B3+de+la+M%C3%BAsica+Antiga&amp;f1=titulacio&amp;op1=a&amp;m2=a&amp;p2=2021&amp;f2=year&amp;op2=a&amp;m3=a&amp;p3=&amp;f3=&amp;action_search=Cerca&amp;c=trerecpro&amp;c=&amp;sf=&amp;so=d&amp;rm=&amp;rg=10&amp;sc=0&amp;of=hb" TargetMode="External"/><Relationship Id="rId35" Type="http://schemas.openxmlformats.org/officeDocument/2006/relationships/hyperlink" Target="https://ddd.uab.cat/search?ln=ca&amp;as=1&amp;cc=trerecpro&amp;m1=e&amp;p1=Estudis+Teatrals&amp;f1=titulacio&amp;op1=a&amp;m2=a&amp;p2=2022&amp;f2=year&amp;op2=a&amp;m3=a&amp;p3=&amp;f3=&amp;action_search=Cerca&amp;c=trerecpro&amp;c=&amp;sf=&amp;so=d&amp;rm=&amp;rg=10&amp;sc=0&amp;of=hb" TargetMode="External"/><Relationship Id="rId8" Type="http://schemas.openxmlformats.org/officeDocument/2006/relationships/hyperlink" Target="https://ddd.uab.cat/search?ln=ca&amp;as=1&amp;cc=trerecpro&amp;m1=e&amp;p1=Literatura+comparada.+Estudis+literaris+i+culturals&amp;f1=titulacio&amp;op1=a&amp;m2=a&amp;p2=2021&amp;f2=year&amp;op2=a&amp;m3=a&amp;p3=&amp;f3=&amp;action_search=Cerca&amp;c=trerecpro&amp;c=&amp;sf=&amp;so=d&amp;rm=&amp;rg=10&amp;sc=0&amp;of=hb" TargetMode="External"/><Relationship Id="rId3" Type="http://schemas.openxmlformats.org/officeDocument/2006/relationships/hyperlink" Target="https://ddd.uab.cat/search?ln=ca&amp;as=1&amp;cc=trerecpro&amp;m1=e&amp;p1=Antropologia%3A+Recerca+Avan%C3%A7ada+i+Intervenci%C3%B3+Social&amp;f1=titulacio&amp;op1=a&amp;m2=a&amp;p2=2021&amp;f2=year&amp;op2=a&amp;m3=a&amp;p3=&amp;f3=&amp;action_search=Cerca&amp;c=trerecpro&amp;c=&amp;sf=&amp;so=d&amp;rm=&amp;rg=10&amp;sc=0&amp;of=hb" TargetMode="External"/></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31.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33.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37.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8.xml.rels><?xml version="1.0" encoding="UTF-8" standalone="yes"?>
<Relationships xmlns="http://schemas.openxmlformats.org/package/2006/relationships"><Relationship Id="rId3" Type="http://schemas.openxmlformats.org/officeDocument/2006/relationships/vmlDrawing" Target="../drawings/vmlDrawing10.vml"/><Relationship Id="rId2" Type="http://schemas.openxmlformats.org/officeDocument/2006/relationships/drawing" Target="../drawings/drawing29.xml"/><Relationship Id="rId1" Type="http://schemas.openxmlformats.org/officeDocument/2006/relationships/printerSettings" Target="../printerSettings/printerSettings39.bin"/><Relationship Id="rId5" Type="http://schemas.microsoft.com/office/2017/10/relationships/threadedComment" Target="../threadedComments/threadedComment10.xml"/><Relationship Id="rId4" Type="http://schemas.openxmlformats.org/officeDocument/2006/relationships/comments" Target="../comments10.xml"/></Relationships>
</file>

<file path=xl/worksheets/_rels/sheet49.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40.bin"/><Relationship Id="rId4" Type="http://schemas.microsoft.com/office/2017/10/relationships/threadedComment" Target="../threadedComments/threadedComment11.xml"/></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41.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42.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43.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44.bin"/></Relationships>
</file>

<file path=xl/worksheets/_rels/sheet54.xml.rels><?xml version="1.0" encoding="UTF-8" standalone="yes"?>
<Relationships xmlns="http://schemas.openxmlformats.org/package/2006/relationships"><Relationship Id="rId3" Type="http://schemas.openxmlformats.org/officeDocument/2006/relationships/drawing" Target="../drawings/drawing34.xml"/><Relationship Id="rId2" Type="http://schemas.openxmlformats.org/officeDocument/2006/relationships/printerSettings" Target="../printerSettings/printerSettings45.bin"/><Relationship Id="rId1" Type="http://schemas.openxmlformats.org/officeDocument/2006/relationships/hyperlink" Target="https://www.uab.cat/web/estudis/qualitat-docent/estudiants/avaluacio-de-les-assignatures/moduls-1345665543141.html" TargetMode="Externa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38.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39.xml"/></Relationships>
</file>

<file path=xl/worksheets/_rels/sheet6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7.bin"/></Relationships>
</file>

<file path=xl/worksheets/_rels/sheet63.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8.bin"/></Relationships>
</file>

<file path=xl/worksheets/_rels/sheet64.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9.bin"/></Relationships>
</file>

<file path=xl/worksheets/_rels/sheet65.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50.bin"/></Relationships>
</file>

<file path=xl/worksheets/_rels/sheet66.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51.bin"/></Relationships>
</file>

<file path=xl/worksheets/_rels/sheet67.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52.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69.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54.bin"/></Relationships>
</file>

<file path=xl/worksheets/_rels/sheet70.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55.bin"/></Relationships>
</file>

<file path=xl/worksheets/_rels/sheet72.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56.bin"/></Relationships>
</file>

<file path=xl/worksheets/_rels/sheet73.xml.rels><?xml version="1.0" encoding="UTF-8" standalone="yes"?>
<Relationships xmlns="http://schemas.openxmlformats.org/package/2006/relationships"><Relationship Id="rId1" Type="http://schemas.openxmlformats.org/officeDocument/2006/relationships/drawing" Target="../drawings/drawing50.xml"/></Relationships>
</file>

<file path=xl/worksheets/_rels/sheet74.xml.rels><?xml version="1.0" encoding="UTF-8" standalone="yes"?>
<Relationships xmlns="http://schemas.openxmlformats.org/package/2006/relationships"><Relationship Id="rId1" Type="http://schemas.openxmlformats.org/officeDocument/2006/relationships/drawing" Target="../drawings/drawing51.xml"/></Relationships>
</file>

<file path=xl/worksheets/_rels/sheet75.xml.rels><?xml version="1.0" encoding="UTF-8" standalone="yes"?>
<Relationships xmlns="http://schemas.openxmlformats.org/package/2006/relationships"><Relationship Id="rId1" Type="http://schemas.openxmlformats.org/officeDocument/2006/relationships/drawing" Target="../drawings/drawing52.xml"/></Relationships>
</file>

<file path=xl/worksheets/_rels/sheet76.xml.rels><?xml version="1.0" encoding="UTF-8" standalone="yes"?>
<Relationships xmlns="http://schemas.openxmlformats.org/package/2006/relationships"><Relationship Id="rId1" Type="http://schemas.openxmlformats.org/officeDocument/2006/relationships/drawing" Target="../drawings/drawing53.xml"/></Relationships>
</file>

<file path=xl/worksheets/_rels/sheet77.xml.rels><?xml version="1.0" encoding="UTF-8" standalone="yes"?>
<Relationships xmlns="http://schemas.openxmlformats.org/package/2006/relationships"><Relationship Id="rId1" Type="http://schemas.openxmlformats.org/officeDocument/2006/relationships/drawing" Target="../drawings/drawing54.xml"/></Relationships>
</file>

<file path=xl/worksheets/_rels/sheet78.xml.rels><?xml version="1.0" encoding="UTF-8" standalone="yes"?>
<Relationships xmlns="http://schemas.openxmlformats.org/package/2006/relationships"><Relationship Id="rId1" Type="http://schemas.openxmlformats.org/officeDocument/2006/relationships/drawing" Target="../drawings/drawing55.xml"/></Relationships>
</file>

<file path=xl/worksheets/_rels/sheet79.xml.rels><?xml version="1.0" encoding="UTF-8" standalone="yes"?>
<Relationships xmlns="http://schemas.openxmlformats.org/package/2006/relationships"><Relationship Id="rId1" Type="http://schemas.openxmlformats.org/officeDocument/2006/relationships/drawing" Target="../drawings/drawing56.xml"/></Relationships>
</file>

<file path=xl/worksheets/_rels/sheet80.xml.rels><?xml version="1.0" encoding="UTF-8" standalone="yes"?>
<Relationships xmlns="http://schemas.openxmlformats.org/package/2006/relationships"><Relationship Id="rId1" Type="http://schemas.openxmlformats.org/officeDocument/2006/relationships/drawing" Target="../drawings/drawing57.xml"/></Relationships>
</file>

<file path=xl/worksheets/_rels/sheet81.xml.rels><?xml version="1.0" encoding="UTF-8" standalone="yes"?>
<Relationships xmlns="http://schemas.openxmlformats.org/package/2006/relationships"><Relationship Id="rId1" Type="http://schemas.openxmlformats.org/officeDocument/2006/relationships/drawing" Target="../drawings/drawing58.xml"/></Relationships>
</file>

<file path=xl/worksheets/_rels/sheet82.xml.rels><?xml version="1.0" encoding="UTF-8" standalone="yes"?>
<Relationships xmlns="http://schemas.openxmlformats.org/package/2006/relationships"><Relationship Id="rId1" Type="http://schemas.openxmlformats.org/officeDocument/2006/relationships/drawing" Target="../drawings/drawing59.xml"/></Relationships>
</file>

<file path=xl/worksheets/_rels/sheet83.xml.rels><?xml version="1.0" encoding="UTF-8" standalone="yes"?>
<Relationships xmlns="http://schemas.openxmlformats.org/package/2006/relationships"><Relationship Id="rId1" Type="http://schemas.openxmlformats.org/officeDocument/2006/relationships/drawing" Target="../drawings/drawing60.xml"/></Relationships>
</file>

<file path=xl/worksheets/_rels/sheet84.xml.rels><?xml version="1.0" encoding="UTF-8" standalone="yes"?>
<Relationships xmlns="http://schemas.openxmlformats.org/package/2006/relationships"><Relationship Id="rId1" Type="http://schemas.openxmlformats.org/officeDocument/2006/relationships/drawing" Target="../drawings/drawing61.xml"/></Relationships>
</file>

<file path=xl/worksheets/_rels/sheet85.xml.rels><?xml version="1.0" encoding="UTF-8" standalone="yes"?>
<Relationships xmlns="http://schemas.openxmlformats.org/package/2006/relationships"><Relationship Id="rId2" Type="http://schemas.openxmlformats.org/officeDocument/2006/relationships/drawing" Target="../drawings/drawing62.xml"/><Relationship Id="rId1" Type="http://schemas.openxmlformats.org/officeDocument/2006/relationships/printerSettings" Target="../printerSettings/printerSettings57.bin"/></Relationships>
</file>

<file path=xl/worksheets/_rels/sheet86.xml.rels><?xml version="1.0" encoding="UTF-8" standalone="yes"?>
<Relationships xmlns="http://schemas.openxmlformats.org/package/2006/relationships"><Relationship Id="rId2" Type="http://schemas.openxmlformats.org/officeDocument/2006/relationships/drawing" Target="../drawings/drawing63.xml"/><Relationship Id="rId1" Type="http://schemas.openxmlformats.org/officeDocument/2006/relationships/printerSettings" Target="../printerSettings/printerSettings58.bin"/></Relationships>
</file>

<file path=xl/worksheets/_rels/sheet87.xml.rels><?xml version="1.0" encoding="UTF-8" standalone="yes"?>
<Relationships xmlns="http://schemas.openxmlformats.org/package/2006/relationships"><Relationship Id="rId1" Type="http://schemas.openxmlformats.org/officeDocument/2006/relationships/drawing" Target="../drawings/drawing64.xml"/></Relationships>
</file>

<file path=xl/worksheets/_rels/sheet88.xml.rels><?xml version="1.0" encoding="UTF-8" standalone="yes"?>
<Relationships xmlns="http://schemas.openxmlformats.org/package/2006/relationships"><Relationship Id="rId1" Type="http://schemas.openxmlformats.org/officeDocument/2006/relationships/drawing" Target="../drawings/drawing65.xml"/></Relationships>
</file>

<file path=xl/worksheets/_rels/sheet90.xml.rels><?xml version="1.0" encoding="UTF-8" standalone="yes"?>
<Relationships xmlns="http://schemas.openxmlformats.org/package/2006/relationships"><Relationship Id="rId2" Type="http://schemas.openxmlformats.org/officeDocument/2006/relationships/drawing" Target="../drawings/drawing66.xml"/><Relationship Id="rId1" Type="http://schemas.openxmlformats.org/officeDocument/2006/relationships/printerSettings" Target="../printerSettings/printerSettings59.bin"/></Relationships>
</file>

<file path=xl/worksheets/_rels/sheet91.xml.rels><?xml version="1.0" encoding="UTF-8" standalone="yes"?>
<Relationships xmlns="http://schemas.openxmlformats.org/package/2006/relationships"><Relationship Id="rId1" Type="http://schemas.openxmlformats.org/officeDocument/2006/relationships/drawing" Target="../drawings/drawing67.xml"/></Relationships>
</file>

<file path=xl/worksheets/_rels/sheet92.xml.rels><?xml version="1.0" encoding="UTF-8" standalone="yes"?>
<Relationships xmlns="http://schemas.openxmlformats.org/package/2006/relationships"><Relationship Id="rId1" Type="http://schemas.openxmlformats.org/officeDocument/2006/relationships/drawing" Target="../drawings/drawing68.xml"/></Relationships>
</file>

<file path=xl/worksheets/_rels/sheet93.xml.rels><?xml version="1.0" encoding="UTF-8" standalone="yes"?>
<Relationships xmlns="http://schemas.openxmlformats.org/package/2006/relationships"><Relationship Id="rId1" Type="http://schemas.openxmlformats.org/officeDocument/2006/relationships/drawing" Target="../drawings/drawing69.xml"/></Relationships>
</file>

<file path=xl/worksheets/_rels/sheet94.xml.rels><?xml version="1.0" encoding="UTF-8" standalone="yes"?>
<Relationships xmlns="http://schemas.openxmlformats.org/package/2006/relationships"><Relationship Id="rId1" Type="http://schemas.openxmlformats.org/officeDocument/2006/relationships/drawing" Target="../drawings/drawing70.xml"/></Relationships>
</file>

<file path=xl/worksheets/_rels/sheet95.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drawing" Target="../drawings/drawing71.xml"/><Relationship Id="rId4" Type="http://schemas.microsoft.com/office/2017/10/relationships/threadedComment" Target="../threadedComments/threadedComment12.xml"/></Relationships>
</file>

<file path=xl/worksheets/_rels/sheet96.xml.rels><?xml version="1.0" encoding="UTF-8" standalone="yes"?>
<Relationships xmlns="http://schemas.openxmlformats.org/package/2006/relationships"><Relationship Id="rId1" Type="http://schemas.openxmlformats.org/officeDocument/2006/relationships/drawing" Target="../drawings/drawing72.xml"/></Relationships>
</file>

<file path=xl/worksheets/_rels/sheet97.xml.rels><?xml version="1.0" encoding="UTF-8" standalone="yes"?>
<Relationships xmlns="http://schemas.openxmlformats.org/package/2006/relationships"><Relationship Id="rId1" Type="http://schemas.openxmlformats.org/officeDocument/2006/relationships/drawing" Target="../drawings/drawing73.xml"/></Relationships>
</file>

<file path=xl/worksheets/_rels/sheet98.xml.rels><?xml version="1.0" encoding="UTF-8" standalone="yes"?>
<Relationships xmlns="http://schemas.openxmlformats.org/package/2006/relationships"><Relationship Id="rId1" Type="http://schemas.openxmlformats.org/officeDocument/2006/relationships/drawing" Target="../drawings/drawing74.xml"/></Relationships>
</file>

<file path=xl/worksheets/_rels/sheet99.xml.rels><?xml version="1.0" encoding="UTF-8" standalone="yes"?>
<Relationships xmlns="http://schemas.openxmlformats.org/package/2006/relationships"><Relationship Id="rId1" Type="http://schemas.openxmlformats.org/officeDocument/2006/relationships/drawing" Target="../drawings/drawing75.xml"/></Relationships>
</file>

<file path=xl/worksheets/_rels/sheet100.xml.rels><?xml version="1.0" encoding="UTF-8" standalone="yes"?>
<Relationships xmlns="http://schemas.openxmlformats.org/package/2006/relationships"><Relationship Id="rId1" Type="http://schemas.openxmlformats.org/officeDocument/2006/relationships/drawing" Target="../drawings/drawing76.xml"/></Relationships>
</file>

<file path=xl/worksheets/_rels/sheet101.xml.rels><?xml version="1.0" encoding="UTF-8" standalone="yes"?>
<Relationships xmlns="http://schemas.openxmlformats.org/package/2006/relationships"><Relationship Id="rId2" Type="http://schemas.openxmlformats.org/officeDocument/2006/relationships/drawing" Target="../drawings/drawing77.xml"/><Relationship Id="rId1" Type="http://schemas.openxmlformats.org/officeDocument/2006/relationships/printerSettings" Target="../printerSettings/printerSettings60.bin"/></Relationships>
</file>

<file path=xl/worksheets/_rels/sheet102.xml.rels><?xml version="1.0" encoding="UTF-8" standalone="yes"?>
<Relationships xmlns="http://schemas.openxmlformats.org/package/2006/relationships"><Relationship Id="rId3" Type="http://schemas.openxmlformats.org/officeDocument/2006/relationships/drawing" Target="../drawings/drawing78.xml"/><Relationship Id="rId2" Type="http://schemas.openxmlformats.org/officeDocument/2006/relationships/hyperlink" Target="https://www.uab.cat/doc/InformeTitulatsUABCentresPropis2022_23" TargetMode="External"/><Relationship Id="rId1" Type="http://schemas.openxmlformats.org/officeDocument/2006/relationships/hyperlink" Target="https://www.uab.cat/web/estudiar/sistema-de-garantia-interna-de-la-qualitat-de-la-uab/enquesta-sobre-el-grau-de-satisfaccio-dels-titulats-1345665543247.html" TargetMode="External"/></Relationships>
</file>

<file path=xl/worksheets/_rels/sheet103.xml.rels><?xml version="1.0" encoding="UTF-8" standalone="yes"?>
<Relationships xmlns="http://schemas.openxmlformats.org/package/2006/relationships"><Relationship Id="rId1" Type="http://schemas.openxmlformats.org/officeDocument/2006/relationships/drawing" Target="../drawings/drawing79.xml"/></Relationships>
</file>

<file path=xl/worksheets/_rels/sheet104.xml.rels><?xml version="1.0" encoding="UTF-8" standalone="yes"?>
<Relationships xmlns="http://schemas.openxmlformats.org/package/2006/relationships"><Relationship Id="rId1" Type="http://schemas.openxmlformats.org/officeDocument/2006/relationships/drawing" Target="../drawings/drawing8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E14BD6-CE7F-4E37-B471-33203ACC006D}">
  <sheetPr>
    <tabColor rgb="FF00FF00"/>
    <outlinePr summaryBelow="0" summaryRight="0"/>
    <pageSetUpPr fitToPage="1"/>
  </sheetPr>
  <dimension ref="A2:J114"/>
  <sheetViews>
    <sheetView topLeftCell="C101" zoomScale="85" zoomScaleNormal="85" workbookViewId="0">
      <selection activeCell="I106" sqref="I106:I107"/>
    </sheetView>
  </sheetViews>
  <sheetFormatPr defaultColWidth="12.5703125" defaultRowHeight="15.75" customHeight="1" x14ac:dyDescent="0.2"/>
  <cols>
    <col min="1" max="1" width="12.42578125" style="127" customWidth="1"/>
    <col min="2" max="2" width="20.140625" style="1054" customWidth="1"/>
    <col min="3" max="3" width="41.7109375" style="149" customWidth="1"/>
    <col min="4" max="4" width="25.7109375" style="150" customWidth="1"/>
    <col min="5" max="5" width="26.5703125" style="150" customWidth="1"/>
    <col min="6" max="6" width="29.7109375" style="150" customWidth="1"/>
    <col min="7" max="7" width="23.7109375" style="148" customWidth="1"/>
    <col min="8" max="8" width="23" style="127" customWidth="1"/>
    <col min="9" max="9" width="34" style="127" customWidth="1"/>
    <col min="10" max="10" width="20.7109375" style="127" customWidth="1"/>
    <col min="11" max="16384" width="12.5703125" style="127"/>
  </cols>
  <sheetData>
    <row r="2" spans="1:10" ht="22.5" customHeight="1" x14ac:dyDescent="0.2">
      <c r="A2" s="129"/>
      <c r="B2" s="1906" t="s">
        <v>0</v>
      </c>
      <c r="C2" s="1907"/>
      <c r="D2" s="1910" t="s">
        <v>1</v>
      </c>
      <c r="E2" s="1910"/>
      <c r="F2" s="1910"/>
      <c r="G2" s="1910"/>
      <c r="H2" s="1910"/>
      <c r="I2" s="1910"/>
      <c r="J2" s="1910"/>
    </row>
    <row r="3" spans="1:10" ht="22.5" customHeight="1" x14ac:dyDescent="0.2">
      <c r="A3" s="129"/>
      <c r="B3" s="1908"/>
      <c r="C3" s="1908"/>
      <c r="D3" s="1911"/>
      <c r="E3" s="1911"/>
      <c r="F3" s="1911"/>
      <c r="G3" s="1911"/>
      <c r="H3" s="1911"/>
      <c r="I3" s="1911"/>
      <c r="J3" s="1911"/>
    </row>
    <row r="4" spans="1:10" ht="22.5" customHeight="1" x14ac:dyDescent="0.2">
      <c r="A4" s="129"/>
      <c r="B4" s="1909"/>
      <c r="C4" s="1909"/>
      <c r="D4" s="1912"/>
      <c r="E4" s="1912"/>
      <c r="F4" s="1912"/>
      <c r="G4" s="1912"/>
      <c r="H4" s="1912"/>
      <c r="I4" s="1912"/>
      <c r="J4" s="1912"/>
    </row>
    <row r="5" spans="1:10" ht="7.5" customHeight="1" x14ac:dyDescent="0.2">
      <c r="A5" s="129"/>
      <c r="B5" s="128"/>
      <c r="C5" s="128"/>
      <c r="D5" s="128"/>
      <c r="E5" s="129"/>
      <c r="F5" s="129"/>
      <c r="G5" s="129"/>
      <c r="H5" s="142"/>
      <c r="I5" s="142"/>
    </row>
    <row r="6" spans="1:10" s="62" customFormat="1" ht="42.6" customHeight="1" x14ac:dyDescent="0.2">
      <c r="A6" s="129"/>
      <c r="B6" s="1880" t="s">
        <v>2</v>
      </c>
      <c r="C6" s="1880" t="s">
        <v>3</v>
      </c>
      <c r="D6" s="1881" t="s">
        <v>4</v>
      </c>
      <c r="E6" s="1881" t="s">
        <v>5</v>
      </c>
      <c r="F6" s="1881" t="s">
        <v>6</v>
      </c>
      <c r="G6" s="1881" t="s">
        <v>7</v>
      </c>
      <c r="H6" s="1874" t="s">
        <v>8</v>
      </c>
      <c r="I6" s="1881" t="s">
        <v>9</v>
      </c>
      <c r="J6" s="1881" t="s">
        <v>10</v>
      </c>
    </row>
    <row r="7" spans="1:10" s="132" customFormat="1" ht="51" x14ac:dyDescent="0.2">
      <c r="A7" s="151"/>
      <c r="B7" s="1875" t="s">
        <v>11</v>
      </c>
      <c r="C7" s="1876" t="str">
        <f>'PE01_Ind01 PE2021-24'!H4</f>
        <v>Grau d’assoliment dels objectius de Qualitat docent de la Facultat de Filosofia i Lletres</v>
      </c>
      <c r="D7" s="1877" t="str">
        <f>'PE01_Ind01 PE2021-24'!D7</f>
        <v>Degà o Degana</v>
      </c>
      <c r="E7" s="1877" t="str">
        <f>'PE01_Ind01 PE2021-24'!H7</f>
        <v>Gestor/a de Qualitat</v>
      </c>
      <c r="F7" s="1878" t="str">
        <f>'PE01_Ind01 PE2021-24'!D5</f>
        <v xml:space="preserve">Assolir o millorar el 80% o més dels indicadors estratègics del quadre de comandament </v>
      </c>
      <c r="G7" s="1877" t="str">
        <f>'PE01_Ind01 PE2021-24'!D8</f>
        <v>PE01. Definició de la política. objectius de Qualitat i retiment de comptes</v>
      </c>
      <c r="H7" s="1015" t="s">
        <v>12</v>
      </c>
      <c r="I7" s="1877" t="s">
        <v>13</v>
      </c>
      <c r="J7" s="1879" t="str">
        <f>'PE01_Ind01 PE2021-24'!B13</f>
        <v>Pla Estratègic de la Facultat de Filosofia i Lletres 2021-2024</v>
      </c>
    </row>
    <row r="8" spans="1:10" s="132" customFormat="1" ht="51" x14ac:dyDescent="0.2">
      <c r="A8" s="151"/>
      <c r="B8" s="1073" t="s">
        <v>14</v>
      </c>
      <c r="C8" s="1045" t="str">
        <f>'PE01_Ind01 PE2021-24'!H4</f>
        <v>Grau d’assoliment dels objectius de Qualitat docent de la Facultat de Filosofia i Lletres</v>
      </c>
      <c r="D8" s="1015" t="str">
        <f>'PE01_Ind01 PE2021-24'!D7</f>
        <v>Degà o Degana</v>
      </c>
      <c r="E8" s="1015" t="str">
        <f>'PE01_Ind01 PE2021-24'!H7</f>
        <v>Gestor/a de Qualitat</v>
      </c>
      <c r="F8" s="1056" t="str">
        <f>'PE01_Ind01 PE2021-24'!D5</f>
        <v xml:space="preserve">Assolir o millorar el 80% o més dels indicadors estratègics del quadre de comandament </v>
      </c>
      <c r="G8" s="1015" t="str">
        <f>'PE01_Ind01 PE2021-24'!D8</f>
        <v>PE01. Definició de la política. objectius de Qualitat i retiment de comptes</v>
      </c>
      <c r="H8" s="1015" t="s">
        <v>12</v>
      </c>
      <c r="I8" s="1015" t="s">
        <v>13</v>
      </c>
      <c r="J8" s="144" t="str">
        <f>'PE01_Ind01 PE2024-30'!B13</f>
        <v>Pla Estratègic de la Facultat de Filosofia i Lletres 2024-2030</v>
      </c>
    </row>
    <row r="9" spans="1:10" s="134" customFormat="1" ht="63.75" x14ac:dyDescent="0.2">
      <c r="A9" s="152"/>
      <c r="B9" s="1074" t="s">
        <v>15</v>
      </c>
      <c r="C9" s="1031" t="str">
        <f>PE02_Ind01!H4</f>
        <v>Nombre i estat de les millores del Pla de Millores segons origen</v>
      </c>
      <c r="D9" s="1015" t="str">
        <f>PE02_Ind01!D7</f>
        <v>Vicedegà/ana de Qualitat i Pla Estratègic i coordinador del SGIQ</v>
      </c>
      <c r="E9" s="1015" t="str">
        <f>PE02_Ind01!H7</f>
        <v>Gestor/a de Qualitat</v>
      </c>
      <c r="F9" s="1056" t="str">
        <f>PE02_Ind01!D5</f>
        <v>Resoldre el 90% o més de les propostes de millora en un màxim de 3 anys</v>
      </c>
      <c r="G9" s="1015" t="str">
        <f>PE02_Ind01!D8</f>
        <v>PE02. Definició. Desplegament i Seguiment del Sistema de Garantia Interna de Qualitat (SGIQ)</v>
      </c>
      <c r="H9" s="1015" t="s">
        <v>12</v>
      </c>
      <c r="I9" s="1015" t="s">
        <v>13</v>
      </c>
      <c r="J9" s="161"/>
    </row>
    <row r="10" spans="1:10" s="134" customFormat="1" ht="51" x14ac:dyDescent="0.2">
      <c r="A10" s="152"/>
      <c r="B10" s="1057" t="s">
        <v>16</v>
      </c>
      <c r="C10" s="165" t="str">
        <f>PE03_Ind03!H4</f>
        <v>Nombre de propostes de noves titulacions verificades respecte de les proposades</v>
      </c>
      <c r="D10" s="1015" t="str">
        <f>PE03_Ind08!D7</f>
        <v>Degà o Degana</v>
      </c>
      <c r="E10" s="1015" t="str">
        <f>PE03_Ind03!H7</f>
        <v>Gestor/a de Qualitat</v>
      </c>
      <c r="F10" s="1015" t="str">
        <f>PE03_Ind03!D5</f>
        <v>Assolir el 100% de noves titulacions verificades respecte de les proposades. en 1a o ss. Avaluacions</v>
      </c>
      <c r="G10" s="1015" t="str">
        <f>PE03_Ind03!D8</f>
        <v>PE03. Disseny. Creació i Extinció de titulacions. Mapa de titulacions</v>
      </c>
      <c r="H10" s="1015" t="s">
        <v>12</v>
      </c>
      <c r="I10" s="1015" t="s">
        <v>13</v>
      </c>
      <c r="J10" s="161"/>
    </row>
    <row r="11" spans="1:10" s="134" customFormat="1" ht="38.25" x14ac:dyDescent="0.2">
      <c r="A11" s="152"/>
      <c r="B11" s="1049" t="s">
        <v>17</v>
      </c>
      <c r="C11" s="138" t="str">
        <f>PE03_Ind08!H4</f>
        <v>Nombre de titulacions interfacultatives (amb l'any d'implementació) i/o interuniversitàries</v>
      </c>
      <c r="D11" s="130" t="str">
        <f>PE03_Ind08!D7</f>
        <v>Degà o Degana</v>
      </c>
      <c r="E11" s="130" t="str">
        <f>PE03_Ind08!H7</f>
        <v>Gestor/a de Qualitat</v>
      </c>
      <c r="F11" s="131" t="str">
        <f>PE03_Ind08!D5</f>
        <v>Mantenir l'oferta de titulacions interfacultatives i interuniversitàries</v>
      </c>
      <c r="G11" s="130" t="str">
        <f>PE03_Ind08!D8</f>
        <v>PE03. Disseny. Creació i Extinció de titulacions. Mapa de titulacions</v>
      </c>
      <c r="H11" s="130"/>
      <c r="I11" s="130" t="s">
        <v>18</v>
      </c>
      <c r="J11" s="161"/>
    </row>
    <row r="12" spans="1:10" s="135" customFormat="1" ht="38.25" x14ac:dyDescent="0.2">
      <c r="A12" s="147"/>
      <c r="B12" s="1050" t="s">
        <v>19</v>
      </c>
      <c r="C12" s="138" t="str">
        <f>PE04_Ind01!H4</f>
        <v>Hores HIDA impartides als graus per professorat amb titulació de doctor</v>
      </c>
      <c r="D12" s="130" t="str">
        <f>PE04_Ind01!D7</f>
        <v>Degà o Degana</v>
      </c>
      <c r="E12" s="130" t="str">
        <f>PE04_Ind01!H7</f>
        <v>Gestor/a de Qualitat</v>
      </c>
      <c r="F12" s="131" t="str">
        <f>PE04_Ind01!D5</f>
        <v>Mantenir o superar el nivell 80% i sempre per sobre del 50% establert al RD 640/2021</v>
      </c>
      <c r="G12" s="130" t="str">
        <f>PE04_Ind01!D8</f>
        <v>PE04. Política i Gestió del PDI</v>
      </c>
      <c r="H12" s="130"/>
      <c r="I12" s="130" t="s">
        <v>18</v>
      </c>
      <c r="J12" s="154"/>
    </row>
    <row r="13" spans="1:10" s="135" customFormat="1" ht="38.25" x14ac:dyDescent="0.2">
      <c r="A13" s="147"/>
      <c r="B13" s="1049" t="s">
        <v>20</v>
      </c>
      <c r="C13" s="138" t="str">
        <f>PE04_Ind02!H4</f>
        <v>Hores HIDA impartides als graus per categoria laboral de professorat</v>
      </c>
      <c r="D13" s="130" t="str">
        <f>PE04_Ind02!D7</f>
        <v>Degà o Degana</v>
      </c>
      <c r="E13" s="130" t="str">
        <f>PE04_Ind02!H7</f>
        <v>Gestor/a de Qualitat</v>
      </c>
      <c r="F13" s="131" t="str">
        <f>PE04_Ind02!D5</f>
        <v>Assolir ≥ 60% PDI permanent+lector i progressar fins al 65%</v>
      </c>
      <c r="G13" s="145" t="str">
        <f>PE04_Ind02!D8</f>
        <v>PE04. Política i Gestió del PDI</v>
      </c>
      <c r="H13" s="130"/>
      <c r="I13" s="130" t="s">
        <v>18</v>
      </c>
      <c r="J13" s="154"/>
    </row>
    <row r="14" spans="1:10" s="136" customFormat="1" ht="38.25" x14ac:dyDescent="0.2">
      <c r="A14" s="153"/>
      <c r="B14" s="1050" t="s">
        <v>21</v>
      </c>
      <c r="C14" s="138" t="str">
        <f>PE04_Ind03!H4</f>
        <v xml:space="preserve">Participació del professorat en cursos de formació per a personal docent de la UAB </v>
      </c>
      <c r="D14" s="130" t="str">
        <f>PE04_Ind03!D7</f>
        <v>Degà o Degana</v>
      </c>
      <c r="E14" s="130" t="str">
        <f>PE04_Ind03!H7</f>
        <v>Gestor/a de Qualitat</v>
      </c>
      <c r="F14" s="130" t="str">
        <f>PE04_Ind03!D5</f>
        <v>Assolir una ratio participacions/professorat superior a 3</v>
      </c>
      <c r="G14" s="145" t="str">
        <f>PE04_Ind03!D8</f>
        <v>PE04. Política i Gestió del PDI</v>
      </c>
      <c r="H14" s="130"/>
      <c r="I14" s="130" t="s">
        <v>13</v>
      </c>
      <c r="J14" s="162"/>
    </row>
    <row r="15" spans="1:10" s="136" customFormat="1" ht="51" x14ac:dyDescent="0.2">
      <c r="A15" s="153"/>
      <c r="B15" s="1058" t="s">
        <v>22</v>
      </c>
      <c r="C15" s="1031" t="str">
        <f>PE04_Ind08!H4</f>
        <v>Percentatge de professorat avaluat favorablement en relació al total d’avaluats</v>
      </c>
      <c r="D15" s="1015" t="str">
        <f>PE04_Ind08!D7</f>
        <v>Degà o Degana</v>
      </c>
      <c r="E15" s="1015" t="str">
        <f>PE04_Ind08!H7</f>
        <v>Secretaria de Deganat</v>
      </c>
      <c r="F15" s="1015" t="str">
        <f>PE04_Ind08!D5</f>
        <v>Incrementar fins al 100% d'avaluats favorablement. mantenint una proporció superior al 90%</v>
      </c>
      <c r="G15" s="1059" t="str">
        <f>PE04_Ind08!D8</f>
        <v>PE04. Política i Gestió del PDI</v>
      </c>
      <c r="H15" s="1015" t="s">
        <v>12</v>
      </c>
      <c r="I15" s="1015" t="s">
        <v>13</v>
      </c>
      <c r="J15" s="162"/>
    </row>
    <row r="16" spans="1:10" s="136" customFormat="1" ht="38.25" x14ac:dyDescent="0.2">
      <c r="A16" s="153"/>
      <c r="B16" s="1050" t="s">
        <v>23</v>
      </c>
      <c r="C16" s="138" t="str">
        <f>PE04_Ind09!G4</f>
        <v>Percentatge de professorat amb qualificació A a tots els indicadors avaluats i amb qualificació A en quatre dels cinc ítems</v>
      </c>
      <c r="D16" s="130" t="str">
        <f>PE04_Ind09!D7</f>
        <v>Degà o Degana</v>
      </c>
      <c r="E16" s="130" t="str">
        <f>PE04_Ind09!G7</f>
        <v>Gestor/a de Qualitat</v>
      </c>
      <c r="F16" s="130" t="str">
        <f>PE04_Ind09!D5</f>
        <v>Mantenir valors iguals o superiors UAB</v>
      </c>
      <c r="G16" s="145" t="str">
        <f>PE04_Ind09!D8</f>
        <v>PE04. Política i Gestió del PDI</v>
      </c>
      <c r="H16" s="130"/>
      <c r="I16" s="130" t="s">
        <v>13</v>
      </c>
      <c r="J16" s="162"/>
    </row>
    <row r="17" spans="1:10" s="136" customFormat="1" ht="38.25" x14ac:dyDescent="0.2">
      <c r="A17" s="153"/>
      <c r="B17" s="1050" t="s">
        <v>24</v>
      </c>
      <c r="C17" s="138" t="str">
        <f>PE04_Ind10!H4</f>
        <v>Nombre i percentatge de professorat dels departaments adscrits a la Facultat amb tram viu de docència</v>
      </c>
      <c r="D17" s="130" t="str">
        <f>PE04_Ind10!D7</f>
        <v>Degà o Degana</v>
      </c>
      <c r="E17" s="130" t="str">
        <f>PE04_Ind10!H7</f>
        <v>Secretaria de Deganat</v>
      </c>
      <c r="F17" s="130" t="str">
        <f>PE04_Ind10!D5</f>
        <v>Mantenir la proporció sobre del 80% del professor permanent + lectors</v>
      </c>
      <c r="G17" s="145" t="str">
        <f>PE04_Ind10!D8</f>
        <v>PE04. Política i Gestió del PDI</v>
      </c>
      <c r="H17" s="130"/>
      <c r="I17" s="130" t="s">
        <v>13</v>
      </c>
      <c r="J17" s="162"/>
    </row>
    <row r="18" spans="1:10" s="136" customFormat="1" ht="89.25" x14ac:dyDescent="0.2">
      <c r="A18" s="153"/>
      <c r="B18" s="1050" t="s">
        <v>25</v>
      </c>
      <c r="C18" s="140" t="str">
        <f>PE04_Ind12!H4</f>
        <v>Hores HIDA de professorat permanent a primer curs de grau</v>
      </c>
      <c r="D18" s="130" t="str">
        <f>PE04_Ind12!D7</f>
        <v>Degà o Degana</v>
      </c>
      <c r="E18" s="130" t="str">
        <f>PE04_Ind12!H7</f>
        <v>Gestor/a de Qualitat</v>
      </c>
      <c r="F18" s="130" t="str">
        <f>PE04_Ind12!D5</f>
        <v>Objectiu ideal: 70%. Objectiu operatiu a curt i mig termini: Aconseguir que totes les titulacions assoleixin almenys el 50% de PDI permanent a curt termini. i progressar cap al 60% com a fita d’excel·lència.</v>
      </c>
      <c r="G18" s="145" t="str">
        <f>PE04_Ind12!D8</f>
        <v>PE04. Política i Gestió del PDI</v>
      </c>
      <c r="H18" s="130"/>
      <c r="I18" s="130" t="s">
        <v>18</v>
      </c>
      <c r="J18" s="162"/>
    </row>
    <row r="19" spans="1:10" s="136" customFormat="1" ht="38.25" x14ac:dyDescent="0.2">
      <c r="A19" s="153"/>
      <c r="B19" s="1050" t="s">
        <v>26</v>
      </c>
      <c r="C19" s="140" t="str">
        <f>PE04_Ind13!H4</f>
        <v>Distribució relativa i dinàmica temporal del professorat per gènere segons categoria</v>
      </c>
      <c r="D19" s="130" t="str">
        <f>PE04_Ind13!D7</f>
        <v>Degà o Degana</v>
      </c>
      <c r="E19" s="130" t="str">
        <f>PE04_Ind13!H7</f>
        <v>Gestor/a de Qualitat</v>
      </c>
      <c r="F19" s="130" t="str">
        <f>PE04_Ind13!D5</f>
        <v>Mantenir el percentatge de dones en el PDI permanent+lector dins la franja 40–50%. com a mínim</v>
      </c>
      <c r="G19" s="145" t="str">
        <f>PE04_Ind13!D8</f>
        <v>PE04. Política i Gestió del PDI</v>
      </c>
      <c r="H19" s="130"/>
      <c r="I19" s="130" t="s">
        <v>13</v>
      </c>
      <c r="J19" s="162"/>
    </row>
    <row r="20" spans="1:10" s="135" customFormat="1" ht="38.25" x14ac:dyDescent="0.2">
      <c r="A20" s="147"/>
      <c r="B20" s="1058" t="s">
        <v>27</v>
      </c>
      <c r="C20" s="1031" t="s">
        <v>28</v>
      </c>
      <c r="D20" s="1015" t="str">
        <f>PE05_Ind02!D7</f>
        <v>Administrador o administradora de Centre</v>
      </c>
      <c r="E20" s="1015" t="str">
        <f>PE05_Ind02!H7</f>
        <v>Administrador o administradora de Centre</v>
      </c>
      <c r="F20" s="1056" t="str">
        <f>PE05_Ind02!D5</f>
        <v>Mantenir el nivell 80%</v>
      </c>
      <c r="G20" s="1015" t="str">
        <f>PE05_Ind02!D8</f>
        <v>PE05. Política i gestió del PTGAS</v>
      </c>
      <c r="H20" s="1015" t="s">
        <v>12</v>
      </c>
      <c r="I20" s="1015" t="s">
        <v>13</v>
      </c>
      <c r="J20" s="154"/>
    </row>
    <row r="21" spans="1:10" s="135" customFormat="1" ht="25.5" x14ac:dyDescent="0.2">
      <c r="A21" s="147"/>
      <c r="B21" s="1050" t="s">
        <v>29</v>
      </c>
      <c r="C21" s="140" t="str">
        <f>PE05_Ind03!H4</f>
        <v>Nombre d'hores de formació rebudes pel PTGAS de la Facultat</v>
      </c>
      <c r="D21" s="130" t="str">
        <f>PE05_Ind03!D7</f>
        <v>Administador o Administradora de Centre</v>
      </c>
      <c r="E21" s="130" t="str">
        <f>PE05_Ind03!H7</f>
        <v>Administador o Administradora de Centre</v>
      </c>
      <c r="F21" s="131" t="str">
        <f>PE05_Ind03!D5</f>
        <v>Mantenir per sobre de 5000 hores i 500 participacions</v>
      </c>
      <c r="G21" s="145" t="str">
        <f>PE05_Ind03!D8</f>
        <v>PE05. Política i gestió del PTGAS</v>
      </c>
      <c r="H21" s="130"/>
      <c r="I21" s="130" t="s">
        <v>13</v>
      </c>
      <c r="J21" s="154"/>
    </row>
    <row r="22" spans="1:10" s="135" customFormat="1" ht="38.25" x14ac:dyDescent="0.2">
      <c r="A22" s="147"/>
      <c r="B22" s="1050" t="s">
        <v>30</v>
      </c>
      <c r="C22" s="138" t="str">
        <f>PC01_Ind01!H4</f>
        <v>Via d'Accés de l'Alumnat de grau</v>
      </c>
      <c r="D22" s="130" t="str">
        <f>PC01_Ind01!D7</f>
        <v>Vicedegà/ana de Qualitat i Pla Estratègic i coordinador del SGIQ</v>
      </c>
      <c r="E22" s="130" t="str">
        <f>PC01_Ind01!H7</f>
        <v>Gestor/a de Qualitat</v>
      </c>
      <c r="F22" s="131" t="str">
        <f>PC01_Ind01!D5</f>
        <v>Mantenir l'alumnat que prové de les PAU per sobre del 70 %</v>
      </c>
      <c r="G22" s="130" t="str">
        <f>PC01_Ind01!D8</f>
        <v>PC01. Definició de perfils d'ingrés. graduació i accés als estudis</v>
      </c>
      <c r="H22" s="130"/>
      <c r="I22" s="130" t="s">
        <v>13</v>
      </c>
      <c r="J22" s="154"/>
    </row>
    <row r="23" spans="1:10" s="135" customFormat="1" ht="48.75" customHeight="1" x14ac:dyDescent="0.2">
      <c r="A23" s="147"/>
      <c r="B23" s="1050" t="s">
        <v>31</v>
      </c>
      <c r="C23" s="138" t="str">
        <f>PC01_Ind02a!H4</f>
        <v>Nombre de màsters que superen els 20 estudiants de nou accés</v>
      </c>
      <c r="D23" s="130" t="str">
        <f>PC01_Ind02a!D7</f>
        <v>Vicedegà/ana de Qualitat i Pla Estratègic i coordinador del SGIQ</v>
      </c>
      <c r="E23" s="130" t="str">
        <f>PC01_Ind02a!H7</f>
        <v>Gestor/a de Qualitat</v>
      </c>
      <c r="F23" s="131" t="str">
        <f>PC01_Ind02a!D5</f>
        <v>Incrementar fins al 80 % els màster eficients &gt; 20 alumnes. Superar 20 persones en la mitjana d'entrada per màster</v>
      </c>
      <c r="G23" s="145" t="str">
        <f>PC01_Ind02a!D8</f>
        <v>PC01. Definició de perfils d'ingrés. graduació i accés als estudis</v>
      </c>
      <c r="H23" s="130"/>
      <c r="I23" s="130" t="s">
        <v>13</v>
      </c>
      <c r="J23" s="154"/>
    </row>
    <row r="24" spans="1:10" s="135" customFormat="1" ht="38.25" x14ac:dyDescent="0.2">
      <c r="A24" s="147"/>
      <c r="B24" s="1049" t="s">
        <v>32</v>
      </c>
      <c r="C24" s="137" t="str">
        <f>PC01_Ind02e!H4</f>
        <v>Percentatge d’admesos als màsters sobre sol·licituds rebudes</v>
      </c>
      <c r="D24" s="130" t="str">
        <f>PC01_Ind02e!D7</f>
        <v>Vicedegà/ana de Qualitat i Pla Estratègic i coordinador del SGIQ</v>
      </c>
      <c r="E24" s="130" t="str">
        <f>PC01_Ind02e!H7</f>
        <v>Gestor/a de Qualitat</v>
      </c>
      <c r="F24" s="131" t="str">
        <f>PC01_Ind02e!D5</f>
        <v>Mantenir valor mínim 65%</v>
      </c>
      <c r="G24" s="145" t="str">
        <f>PC01_Ind02e!D8</f>
        <v>PC01. Definició de perfils d'ingrés. graduació i accés als estudis</v>
      </c>
      <c r="H24" s="130"/>
      <c r="I24" s="130" t="s">
        <v>13</v>
      </c>
      <c r="J24" s="154"/>
    </row>
    <row r="25" spans="1:10" s="135" customFormat="1" ht="38.25" x14ac:dyDescent="0.2">
      <c r="A25" s="147"/>
      <c r="B25" s="1050" t="s">
        <v>33</v>
      </c>
      <c r="C25" s="137" t="str">
        <f>PC01_Ind03b!H4</f>
        <v xml:space="preserve">Percentatge d’estudiants matriculats en primera preferència </v>
      </c>
      <c r="D25" s="130" t="str">
        <f>PC01_Ind03b!D7</f>
        <v>Vicedegà/ana de Qualitat i Pla Estratègic i coordinador del SGIQ</v>
      </c>
      <c r="E25" s="130" t="str">
        <f>PC01_Ind03b!H7</f>
        <v>Gestor/a de Qualitat</v>
      </c>
      <c r="F25" s="130" t="str">
        <f>PC01_Ind03b!D5</f>
        <v>Mantenir per sobre del 85 % la matrícula en primera opció de les titulacions de grau</v>
      </c>
      <c r="G25" s="145" t="str">
        <f>PC01_Ind03b!D8</f>
        <v>PC01. Definició de perfils d'ingrés. graduació i accés als estudis</v>
      </c>
      <c r="H25" s="130"/>
      <c r="I25" s="130" t="s">
        <v>13</v>
      </c>
      <c r="J25" s="154"/>
    </row>
    <row r="26" spans="1:10" s="135" customFormat="1" ht="51" x14ac:dyDescent="0.2">
      <c r="A26" s="147"/>
      <c r="B26" s="1050" t="s">
        <v>34</v>
      </c>
      <c r="C26" s="138" t="str">
        <f>PC01_Ind05!H4</f>
        <v>Satisfacció sobre si la formació rebuda m’ha permès millorar les competències personals (Enquesta de satisfacció dels graduats i graduades)</v>
      </c>
      <c r="D26" s="130" t="str">
        <f>PC01_Ind05!D7</f>
        <v>Vicedegà/ana de Qualitat i Pla Estratègic i coordinador del SGIQ</v>
      </c>
      <c r="E26" s="130" t="str">
        <f>PC01_Ind05!H7</f>
        <v>Gestor/a de Qualitat</v>
      </c>
      <c r="F26" s="130" t="str">
        <f>PC01_Ind05!D5</f>
        <v>Valor referència: &gt;3.75. Evolució positiva &gt;3.55. Seguiment: &gt;3.4. Negatiu: &lt;3.4</v>
      </c>
      <c r="G26" s="145" t="str">
        <f>PC01_Ind05!D8</f>
        <v>PC01. Definició de perfils d'ingrés. graduació i accés als estudis</v>
      </c>
      <c r="H26" s="130"/>
      <c r="I26" s="130" t="s">
        <v>13</v>
      </c>
      <c r="J26" s="154" t="s">
        <v>35</v>
      </c>
    </row>
    <row r="27" spans="1:10" s="135" customFormat="1" ht="51" x14ac:dyDescent="0.2">
      <c r="A27" s="147"/>
      <c r="B27" s="1050" t="s">
        <v>36</v>
      </c>
      <c r="C27" s="138" t="str">
        <f>PC01_Ind06!H4</f>
        <v>Satisfacció sobre si la formació rebuda m’ha permès millorar les capacitats per a l’activitat professional (Enquesta de satisfacció dels graduats i graduades)</v>
      </c>
      <c r="D27" s="130" t="str">
        <f>PC01_Ind06!D7</f>
        <v>Vicedegà/ana de Qualitat i Pla Estratègic i coordinador del SGIQ</v>
      </c>
      <c r="E27" s="130" t="str">
        <f>PC01_Ind06!H7</f>
        <v>Gestor/a de Qualitat</v>
      </c>
      <c r="F27" s="130" t="str">
        <f>PC01_Ind06!D5</f>
        <v>Valor referència: &gt;3.75. Seguiment: 3.4-3.75. Valor negatiu: &lt;3.4</v>
      </c>
      <c r="G27" s="145" t="str">
        <f>PC01_Ind06!D8</f>
        <v>PC01. Definició de perfils d'ingrés. graduació i accés als estudis</v>
      </c>
      <c r="H27" s="130"/>
      <c r="I27" s="130" t="s">
        <v>13</v>
      </c>
      <c r="J27" s="154"/>
    </row>
    <row r="28" spans="1:10" s="135" customFormat="1" ht="38.25" x14ac:dyDescent="0.2">
      <c r="A28" s="147"/>
      <c r="B28" s="1050" t="s">
        <v>37</v>
      </c>
      <c r="C28" s="138" t="str">
        <f>PC01_Ind07!G4</f>
        <v>Distribució per gènere dels estudiants totals i de nou ingrés de graus i màsters (pes dones)</v>
      </c>
      <c r="D28" s="130" t="str">
        <f>PC01_Ind07!C7</f>
        <v>Vicedegà/ana de Qualitat i Pla Estratègic i coordinador del SGIQ</v>
      </c>
      <c r="E28" s="130" t="str">
        <f>PC01_Ind07!G7</f>
        <v>Gestor/a de Qualitat</v>
      </c>
      <c r="F28" s="131" t="str">
        <f>PC01_Ind07!C5</f>
        <v>Reduir les titulacions amb desequilibri de gènere (&gt;75%) per sota del 30% del total</v>
      </c>
      <c r="G28" s="145" t="str">
        <f>PC01_Ind07!C8</f>
        <v>PC01. Definició de perfils d'ingrés. graduació i accés als estudis</v>
      </c>
      <c r="H28" s="130"/>
      <c r="I28" s="130" t="s">
        <v>13</v>
      </c>
      <c r="J28" s="154"/>
    </row>
    <row r="29" spans="1:10" s="135" customFormat="1" ht="38.25" x14ac:dyDescent="0.2">
      <c r="A29" s="147"/>
      <c r="B29" s="1050" t="s">
        <v>38</v>
      </c>
      <c r="C29" s="138" t="str">
        <f>PC01_Ind08!H4</f>
        <v>Taxa de graduació per gènere dels graus</v>
      </c>
      <c r="D29" s="130" t="str">
        <f>PC01_Ind08!D7</f>
        <v>Vicedegà/ana de Qualitat i Pla Estratègic i coordinador del SGIQ</v>
      </c>
      <c r="E29" s="130" t="str">
        <f>PC01_Ind08!H7</f>
        <v>Gestor/a de Qualitat</v>
      </c>
      <c r="F29" s="130" t="str">
        <f>PC01_Ind08!D5</f>
        <v>Reduir la diferència de la taxa de graduació entre dones i homes per sota de 5 punts percentuals</v>
      </c>
      <c r="G29" s="145" t="str">
        <f>PC01_Ind08!D8</f>
        <v>PC01. Definició de perfils d'ingrés. graduació i accés als estudis</v>
      </c>
      <c r="H29" s="130"/>
      <c r="I29" s="130" t="s">
        <v>18</v>
      </c>
      <c r="J29" s="154"/>
    </row>
    <row r="30" spans="1:10" s="135" customFormat="1" ht="38.25" x14ac:dyDescent="0.2">
      <c r="A30" s="147"/>
      <c r="B30" s="1050" t="s">
        <v>39</v>
      </c>
      <c r="C30" s="137" t="str">
        <f>PC01_Ind09!H4</f>
        <v>Perfil d'accés a grau: Nota de tall i nota mitjana</v>
      </c>
      <c r="D30" s="130" t="str">
        <f>PC01_Ind09!D7</f>
        <v>Vicedegà/ana de Qualitat i Pla Estratègic i coordinador del SGIQ</v>
      </c>
      <c r="E30" s="130" t="str">
        <f>PC01_Ind09!H7</f>
        <v>Gestor/a de Qualitat</v>
      </c>
      <c r="F30" s="131" t="str">
        <f>PC01_Ind09!D5</f>
        <v>Superar 8 de nota mitjana dels estudiants que accedeixen i no baixar de 7.25 (mitjana SUC)</v>
      </c>
      <c r="G30" s="145" t="str">
        <f>PC01_Ind09!D8</f>
        <v>PC01. Definició de perfils d'ingrés. graduació i accés als estudis</v>
      </c>
      <c r="H30" s="130"/>
      <c r="I30" s="130" t="s">
        <v>18</v>
      </c>
      <c r="J30" s="154"/>
    </row>
    <row r="31" spans="1:10" s="135" customFormat="1" ht="35.25" customHeight="1" x14ac:dyDescent="0.2">
      <c r="A31" s="147"/>
      <c r="B31" s="1050" t="s">
        <v>40</v>
      </c>
      <c r="C31" s="138" t="str">
        <f>PC02a_Ind01!H4</f>
        <v>Percentatge d’ocupació de l’aulari per franges horàries</v>
      </c>
      <c r="D31" s="130" t="str">
        <f>PC02a_Ind01!D7</f>
        <v xml:space="preserve">Vicedegà/ana d’Estudis de Grau i d’Innovació Docent </v>
      </c>
      <c r="E31" s="130" t="str">
        <f>PC02a_Ind01!H7</f>
        <v>Gestió Acadèmica (Programació Docent)</v>
      </c>
      <c r="F31" s="130" t="str">
        <f>PC02a_Ind01!D5</f>
        <v>Assolir de manera estable: Ocup.mitj: 70-80%. cap franja &gt;85%</v>
      </c>
      <c r="G31" s="130" t="str">
        <f>PC02a_Ind01!D8</f>
        <v>PC02a Programació docent de les assignatures</v>
      </c>
      <c r="H31" s="130"/>
      <c r="I31" s="130" t="s">
        <v>13</v>
      </c>
      <c r="J31" s="154"/>
    </row>
    <row r="32" spans="1:10" s="135" customFormat="1" ht="38.25" x14ac:dyDescent="0.2">
      <c r="A32" s="147"/>
      <c r="B32" s="1050" t="s">
        <v>41</v>
      </c>
      <c r="C32" s="138" t="str">
        <f>PC02a_Ind03!H4</f>
        <v>Ràtio programada de les titulacions de grau vs, Ràtio teòrica</v>
      </c>
      <c r="D32" s="130" t="str">
        <f>PC02a_Ind03!D7</f>
        <v xml:space="preserve">Vicedegà/ana d’Estudis de Grau i d’Innovació Docent </v>
      </c>
      <c r="E32" s="130" t="str">
        <f>PC02a_Ind03!H7</f>
        <v>Gestió acadèmica (programació docent)</v>
      </c>
      <c r="F32" s="130" t="str">
        <f>PC02a_Ind03!D5</f>
        <v>Mantenir la ràtio programada mitjana de la FFiL en un interval sostenible entre 14-15</v>
      </c>
      <c r="G32" s="145" t="str">
        <f>PC02a_Ind03!D8</f>
        <v>PC02a Programació docent de les assignatures</v>
      </c>
      <c r="H32" s="130"/>
      <c r="I32" s="130" t="s">
        <v>13</v>
      </c>
      <c r="J32" s="154"/>
    </row>
    <row r="33" spans="1:10" s="135" customFormat="1" ht="38.25" x14ac:dyDescent="0.2">
      <c r="A33" s="147"/>
      <c r="B33" s="1050" t="s">
        <v>42</v>
      </c>
      <c r="C33" s="140" t="str">
        <f>PC02a_Ind04!H4</f>
        <v>Nombre d’assignatures que imparteixen docència en anglès, per titulacions</v>
      </c>
      <c r="D33" s="130" t="str">
        <f>PC02a_Ind04!D7</f>
        <v>Vicedegà/ana d’Estudis de Grau i d’Innovació Docent </v>
      </c>
      <c r="E33" s="130" t="str">
        <f>PC02a_Ind04!H7</f>
        <v>Gestor programació docent</v>
      </c>
      <c r="F33" s="131" t="str">
        <f>PC02a_Ind04!D5</f>
        <v>Mantenir una xifra igual o superior a 5</v>
      </c>
      <c r="G33" s="145" t="str">
        <f>PC02a_Ind04!D8</f>
        <v>PC02a Programació docent de les assignatures</v>
      </c>
      <c r="H33" s="130"/>
      <c r="I33" s="130" t="s">
        <v>13</v>
      </c>
      <c r="J33" s="154"/>
    </row>
    <row r="34" spans="1:10" s="135" customFormat="1" ht="38.25" x14ac:dyDescent="0.2">
      <c r="A34" s="147"/>
      <c r="B34" s="1050" t="s">
        <v>43</v>
      </c>
      <c r="C34" s="140" t="str">
        <f>PC02b_Ind01!H4</f>
        <v>Nombre i percentatge (respecte al total d’assignatures programades dels estudis) de guies docents fetes públiques</v>
      </c>
      <c r="D34" s="130" t="str">
        <f>PC02b_Ind01!D7</f>
        <v>Vicedegà/ana d’Estudis de Postgrau i responsable de Política Lingüística </v>
      </c>
      <c r="E34" s="130" t="str">
        <f>PC02b_Ind01!H7</f>
        <v>Gestor/a de Qualitat</v>
      </c>
      <c r="F34" s="131" t="str">
        <f>PC02b_Ind01!D5</f>
        <v>Publicació 100 % guies docents. mantenint sempre l'indicador per sobre 90%</v>
      </c>
      <c r="G34" s="130" t="str">
        <f>PC02b_Ind01!D8</f>
        <v>PC02b. Gestió de les guies docents</v>
      </c>
      <c r="H34" s="130"/>
      <c r="I34" s="130" t="s">
        <v>13</v>
      </c>
      <c r="J34" s="154"/>
    </row>
    <row r="35" spans="1:10" s="135" customFormat="1" ht="38.25" x14ac:dyDescent="0.2">
      <c r="A35" s="155"/>
      <c r="B35" s="1050" t="s">
        <v>44</v>
      </c>
      <c r="C35" s="138" t="str">
        <f>PC02b_Ind02!H4</f>
        <v>Nombre d’estudis que inclouen la perspectiva de gènere en els resultats d’aprenentatge</v>
      </c>
      <c r="D35" s="130" t="str">
        <f>PC02b_Ind02!D7</f>
        <v>Vicedegà/ana d’Estudis de Postgrau i responsable de Política Lingüística </v>
      </c>
      <c r="E35" s="130" t="str">
        <f>PC02b_Ind02!H7</f>
        <v>Gestor/a de Qualitat</v>
      </c>
      <c r="F35" s="130" t="str">
        <f>PC02b_Ind02!D5</f>
        <v>Assolir 100% de titulacions amb perspectiva de gènere en els RAs</v>
      </c>
      <c r="G35" s="145" t="str">
        <f>PC02b_Ind02!D8</f>
        <v>PC02b. Gestió de les guies docents</v>
      </c>
      <c r="H35" s="130"/>
      <c r="I35" s="130" t="s">
        <v>13</v>
      </c>
      <c r="J35" s="154"/>
    </row>
    <row r="36" spans="1:10" ht="38.25" x14ac:dyDescent="0.2">
      <c r="A36" s="156"/>
      <c r="B36" s="1058" t="s">
        <v>45</v>
      </c>
      <c r="C36" s="1031" t="str">
        <f>PC03a_Ind01!H4</f>
        <v>Nombre i percentatge de titulacions que ofereixen una assignatura de PE, caràcter (OB o OT) de l’assignatura i nombre de crèdits</v>
      </c>
      <c r="D36" s="1015" t="str">
        <f>PC03a_Ind01!D7</f>
        <v xml:space="preserve">Vicedegà/ana d’Ocupabilitat. Mobilitat Internacional i Cultura </v>
      </c>
      <c r="E36" s="1015" t="str">
        <f>PC03a_Ind01!H7</f>
        <v>Gestor/a de Qualitat</v>
      </c>
      <c r="F36" s="1015" t="str">
        <f>PC03a_Ind01!D5</f>
        <v>100% en el cas de graus. Màsters: Incorporar assign. PE sempre que sigui factible</v>
      </c>
      <c r="G36" s="1059" t="str">
        <f>PC03a_Ind01!D8</f>
        <v xml:space="preserve">Procés PC03a. Gestió de les pràctiques </v>
      </c>
      <c r="H36" s="1015" t="s">
        <v>12</v>
      </c>
      <c r="I36" s="1015" t="s">
        <v>13</v>
      </c>
      <c r="J36" s="112"/>
    </row>
    <row r="37" spans="1:10" s="135" customFormat="1" ht="38.25" x14ac:dyDescent="0.2">
      <c r="A37" s="155"/>
      <c r="B37" s="1058" t="s">
        <v>46</v>
      </c>
      <c r="C37" s="1031" t="str">
        <f>PC03a_Ind02!H4</f>
        <v>Nombre d’alumnes de Grau matriculats en pràctiques del total d’estudiants que arriben al final dels estudis</v>
      </c>
      <c r="D37" s="1015" t="str">
        <f>PC03a_Ind02!D7</f>
        <v xml:space="preserve">Vicedegà/ana d’Ocupabilitat. Mobilitat Internacional i Cultura </v>
      </c>
      <c r="E37" s="1015" t="str">
        <f>PC03a_Ind02!H7</f>
        <v>Gestor/a de Qualitat</v>
      </c>
      <c r="F37" s="1015" t="str">
        <f>PC03a_Ind02!D5</f>
        <v>Incrementar fins el 40 % de l'alumnat candidat a les PE i no baixar del 35% en l'agregat</v>
      </c>
      <c r="G37" s="1059" t="str">
        <f>PC03a_Ind02!D8</f>
        <v xml:space="preserve">Procés PC03a. Gestió de les pràctiques </v>
      </c>
      <c r="H37" s="1015" t="s">
        <v>12</v>
      </c>
      <c r="I37" s="1015" t="s">
        <v>18</v>
      </c>
      <c r="J37" s="154"/>
    </row>
    <row r="38" spans="1:10" s="135" customFormat="1" ht="38.25" x14ac:dyDescent="0.2">
      <c r="A38" s="155"/>
      <c r="B38" s="1060" t="s">
        <v>47</v>
      </c>
      <c r="C38" s="1031" t="str">
        <f>PC03a_Ind04!G4</f>
        <v>Nombre i percentatge d’alumnes matriculats en pràctiques OT de màster</v>
      </c>
      <c r="D38" s="1015" t="str">
        <f>PC03a_Ind04!C7</f>
        <v xml:space="preserve">Vicedegà/ana d’Ocupabilitat. Mobilitat Internacional i Cultura </v>
      </c>
      <c r="E38" s="1015" t="str">
        <f>PC03a_Ind04!G7</f>
        <v>Gestor/a de Qualitat</v>
      </c>
      <c r="F38" s="1056" t="str">
        <f>PC03a_Ind04!C5</f>
        <v xml:space="preserve">Consolidar un 65% de matriculació a les PEXT optatives i no baixar del 50% </v>
      </c>
      <c r="G38" s="1059" t="str">
        <f>PC03a_Ind04!C8</f>
        <v xml:space="preserve">Procés PC03a. Gestió de les pràctiques </v>
      </c>
      <c r="H38" s="1015" t="s">
        <v>12</v>
      </c>
      <c r="I38" s="1015" t="s">
        <v>18</v>
      </c>
      <c r="J38" s="154"/>
    </row>
    <row r="39" spans="1:10" s="135" customFormat="1" ht="51" x14ac:dyDescent="0.2">
      <c r="A39" s="155"/>
      <c r="B39" s="1051" t="s">
        <v>48</v>
      </c>
      <c r="C39" s="138" t="str">
        <f>PC03a_Ind05!J4</f>
        <v>Grau de satisfacció de les persones titulades sobre “si les pràctiques externes m’han permès aplicar els coneixements adquirits durant la titulació”</v>
      </c>
      <c r="D39" s="130" t="str">
        <f>PC03a_Ind05!D7</f>
        <v xml:space="preserve">Vicedegà/ana d’Ocupabilitat. Mobilitat Internacional i Cultura </v>
      </c>
      <c r="E39" s="130" t="str">
        <f>PC03a_Ind05!J7</f>
        <v>Gestor/a de Qualitat</v>
      </c>
      <c r="F39" s="139" t="str">
        <f>PC03a_Ind05!D5</f>
        <v>Valor referència: &gt;3.75. Evolució positiva &gt;3.55. Seguiment: &gt;3.4. Negatiu: &lt;3.4</v>
      </c>
      <c r="G39" s="145" t="str">
        <f>PC03a_Ind05!D8</f>
        <v xml:space="preserve">Procés PC03a. Gestió de les pràctiques </v>
      </c>
      <c r="H39" s="130"/>
      <c r="I39" s="130" t="s">
        <v>13</v>
      </c>
      <c r="J39" s="154"/>
    </row>
    <row r="40" spans="1:10" s="135" customFormat="1" ht="38.25" x14ac:dyDescent="0.2">
      <c r="A40" s="155"/>
      <c r="B40" s="1051" t="s">
        <v>49</v>
      </c>
      <c r="C40" s="138" t="str">
        <f>PC03b_Ind01!J4</f>
        <v>Grau de satisfacció de les persones titulades que han realitzat el TFE</v>
      </c>
      <c r="D40" s="130" t="str">
        <f>PC03b_Ind01!D7</f>
        <v>Vicedegà/ana d’Estudis de Grau i d’Innovació Docent</v>
      </c>
      <c r="E40" s="130" t="str">
        <f>PC03b_Ind01!J7</f>
        <v>Gestor/a de Qualitat</v>
      </c>
      <c r="F40" s="139" t="str">
        <f>PC03b_Ind01!D5</f>
        <v>Valor correcte: &gt;3.75. Seguiment: 3.4-3.75. Valor negatiu: &lt;3.4</v>
      </c>
      <c r="G40" s="145" t="str">
        <f>PC03b_Ind01!D8</f>
        <v>PC03b. Gestió dels treballs de finals d'estudis (TFE)</v>
      </c>
      <c r="H40" s="130"/>
      <c r="I40" s="130" t="s">
        <v>13</v>
      </c>
      <c r="J40" s="154"/>
    </row>
    <row r="41" spans="1:10" s="135" customFormat="1" ht="38.25" x14ac:dyDescent="0.2">
      <c r="A41" s="155"/>
      <c r="B41" s="1050" t="s">
        <v>50</v>
      </c>
      <c r="C41" s="137" t="str">
        <f>PC03b_Ind02!H4</f>
        <v>Nombre de titulacions que disposen de rúbriques de TFE</v>
      </c>
      <c r="D41" s="130" t="str">
        <f>PC03b_Ind02!D7</f>
        <v>Vicedegà/ana d’Estudis de Grau i d’Innovació Docent</v>
      </c>
      <c r="E41" s="130" t="str">
        <f>PC03b_Ind02!H7</f>
        <v>Gestor/a de Qualitat</v>
      </c>
      <c r="F41" s="131" t="str">
        <f>PC03b_Ind02!D5</f>
        <v>Objectiu 100%</v>
      </c>
      <c r="G41" s="145" t="str">
        <f>PC03b_Ind02!D8</f>
        <v>PC03b. Gestió dels treballs de finals d'estudis (TFE)</v>
      </c>
      <c r="H41" s="130"/>
      <c r="I41" s="130" t="s">
        <v>13</v>
      </c>
      <c r="J41" s="154"/>
    </row>
    <row r="42" spans="1:10" s="135" customFormat="1" ht="38.25" x14ac:dyDescent="0.2">
      <c r="A42" s="155"/>
      <c r="B42" s="1050" t="s">
        <v>51</v>
      </c>
      <c r="C42" s="141" t="str">
        <f>PC03b_Ind03!H4</f>
        <v>Nombre de titulacions que publiquen els TFE al DDD</v>
      </c>
      <c r="D42" s="130" t="str">
        <f>PC03b_Ind03!D7</f>
        <v>Vicedegà/ana d’Estudis de Grau i d’Innovació Docent</v>
      </c>
      <c r="E42" s="130" t="str">
        <f>PC03b_Ind03!H7</f>
        <v>Gestor/a de Qualitat</v>
      </c>
      <c r="F42" s="130" t="str">
        <f>PC03b_Ind03!D5</f>
        <v>Assolir el 100% de titulacions que publiquen TFE al DDD</v>
      </c>
      <c r="G42" s="145" t="str">
        <f>PC03b_Ind03!D8</f>
        <v>PC03b. Gestió dels treballs de finals d'estudis (TFE)</v>
      </c>
      <c r="H42" s="130"/>
      <c r="I42" s="130" t="s">
        <v>13</v>
      </c>
      <c r="J42" s="154"/>
    </row>
    <row r="43" spans="1:10" s="135" customFormat="1" ht="63.75" x14ac:dyDescent="0.2">
      <c r="A43" s="155"/>
      <c r="B43" s="1050" t="s">
        <v>52</v>
      </c>
      <c r="C43" s="138" t="str">
        <f>PC03b_Ind04!H4</f>
        <v>Taxes de rendiment i d'èxit dels TFE</v>
      </c>
      <c r="D43" s="130" t="str">
        <f>PC03b_Ind04!D7</f>
        <v>Vicedegà/ana d’Estudis de Grau i d’Innovació Docent</v>
      </c>
      <c r="E43" s="130" t="str">
        <f>PC03b_Ind04!H7</f>
        <v>Gestor/a de Qualitat</v>
      </c>
      <c r="F43" s="130" t="str">
        <f>PC03b_Ind04!D5</f>
        <v>Mantenir una taxa de rendiment ≥85% i una taxa d’èxit ≥90% en els TFE dels graus .I una taxa de rendiment ≥90% i una taxa d’èxit ≥95% en els TFE dels màsters</v>
      </c>
      <c r="G43" s="145" t="str">
        <f>PC03b_Ind04!D8</f>
        <v>PC03b. Gestió dels treballs de finals d'estudis (TFE)</v>
      </c>
      <c r="H43" s="130"/>
      <c r="I43" s="130" t="s">
        <v>18</v>
      </c>
      <c r="J43" s="154"/>
    </row>
    <row r="44" spans="1:10" s="135" customFormat="1" ht="38.25" x14ac:dyDescent="0.2">
      <c r="A44" s="155"/>
      <c r="B44" s="1901" t="s">
        <v>53</v>
      </c>
      <c r="C44" s="1031" t="str">
        <f>PC03b_Ind05!H4</f>
        <v>Nombre de TFE amb sistema ApS</v>
      </c>
      <c r="D44" s="1015" t="str">
        <f>PC03b_Ind05!D7</f>
        <v>Vicedegà/ana d’Estudis de Grau i d’Innovació Docent</v>
      </c>
      <c r="E44" s="1015" t="str">
        <f>PC03b_Ind05!H7</f>
        <v>Gestor/a de Qualitat</v>
      </c>
      <c r="F44" s="1015" t="str">
        <f>PC03b_Ind05!D5</f>
        <v>Incrementar la xifra de TFE amb sistema ApS. mantenint la xifra en 5 o més anualment</v>
      </c>
      <c r="G44" s="1075" t="str">
        <f>PC03b_Ind05!D8</f>
        <v>PC03b Gestió dels treballs de finals d'estudis (TFE)</v>
      </c>
      <c r="H44" s="1015" t="s">
        <v>12</v>
      </c>
      <c r="I44" s="1015" t="s">
        <v>18</v>
      </c>
      <c r="J44" s="154"/>
    </row>
    <row r="45" spans="1:10" s="135" customFormat="1" ht="63.75" x14ac:dyDescent="0.2">
      <c r="A45" s="155"/>
      <c r="B45" s="1049" t="s">
        <v>54</v>
      </c>
      <c r="C45" s="141" t="str">
        <f>PC04_Ind01!H4</f>
        <v>Nombre de persones inscrites i assistents a les Jornades de Portes Obertes i relació amb la matriculació de  primer curs, desglossat per Grau</v>
      </c>
      <c r="D45" s="130" t="str">
        <f>PC04_Ind01!D7</f>
        <v>Vicedegà d’Alumnat. Promoció i Difusió </v>
      </c>
      <c r="E45" s="130" t="str">
        <f>PC04_Ind01!H7</f>
        <v>Gestor/a de Qualitat</v>
      </c>
      <c r="F45" s="130" t="str">
        <f>PC04_Ind01!D5</f>
        <v>Mantenir una relació de matriculació/assistència a les JPO ≥ 70%. com a indicador d’efectivitat de les accions de promoció i orientació</v>
      </c>
      <c r="G45" s="143" t="str">
        <f>PC04_Ind01!D8</f>
        <v>PC04, Orientació a l'alumnat</v>
      </c>
      <c r="H45" s="130"/>
      <c r="I45" s="130" t="s">
        <v>18</v>
      </c>
      <c r="J45" s="154"/>
    </row>
    <row r="46" spans="1:10" s="135" customFormat="1" ht="38.25" x14ac:dyDescent="0.2">
      <c r="A46" s="155"/>
      <c r="B46" s="1050" t="s">
        <v>55</v>
      </c>
      <c r="C46" s="138" t="str">
        <f>PC04_Ind02!H4</f>
        <v>Nombre de professorat de la FFiL participant al Saló de l’Ensenyament i a les Fires Virtuals de Màsters</v>
      </c>
      <c r="D46" s="130" t="str">
        <f>PC04_Ind02!D7</f>
        <v xml:space="preserve">Vicedegà/ana d’Alumnat. Promoció i Difusió </v>
      </c>
      <c r="E46" s="130" t="str">
        <f>PC04_Ind02!H7</f>
        <v>Gestor/a de Qualitat</v>
      </c>
      <c r="F46" s="130" t="str">
        <f>PC04_Ind02!D5</f>
        <v>Mantenir alta participació del professorat en les activitats</v>
      </c>
      <c r="G46" s="145" t="str">
        <f>PC04_Ind02!D8</f>
        <v>PC04, Orientació a l'alumnat</v>
      </c>
      <c r="H46" s="130"/>
      <c r="I46" s="130" t="s">
        <v>13</v>
      </c>
      <c r="J46" s="154"/>
    </row>
    <row r="47" spans="1:10" s="135" customFormat="1" ht="25.5" x14ac:dyDescent="0.2">
      <c r="A47" s="155"/>
      <c r="B47" s="1050" t="s">
        <v>56</v>
      </c>
      <c r="C47" s="140" t="str">
        <f>PC04_Ind03!H4</f>
        <v>Nombre de participants en el Dia de les Famílies per a la visita a la FFiL</v>
      </c>
      <c r="D47" s="130" t="str">
        <f>PC04_Ind03!D7</f>
        <v>Vicedegà/ana d’Alumnat. Promoció i Difusió</v>
      </c>
      <c r="E47" s="130" t="str">
        <f>PC04_Ind03!H7</f>
        <v>Gestor/a de Qualitat</v>
      </c>
      <c r="F47" s="131" t="str">
        <f>PC04_Ind03!D5</f>
        <v>Millorar impacte</v>
      </c>
      <c r="G47" s="145" t="str">
        <f>PC04_Ind03!D8</f>
        <v>PC04, Orientació a l'alumnat</v>
      </c>
      <c r="H47" s="130"/>
      <c r="I47" s="130" t="s">
        <v>13</v>
      </c>
      <c r="J47" s="154"/>
    </row>
    <row r="48" spans="1:10" s="135" customFormat="1" ht="25.5" x14ac:dyDescent="0.2">
      <c r="A48" s="155"/>
      <c r="B48" s="1050" t="s">
        <v>57</v>
      </c>
      <c r="C48" s="140" t="str">
        <f>PC04_Ind04!H4</f>
        <v>Nombre de professorat participant en el programa Argó</v>
      </c>
      <c r="D48" s="130" t="str">
        <f>PC04_Ind04!D7</f>
        <v>Vicedegà/ana d’Alumnat. Promoció i Difusió</v>
      </c>
      <c r="E48" s="130" t="str">
        <f>PC04_Ind04!H7</f>
        <v>Gestor/a de Qualitat</v>
      </c>
      <c r="F48" s="130" t="str">
        <f>PC04_Ind04!D5</f>
        <v>Situar-se a prop de la xifra del curs 2018-2019 (&gt;40)</v>
      </c>
      <c r="G48" s="145" t="str">
        <f>PC04_Ind04!D8</f>
        <v>PC04. Orientació a l'alumnat</v>
      </c>
      <c r="H48" s="130"/>
      <c r="I48" s="130" t="s">
        <v>13</v>
      </c>
      <c r="J48" s="154"/>
    </row>
    <row r="49" spans="1:10" ht="38.25" x14ac:dyDescent="0.2">
      <c r="A49" s="157"/>
      <c r="B49" s="1058" t="s">
        <v>58</v>
      </c>
      <c r="C49" s="1031" t="str">
        <f>PC04_Ind05!F4</f>
        <v>Nombre de centres de secundària i de persones participants en les activitats formatives per a centres de secundària</v>
      </c>
      <c r="D49" s="1056" t="str">
        <f>PC04_Ind05!D7</f>
        <v>Vicedegà/ana d’Alumnat. Promoció i Difusió</v>
      </c>
      <c r="E49" s="1015" t="str">
        <f>PC04_Ind05!F8</f>
        <v>Gestor/a de Qualitat</v>
      </c>
      <c r="F49" s="1056" t="str">
        <f>PC04_Ind05!D5</f>
        <v>Situar-se al voltant de la xifra de 2022-2023 (10 centres o 100 estudiants)</v>
      </c>
      <c r="G49" s="1061" t="str">
        <f>PC04_Ind05!D8</f>
        <v>PC04. Orientació a l'alumnat</v>
      </c>
      <c r="H49" s="1015" t="s">
        <v>12</v>
      </c>
      <c r="I49" s="1015" t="s">
        <v>13</v>
      </c>
      <c r="J49" s="112"/>
    </row>
    <row r="50" spans="1:10" ht="25.5" x14ac:dyDescent="0.2">
      <c r="A50" s="157"/>
      <c r="B50" s="1057" t="s">
        <v>59</v>
      </c>
      <c r="C50" s="1031" t="str">
        <f>PC04_Ind08!H4</f>
        <v xml:space="preserve">Visites de professors de la UAB a centres de secundària i ens locals o comarcals </v>
      </c>
      <c r="D50" s="1015" t="str">
        <f>PC04_Ind08!D7</f>
        <v>Vicedegà/ana d’Alumnat. Promoció i Difusió</v>
      </c>
      <c r="E50" s="1015" t="str">
        <f>PC04_Ind08!H7</f>
        <v>Gestor/a de Qualitat</v>
      </c>
      <c r="F50" s="1056" t="str">
        <f>PC04_Ind08!D5</f>
        <v>Mantenir o incrementar la participació de professorat</v>
      </c>
      <c r="G50" s="1059" t="str">
        <f>PC04_Ind08!D8</f>
        <v xml:space="preserve">PC04. Orientació a l'alumnat	</v>
      </c>
      <c r="H50" s="1015" t="s">
        <v>12</v>
      </c>
      <c r="I50" s="1015" t="s">
        <v>13</v>
      </c>
      <c r="J50" s="112"/>
    </row>
    <row r="51" spans="1:10" ht="25.5" x14ac:dyDescent="0.2">
      <c r="A51" s="157"/>
      <c r="B51" s="1049" t="s">
        <v>60</v>
      </c>
      <c r="C51" s="138" t="str">
        <f>PC04_Ind09!H4</f>
        <v xml:space="preserve">Nombre d’assistents a les xerrades que formen part de la Fira de Mínors de la Facultat </v>
      </c>
      <c r="D51" s="131" t="str">
        <f>PC04_Ind09!D7</f>
        <v>Vicedegà/ana d’Alumnat. Promoció i Difusió</v>
      </c>
      <c r="E51" s="130" t="str">
        <f>PC04_Ind09!H7</f>
        <v>Gestor/a de Qualitat</v>
      </c>
      <c r="F51" s="131" t="str">
        <f>PC04_Ind09!D5</f>
        <v>Mantenir o incrementar l'assistència</v>
      </c>
      <c r="G51" s="145" t="str">
        <f>PC04_Ind09!D8</f>
        <v xml:space="preserve">PC04. Orientació a l'alumnat	</v>
      </c>
      <c r="H51" s="130"/>
      <c r="I51" s="130" t="s">
        <v>13</v>
      </c>
      <c r="J51" s="112"/>
    </row>
    <row r="52" spans="1:10" ht="63.75" x14ac:dyDescent="0.2">
      <c r="A52" s="157"/>
      <c r="B52" s="1052" t="s">
        <v>61</v>
      </c>
      <c r="C52" s="138" t="str">
        <f>PC04_Ind10!H4</f>
        <v>Alumnat amb necessitats específiques de suport educatiu (NESE)</v>
      </c>
      <c r="D52" s="131" t="str">
        <f>PC04_Ind10!D7</f>
        <v>Vicedegà/ana d'Inclusió i Economia</v>
      </c>
      <c r="E52" s="130" t="str">
        <f>PC04_Ind10!H7</f>
        <v>Gestor/a de Qualitat</v>
      </c>
      <c r="F52" s="131" t="str">
        <f>PC04_Ind10!D5</f>
        <v>Assegurar una cobertura progressiva, estable i coherent de l’alumnat amb NESE, amb tendència a la consolidació del sistema d’identificació i atenció.</v>
      </c>
      <c r="G52" s="145" t="str">
        <f>PC04_Ind10!D8</f>
        <v xml:space="preserve">PC04. Orientació a l'alumnat	</v>
      </c>
      <c r="H52" s="130"/>
      <c r="I52" s="130" t="s">
        <v>18</v>
      </c>
      <c r="J52" s="112"/>
    </row>
    <row r="53" spans="1:10" ht="63.75" x14ac:dyDescent="0.2">
      <c r="A53" s="157"/>
      <c r="B53" s="1049" t="s">
        <v>62</v>
      </c>
      <c r="C53" s="138" t="str">
        <f>PC05_Ind01!H4</f>
        <v>Percentatge de rectificacions de qualificacions a les actes</v>
      </c>
      <c r="D53" s="130" t="str">
        <f>PC05_Ind01!D7</f>
        <v xml:space="preserve">Vicedegà/ana d’Estudis de Postgrau i responsable de Política Lingüística 		</v>
      </c>
      <c r="E53" s="130" t="str">
        <f>PC05_Ind01!H7</f>
        <v>Gestor acadèmic</v>
      </c>
      <c r="F53" s="130" t="str">
        <f>PC05_Ind01!D5</f>
        <v>Mantenir el percentatge de rectificacions de qualificacions per sota del 6% i evitar superar en cap cas el 8% del total de grups</v>
      </c>
      <c r="G53" s="130" t="str">
        <f>PC05_Ind01!D8</f>
        <v>PC05, Avaluació a l'alumnat</v>
      </c>
      <c r="H53" s="130"/>
      <c r="I53" s="130" t="s">
        <v>13</v>
      </c>
      <c r="J53" s="112"/>
    </row>
    <row r="54" spans="1:10" ht="63.75" x14ac:dyDescent="0.2">
      <c r="A54" s="157"/>
      <c r="B54" s="1049" t="s">
        <v>63</v>
      </c>
      <c r="C54" s="138" t="str">
        <f>PC05_Ind02!H4</f>
        <v>Nombre de sol·licituds de revisions extraordinàries i % de resolucions de canvi de qualificació</v>
      </c>
      <c r="D54" s="131" t="str">
        <f>PC05_Ind02!D7</f>
        <v xml:space="preserve">Vicedegà/ana d’Estudis de Postgrau i responsable de Política Lingüística 		</v>
      </c>
      <c r="E54" s="130" t="str">
        <f>PC05_Ind02!H7</f>
        <v>Gestió Acadèmica</v>
      </c>
      <c r="F54" s="131" t="str">
        <f>PC05_Ind02!D5</f>
        <v>Mantenir nombre de sol·licituds per sota de 10 i mantenir el percentatge de resolucions favorables a revisió extraordinària per sota del 10% anual</v>
      </c>
      <c r="G54" s="145" t="str">
        <f>PC05_Ind02!D8</f>
        <v xml:space="preserve">PC05. Avaluació a l'alumnat	</v>
      </c>
      <c r="H54" s="130"/>
      <c r="I54" s="130" t="s">
        <v>13</v>
      </c>
      <c r="J54" s="112"/>
    </row>
    <row r="55" spans="1:10" s="135" customFormat="1" ht="55.5" customHeight="1" x14ac:dyDescent="0.2">
      <c r="A55" s="147"/>
      <c r="B55" s="1050" t="s">
        <v>64</v>
      </c>
      <c r="C55" s="138" t="str">
        <f>PC05_Ind03a!H4</f>
        <v>Taxes de rendiment, eficiència i èxit de les titulacions de Grau</v>
      </c>
      <c r="D55" s="130" t="str">
        <f>PC05_Ind03a!C7</f>
        <v>Vicedegà/ana d’Estudis de Postgrau i responsable de Política Lingüística</v>
      </c>
      <c r="E55" s="140" t="str">
        <f>PC05_Ind03a!H7</f>
        <v>Gestor/a de Qualitat</v>
      </c>
      <c r="F55" s="131" t="str">
        <f>PC05_Ind03a!C5</f>
        <v>Mantenir la taxa de rendiment per sobre del 80%. la taxa d’eficiència per sobre del 92% i la taxa d’èxit per sobre del 86%</v>
      </c>
      <c r="G55" s="145" t="str">
        <f>PC05_Ind03a!C8</f>
        <v>PC05. Avaluació a l'alumnat</v>
      </c>
      <c r="H55" s="130"/>
      <c r="I55" s="130" t="s">
        <v>18</v>
      </c>
      <c r="J55" s="154"/>
    </row>
    <row r="56" spans="1:10" s="135" customFormat="1" ht="51" x14ac:dyDescent="0.2">
      <c r="A56" s="147"/>
      <c r="B56" s="1050" t="s">
        <v>65</v>
      </c>
      <c r="C56" s="138" t="str">
        <f>PC05_Ind03b!H4</f>
        <v>Taxes de rendiment, eficiència i èxit de les titulacions de Màster</v>
      </c>
      <c r="D56" s="130" t="str">
        <f>PC05_Ind03b!D7</f>
        <v xml:space="preserve">Vicedegà/ana d’Estudis de Postgrau i responsable de Política Lingüística </v>
      </c>
      <c r="E56" s="130" t="str">
        <f>PC05_Ind03b!H7</f>
        <v>Gestor acadèmic</v>
      </c>
      <c r="F56" s="131" t="str">
        <f>PC05_Ind03b!D5</f>
        <v>Mantenir una taxa de rendiment dels màsters ≥ 90%. una taxa d’eficiència ≥ 95% i una taxa d’èxit ≥ 98%</v>
      </c>
      <c r="G56" s="145" t="str">
        <f>PC05_Ind03b!D8</f>
        <v>PC05. Avaluació a l'alumnat</v>
      </c>
      <c r="H56" s="130"/>
      <c r="I56" s="130" t="s">
        <v>18</v>
      </c>
      <c r="J56" s="154"/>
    </row>
    <row r="57" spans="1:10" s="135" customFormat="1" ht="38.25" x14ac:dyDescent="0.2">
      <c r="A57" s="147"/>
      <c r="B57" s="1050" t="s">
        <v>66</v>
      </c>
      <c r="C57" s="138" t="str">
        <f>PC05_Ind04!G4</f>
        <v>Taxa de presentats, taxa d’èxit i taxa de rendiment dels estudiants matriculats a les assignatures de 1r curs dels graus</v>
      </c>
      <c r="D57" s="130" t="str">
        <f>PC05_Ind04!C7</f>
        <v>Vicedegà/ana d’Estudis de Postgrau i responsable de Política Lingüística</v>
      </c>
      <c r="E57" s="130" t="str">
        <f>PC05_Ind04!G7</f>
        <v>Gestor Acadèmic</v>
      </c>
      <c r="F57" s="131" t="str">
        <f>PC05_Ind04!C5</f>
        <v>Objectius mínims quantitatius. Mitjana Graus: Presentats. 85%; Èxit. 88%; Rendiment. 75%.</v>
      </c>
      <c r="G57" s="145" t="str">
        <f>PC05_Ind04!C8</f>
        <v>PC05. Avaluació de l’alumnat</v>
      </c>
      <c r="H57" s="130"/>
      <c r="I57" s="130" t="s">
        <v>18</v>
      </c>
      <c r="J57" s="154"/>
    </row>
    <row r="58" spans="1:10" ht="76.5" x14ac:dyDescent="0.2">
      <c r="A58" s="158"/>
      <c r="B58" s="1050" t="s">
        <v>67</v>
      </c>
      <c r="C58" s="138" t="str">
        <f>PC05_Ind07!H4</f>
        <v>Nombre d’estudiants que sol·liciten l’apte per compensació, desglossat per titulacions</v>
      </c>
      <c r="D58" s="130" t="str">
        <f>PC05_Ind07!D7</f>
        <v>Vicedegà/ana d’Estudis de Postgrau i responsable de Política Lingüística</v>
      </c>
      <c r="E58" s="130" t="str">
        <f>PC05_Ind07!H7</f>
        <v>Gestor Acadèmic</v>
      </c>
      <c r="F58" s="130" t="str">
        <f>PC05_Ind07!D5</f>
        <v>Mantenir el percentatge de sol·licituds d’apte per compensació per sota del 2.5% del total d’estudiants matriculats. i reduir les desviacions puntuals d’una mateixa titulació</v>
      </c>
      <c r="G58" s="145" t="str">
        <f>PC05_Ind07!D8</f>
        <v>PC05. Avaluació de l’alumnat</v>
      </c>
      <c r="H58" s="130"/>
      <c r="I58" s="130" t="s">
        <v>13</v>
      </c>
      <c r="J58" s="112"/>
    </row>
    <row r="59" spans="1:10" ht="38.25" x14ac:dyDescent="0.2">
      <c r="A59" s="158"/>
      <c r="B59" s="1049" t="s">
        <v>68</v>
      </c>
      <c r="C59" s="138" t="str">
        <f>PC05_Ind08!K4</f>
        <v>Resultats de l’enquesta de satisfacció d’assignatures respecte a l'avaluació</v>
      </c>
      <c r="D59" s="130" t="str">
        <f>PC05_Ind08!E7</f>
        <v>Vicedegà/ana d’Estudis de Postgrau i responsable de Política Lingüística</v>
      </c>
      <c r="E59" s="130" t="str">
        <f>PC05_Ind08!K7</f>
        <v>Gestor/a de Qualitat</v>
      </c>
      <c r="F59" s="130" t="str">
        <f>PC05_Ind08!E5</f>
        <v>Mantenir valors iguals o superiors a 3.25</v>
      </c>
      <c r="G59" s="145" t="str">
        <f>PC05_Ind08!E8</f>
        <v>PC05. Avaluació de l’alumnat</v>
      </c>
      <c r="H59" s="130"/>
      <c r="I59" s="130" t="s">
        <v>13</v>
      </c>
      <c r="J59" s="112"/>
    </row>
    <row r="60" spans="1:10" ht="51" x14ac:dyDescent="0.2">
      <c r="A60" s="158"/>
      <c r="B60" s="1057" t="s">
        <v>69</v>
      </c>
      <c r="C60" s="1045" t="str">
        <f>PC06_Ind01!H4</f>
        <v>Nombre i percentatge d’estudiants de grau de la FFiL que participen en un programa de mobilitat OUT. desglossat per titulació i programa.</v>
      </c>
      <c r="D60" s="1015" t="str">
        <f>PC06_Ind01!D7</f>
        <v>Vicedegà/ana responsable de mobilitat</v>
      </c>
      <c r="E60" s="1015" t="str">
        <f>PC06_Ind01!H7</f>
        <v>Responsable de mobilitat de la Gestió Acadèmica</v>
      </c>
      <c r="F60" s="1015" t="str">
        <f>PC06_Ind01!D5</f>
        <v>Assolir i mantenir una taxa de mobilitat OUT ≥ 20% de manera sostinguda. amb objectiu d'avançar cap al 22–23%</v>
      </c>
      <c r="G60" s="1064" t="str">
        <f>PC06_Ind01!D8</f>
        <v xml:space="preserve">PC06. Gestió de la mobilitat de l'alumnat. PTGAS i PDI </v>
      </c>
      <c r="H60" s="1015" t="s">
        <v>12</v>
      </c>
      <c r="I60" s="1015" t="s">
        <v>18</v>
      </c>
      <c r="J60" s="112"/>
    </row>
    <row r="61" spans="1:10" ht="38.25" x14ac:dyDescent="0.2">
      <c r="A61" s="157"/>
      <c r="B61" s="1050" t="s">
        <v>70</v>
      </c>
      <c r="C61" s="138" t="str">
        <f>PC06_Ind04!H4</f>
        <v>Nombre d’estudiants IN d’altres universitats que venen a la FFiL a través d’un programa de mobilitat. desglossat per programa</v>
      </c>
      <c r="D61" s="130" t="str">
        <f>PC06_Ind04!D7</f>
        <v>Vicedegà/ana responsable de mobilitat</v>
      </c>
      <c r="E61" s="130" t="str">
        <f>PC06_Ind04!H7</f>
        <v>Responsable de mobilitat de la Gestió Acadèmica</v>
      </c>
      <c r="F61" s="131" t="str">
        <f>PC06_Ind04!D5</f>
        <v>Mantenir un volum global anual d’estudiants IN ≥ 200. amb un increment progressiu fins als 230</v>
      </c>
      <c r="G61" s="145" t="str">
        <f>PC06_Ind04!D8</f>
        <v xml:space="preserve">PC06. Gestió de la mobilitat de l'alumnat. PTGAS i PDI </v>
      </c>
      <c r="H61" s="130"/>
      <c r="I61" s="130" t="s">
        <v>18</v>
      </c>
      <c r="J61" s="164"/>
    </row>
    <row r="62" spans="1:10" ht="63.75" x14ac:dyDescent="0.2">
      <c r="A62" s="157"/>
      <c r="B62" s="1058" t="s">
        <v>71</v>
      </c>
      <c r="C62" s="1031" t="str">
        <f>PC06_Ind05!H4</f>
        <v>Nombre de crèdits matriculats i superats pels estudiants IN durant l’estada a la UAB</v>
      </c>
      <c r="D62" s="1015" t="str">
        <f>PC06_Ind05!D7</f>
        <v>Vicedegà/ana responsable de mobilitat</v>
      </c>
      <c r="E62" s="1015" t="str">
        <f>PC06_Ind05!H7</f>
        <v>Responsable de mobilitat de la Gestió Acadèmica</v>
      </c>
      <c r="F62" s="1015" t="str">
        <f>PC06_Ind05!D5</f>
        <v>Mantenir un percentatge de crèdits superats per estudiants IN ≥ 80%. amb objectiu de consolidar valors pròxims al 82–83%</v>
      </c>
      <c r="G62" s="1059" t="str">
        <f>PC06_Ind05!D8</f>
        <v xml:space="preserve">PC06. Gestió de la mobilitat de l'alumnat. PTGAS i PDI </v>
      </c>
      <c r="H62" s="1015" t="s">
        <v>12</v>
      </c>
      <c r="I62" s="1015" t="s">
        <v>18</v>
      </c>
      <c r="J62" s="112"/>
    </row>
    <row r="63" spans="1:10" ht="38.25" x14ac:dyDescent="0.2">
      <c r="A63" s="44" t="s">
        <v>72</v>
      </c>
      <c r="B63" s="1060" t="s">
        <v>73</v>
      </c>
      <c r="C63" s="1045" t="str">
        <f>PC06_Ind06!H4</f>
        <v>Nombre de convenis de col·laboració interuniversitària de mobilitat del Centre signats per països</v>
      </c>
      <c r="D63" s="1015" t="str">
        <f>PC06_Ind06!D7</f>
        <v>Vicedegà/ana responsable de mobilitat</v>
      </c>
      <c r="E63" s="1015" t="str">
        <f>PC06_Ind06!H7</f>
        <v>Responsable de mobilitat de la Gestió Acadèmica</v>
      </c>
      <c r="F63" s="1015" t="str">
        <f>PC06_Ind06!D5</f>
        <v xml:space="preserve">Incrementar progressivament el nombre de convenis actius i països involucrats </v>
      </c>
      <c r="G63" s="1059" t="str">
        <f>PC06_Ind06!D8</f>
        <v xml:space="preserve">PC06. Gestió de la mobilitat de l'alumnat. PTGAS i PDI </v>
      </c>
      <c r="H63" s="1015" t="s">
        <v>12</v>
      </c>
      <c r="I63" s="1015" t="s">
        <v>13</v>
      </c>
      <c r="J63" s="164"/>
    </row>
    <row r="64" spans="1:10" ht="63.75" x14ac:dyDescent="0.2">
      <c r="A64" s="44"/>
      <c r="B64" s="1062" t="s">
        <v>74</v>
      </c>
      <c r="C64" s="1045" t="str">
        <f>PC06_Ind08!H4</f>
        <v>Nombre de professorat i PTGAS  de la FFiL que ha realitzat una estada de mobilitat OUT</v>
      </c>
      <c r="D64" s="1015" t="str">
        <f>PC06_Ind08!D7</f>
        <v>Vicedegà/ana responsable de mobilitat</v>
      </c>
      <c r="E64" s="1015" t="str">
        <f>PC06_Ind08!H7</f>
        <v>Responsable de mobilitat de la Gestió Acadèmica</v>
      </c>
      <c r="F64" s="1015" t="str">
        <f>PC06_Ind08!D5</f>
        <v>Mantenir una ràtio anual de mobilitat OUT del PDI ≥ 6% i avançar progressivament cap al 8%. Manteniment de la mobilitat OUT de PTGAS</v>
      </c>
      <c r="G64" s="1059" t="str">
        <f>PC06_Ind08!D8</f>
        <v xml:space="preserve">PC06. Gestió de la mobilitat de l'alumnat. PTGAS i PDI </v>
      </c>
      <c r="H64" s="1015" t="s">
        <v>12</v>
      </c>
      <c r="I64" s="1015" t="s">
        <v>18</v>
      </c>
      <c r="J64" s="164"/>
    </row>
    <row r="65" spans="1:10" s="135" customFormat="1" ht="38.25" x14ac:dyDescent="0.2">
      <c r="A65" s="147"/>
      <c r="B65" s="1050" t="s">
        <v>75</v>
      </c>
      <c r="C65" s="137" t="str">
        <f>PC07_Ind04!G4</f>
        <v xml:space="preserve">Alumnat de grau de nou ingrés respecte del nombre de places ofertes </v>
      </c>
      <c r="D65" s="130" t="str">
        <f>PC07_Ind04!C7</f>
        <v>Vicedegà/ana de Qualitat i Pla Estratègic i Coordinador del SGIQ</v>
      </c>
      <c r="E65" s="130" t="str">
        <f>PC07_Ind04!G7</f>
        <v>Gestor/a de Qualitat</v>
      </c>
      <c r="F65" s="130" t="str">
        <f>PC07_Ind04!C5</f>
        <v>Mantenir una ocupació global de places ≥ 85% i avançar cap al 90% de manera sostinguda</v>
      </c>
      <c r="G65" s="143" t="str">
        <f>PC07_Ind04!C8</f>
        <v>PC07, Seguiment, avaluació i millora de les titulacions</v>
      </c>
      <c r="H65" s="130"/>
      <c r="I65" s="130" t="s">
        <v>13</v>
      </c>
      <c r="J65" s="154"/>
    </row>
    <row r="66" spans="1:10" s="135" customFormat="1" ht="38.25" x14ac:dyDescent="0.2">
      <c r="A66" s="147"/>
      <c r="B66" s="1050" t="s">
        <v>76</v>
      </c>
      <c r="C66" s="141" t="str">
        <f>PC07_Ind05!J4</f>
        <v>Alumnat matriculat als mínors de la FFiL</v>
      </c>
      <c r="D66" s="130" t="str">
        <f>PC07_Ind05!D7</f>
        <v>Vicedegà/ana de Qualitat i Pla Estratègic i Coordinador del SGIQ</v>
      </c>
      <c r="E66" s="130" t="str">
        <f>PC07_Ind05!J7</f>
        <v>Gestor/a de Qualitat</v>
      </c>
      <c r="F66" s="130" t="str">
        <f>PC07_Ind05!D5</f>
        <v>Mantenir la intensitat interna ≥ 7% i augmentar el volum total a un mínim de 60 estudiants anuals</v>
      </c>
      <c r="G66" s="145" t="str">
        <f>PC07_Ind05!D8</f>
        <v xml:space="preserve">Procés PC07. Seguiment. avaluació i millora de les titulacions </v>
      </c>
      <c r="H66" s="130"/>
      <c r="I66" s="130" t="s">
        <v>13</v>
      </c>
      <c r="J66" s="160" t="s">
        <v>72</v>
      </c>
    </row>
    <row r="67" spans="1:10" s="135" customFormat="1" ht="63.75" x14ac:dyDescent="0.2">
      <c r="A67" s="147"/>
      <c r="B67" s="1049" t="s">
        <v>77</v>
      </c>
      <c r="C67" s="141" t="str">
        <f>PC07_Ind06!I4</f>
        <v xml:space="preserve">Alumnat de Màster de nou ingrés respecte del nombre de places ofertes </v>
      </c>
      <c r="D67" s="130" t="str">
        <f>PC07_Ind06!D7</f>
        <v>Vicedegà/ana de Qualitat i Pla Estratègic i coordinador del SGIQ</v>
      </c>
      <c r="E67" s="130" t="str">
        <f>PC07_Ind06!I7</f>
        <v>Gestor/a de Qualitat</v>
      </c>
      <c r="F67" s="131" t="str">
        <f>PC07_Ind06!D5</f>
        <v>Mantenir una eficiència global de les places ofertes igual o superior al 75% i avançar progressivament cap al 80% de manera sostinguda</v>
      </c>
      <c r="G67" s="145" t="str">
        <f>PC07_Ind06!D8</f>
        <v xml:space="preserve">Procés PC07. Seguiment. avaluació i millora de les titulacions </v>
      </c>
      <c r="H67" s="130"/>
      <c r="I67" s="130" t="s">
        <v>13</v>
      </c>
      <c r="J67" s="154"/>
    </row>
    <row r="68" spans="1:10" ht="38.25" x14ac:dyDescent="0.2">
      <c r="A68" s="157"/>
      <c r="B68" s="1050" t="s">
        <v>78</v>
      </c>
      <c r="C68" s="739" t="str">
        <f>PC07_Ind07!H4</f>
        <v xml:space="preserve">Taxa de graduació de les titulacions de grau </v>
      </c>
      <c r="D68" s="130" t="str">
        <f>PC07_Ind07!D7</f>
        <v>Vicedegà/ana de Qualitat i Pla Estratègic i Coordinador del SGIQ</v>
      </c>
      <c r="E68" s="130" t="str">
        <f>PC07_Ind07!H7</f>
        <v>Gestor/a de Qualitat</v>
      </c>
      <c r="F68" s="131" t="str">
        <f>PC07_Ind07!D5</f>
        <v>Mantenir una taxa de graduació N+1 igual o superior al 55%</v>
      </c>
      <c r="G68" s="145" t="str">
        <f>PC07_Ind07!D8</f>
        <v xml:space="preserve">PC07. Seguiment. avaluació i millora de les titulacions </v>
      </c>
      <c r="H68" s="130"/>
      <c r="I68" s="130" t="s">
        <v>18</v>
      </c>
      <c r="J68" s="112"/>
    </row>
    <row r="69" spans="1:10" ht="51" x14ac:dyDescent="0.2">
      <c r="A69" s="157"/>
      <c r="B69" s="1050" t="s">
        <v>79</v>
      </c>
      <c r="C69" s="739" t="str">
        <f>PC07_Ind08!H4</f>
        <v>Taxa de graduació de les titulacions de màster</v>
      </c>
      <c r="D69" s="130" t="str">
        <f>PC07_Ind08!D7</f>
        <v>Vicedegà/ana de Qualitat i Pla Estratègic i Coordinador del SGIQ</v>
      </c>
      <c r="E69" s="130" t="str">
        <f>PC07_Ind08!H7</f>
        <v>Gestor/a de Qualitat</v>
      </c>
      <c r="F69" s="131" t="str">
        <f>PC07_Ind08!D5</f>
        <v xml:space="preserve">Arribar a 85% i mantenir per sobre del 80% el valor agregat de graduació dels graus de la Facultat </v>
      </c>
      <c r="G69" s="145" t="str">
        <f>PC07_Ind08!D8</f>
        <v xml:space="preserve">PC07. Seguiment. avaluació i millora de les titulacions </v>
      </c>
      <c r="H69" s="130"/>
      <c r="I69" s="130" t="s">
        <v>18</v>
      </c>
      <c r="J69" s="112"/>
    </row>
    <row r="70" spans="1:10" ht="63.75" x14ac:dyDescent="0.2">
      <c r="A70" s="157"/>
      <c r="B70" s="1049" t="s">
        <v>80</v>
      </c>
      <c r="C70" s="140" t="str">
        <f>PC07_Ind09!H4</f>
        <v>Taxes d’abandonament verifica per titulacions de grau (criteri a 1 any)</v>
      </c>
      <c r="D70" s="130" t="str">
        <f>PC07_Ind09!D7</f>
        <v>Vicedegà/ana de Qualitat i Pla Estratègic i Coordinador del SGIQ</v>
      </c>
      <c r="E70" s="130" t="str">
        <f>PC07_Ind09!H7</f>
        <v xml:space="preserve">Gestor/a de Qualitat </v>
      </c>
      <c r="F70" s="130" t="str">
        <f>PC07_Ind09!D5</f>
        <v xml:space="preserve">Reduir progressivament la mitjana de la taxa d'abandonament dels títols per ajustar-la a l'àmbit de les Humanitats i CCSS del SUC (o mitjana UAB = 35% 2019-22) </v>
      </c>
      <c r="G70" s="145" t="str">
        <f>PC07_Ind09!D8</f>
        <v xml:space="preserve">PC07. Seguiment. avaluació i millora de les titulacions </v>
      </c>
      <c r="H70" s="130"/>
      <c r="I70" s="130" t="s">
        <v>18</v>
      </c>
      <c r="J70" s="112"/>
    </row>
    <row r="71" spans="1:10" ht="76.5" x14ac:dyDescent="0.2">
      <c r="A71" s="157"/>
      <c r="B71" s="1058" t="s">
        <v>81</v>
      </c>
      <c r="C71" s="1031" t="str">
        <f>PC07_Ind10!H4</f>
        <v>Taxes d'abandonament de primer curs per titulacions de grau,</v>
      </c>
      <c r="D71" s="1015" t="str">
        <f>PC07_Ind10!D7</f>
        <v>Vicedegà/ana de Qualitat i Pla Estratègic i Coordinador del SGIQ</v>
      </c>
      <c r="E71" s="1015" t="str">
        <f>PC07_Ind10!H7</f>
        <v>Gestor/a de Qualitat</v>
      </c>
      <c r="F71" s="1056" t="str">
        <f>PC07_Ind10!D5</f>
        <v xml:space="preserve">Reduir progressivament la mitjana de la taxa d'abandonament dels títols per ajustar-la a l'àmbit de les Humanitats i CCSS del SUC (o mitjana UAB aprx 20% 2019-22) </v>
      </c>
      <c r="G71" s="1059" t="str">
        <f>PC07_Ind10!D8</f>
        <v xml:space="preserve">PC07. Seguiment. avaluació i millora de les titulacions </v>
      </c>
      <c r="H71" s="1015" t="s">
        <v>12</v>
      </c>
      <c r="I71" s="1015" t="s">
        <v>18</v>
      </c>
      <c r="J71" s="112"/>
    </row>
    <row r="72" spans="1:10" ht="38.25" x14ac:dyDescent="0.2">
      <c r="A72" s="157"/>
      <c r="B72" s="1058" t="s">
        <v>82</v>
      </c>
      <c r="C72" s="1045" t="str">
        <f>PC07_Ind11!H4</f>
        <v>Nombre de reunions de Comissions de Docència de les titulacions de grau i màster</v>
      </c>
      <c r="D72" s="1015" t="str">
        <f>PC07_Ind11!D7</f>
        <v xml:space="preserve">Vicedegà/ana de Qualitat i Pla Estratègic i coordinador del SGIQ </v>
      </c>
      <c r="E72" s="1015" t="str">
        <f>PC07_Ind11!H7</f>
        <v>Secretaria del Deganat</v>
      </c>
      <c r="F72" s="1056" t="str">
        <f>PC07_Ind11!D5</f>
        <v>Assolir un mínim de 2 reunions anuals de totes les titulacions</v>
      </c>
      <c r="G72" s="1059" t="str">
        <f>PC07_Ind11!D8</f>
        <v xml:space="preserve">PC07. Seguiment. avaluació i millora de les titulacions </v>
      </c>
      <c r="H72" s="1015" t="s">
        <v>12</v>
      </c>
      <c r="I72" s="1015" t="s">
        <v>13</v>
      </c>
      <c r="J72" s="112"/>
    </row>
    <row r="73" spans="1:10" ht="51" x14ac:dyDescent="0.2">
      <c r="A73" s="157"/>
      <c r="B73" s="1058" t="s">
        <v>83</v>
      </c>
      <c r="C73" s="1045" t="str">
        <f>PC07_Ind12!H4</f>
        <v>Proporció de reunions de Comissions de Docència amb participació d'alumnat</v>
      </c>
      <c r="D73" s="1015" t="str">
        <f>PC07_Ind12!D7</f>
        <v xml:space="preserve">Vicedegà/ana de Qualitat i Pla Estratègic i coordinador del SGIQ </v>
      </c>
      <c r="E73" s="1015" t="str">
        <f>PC07_Ind12!H7</f>
        <v>Secretaria del Deganat</v>
      </c>
      <c r="F73" s="1015" t="str">
        <f>PC07_Ind12!D5</f>
        <v>Arribar al 100% de Comissions de Docència de les titulacions amb participació d'alumnat. Assoliment en 95%</v>
      </c>
      <c r="G73" s="1059" t="str">
        <f>PC07_Ind12!D8</f>
        <v xml:space="preserve">PC07. Seguiment. avaluació i millora de les titulacions </v>
      </c>
      <c r="H73" s="1015" t="s">
        <v>12</v>
      </c>
      <c r="I73" s="1015" t="s">
        <v>13</v>
      </c>
      <c r="J73" s="112"/>
    </row>
    <row r="74" spans="1:10" ht="38.25" x14ac:dyDescent="0.2">
      <c r="A74" s="157"/>
      <c r="B74" s="1058" t="s">
        <v>84</v>
      </c>
      <c r="C74" s="1072" t="str">
        <f>PC07_Ind13!G4</f>
        <v xml:space="preserve">Evidències de participació de professionals i persones ocupadores en el seguiment de les titulacions de grau </v>
      </c>
      <c r="D74" s="1015" t="str">
        <f>PC07_Ind13!D7</f>
        <v xml:space="preserve">Vicedegà/ana de Qualitat i Pla Estratègic i coordinador del SGIQ </v>
      </c>
      <c r="E74" s="1015" t="str">
        <f>PC07_Ind13!G7</f>
        <v>Gestor/a de Qualitat</v>
      </c>
      <c r="F74" s="1015" t="str">
        <f>PC07_Ind13!D5</f>
        <v>Implantar reunions amb regularitat de seguiment</v>
      </c>
      <c r="G74" s="1059" t="str">
        <f>PC07_Ind13!D8</f>
        <v xml:space="preserve">PC07. Seguiment. avaluació i millora de les titulacions </v>
      </c>
      <c r="H74" s="1015" t="s">
        <v>12</v>
      </c>
      <c r="I74" s="1015" t="s">
        <v>13</v>
      </c>
      <c r="J74" s="160"/>
    </row>
    <row r="75" spans="1:10" ht="47.25" customHeight="1" x14ac:dyDescent="0.2">
      <c r="A75" s="157"/>
      <c r="B75" s="1050" t="s">
        <v>85</v>
      </c>
      <c r="C75" s="141" t="str">
        <f>PC07_Ind14!G4</f>
        <v>Estat de les millores de les titulacions per any d'inici</v>
      </c>
      <c r="D75" s="130" t="str">
        <f>PC07_Ind14!C7</f>
        <v xml:space="preserve">Vicedegà/ana de Qualitat i Pla Estratègic i coordinador del SGIQ </v>
      </c>
      <c r="E75" s="130" t="str">
        <f>PC07_Ind14!G7</f>
        <v>Gestor/a de Qualitat</v>
      </c>
      <c r="F75" s="131" t="str">
        <f>PC07_Ind14!C5</f>
        <v>100% millores finalitzades en 3 anys des de l'inici</v>
      </c>
      <c r="G75" s="145" t="str">
        <f>PC07_Ind14!C8</f>
        <v xml:space="preserve">PC07. Seguiment. avaluació i millora de les titulacions </v>
      </c>
      <c r="H75" s="130"/>
      <c r="I75" s="130" t="s">
        <v>13</v>
      </c>
      <c r="J75" s="112"/>
    </row>
    <row r="76" spans="1:10" ht="51" x14ac:dyDescent="0.2">
      <c r="A76" s="157"/>
      <c r="B76" s="1058" t="s">
        <v>86</v>
      </c>
      <c r="C76" s="1045" t="str">
        <f>PC08_Ind03!H4</f>
        <v>Nombre de propostes de modificacions presentades i aprovades per AQU, desglossades per curs acadèmic per grau, màster universitari</v>
      </c>
      <c r="D76" s="1056" t="str">
        <f>PC08_Ind03!D7</f>
        <v xml:space="preserve">Vicedegà/ana de Qualitat i Pla Estratègic i coordinador del SGIQ </v>
      </c>
      <c r="E76" s="1015" t="str">
        <f>PC08_Ind03!H8</f>
        <v>Gestor/a de Qualitat Docent</v>
      </c>
      <c r="F76" s="1056" t="str">
        <f>PC08_Ind03!D5</f>
        <v>Aconseguir l'aprovació d'AQU en el 100 % de les modificacions proposades</v>
      </c>
      <c r="G76" s="1063" t="str">
        <f>PC08_Ind03!D8</f>
        <v>PC08 Modificació de titulacions</v>
      </c>
      <c r="H76" s="1015" t="s">
        <v>12</v>
      </c>
      <c r="I76" s="1015" t="s">
        <v>13</v>
      </c>
      <c r="J76" s="112"/>
    </row>
    <row r="77" spans="1:10" ht="51" x14ac:dyDescent="0.2">
      <c r="A77" s="157"/>
      <c r="B77" s="1058" t="s">
        <v>87</v>
      </c>
      <c r="C77" s="1031" t="str">
        <f>PC08_Ind03!H4</f>
        <v>Nombre de propostes de modificacions presentades i aprovades per AQU, desglossades per curs acadèmic per grau, màster universitari</v>
      </c>
      <c r="D77" s="1015" t="str">
        <f>PS01a_Ind02!D7</f>
        <v>Secretari de Facultat. Vicedegà/ana d'Inclusió i Economia</v>
      </c>
      <c r="E77" s="1015" t="str">
        <f>PS01a_Ind02!H7</f>
        <v>Administrador de Centre</v>
      </c>
      <c r="F77" s="1015" t="str">
        <f>PS01a_Ind02!D5</f>
        <v xml:space="preserve">Mantenir o incrementar el pressupost destinat a manteniment i millora dels espais i equipament </v>
      </c>
      <c r="G77" s="1015" t="str">
        <f>PS01a_Ind02!D8</f>
        <v>PS01a. Gestió de recursos materials</v>
      </c>
      <c r="H77" s="1015" t="s">
        <v>12</v>
      </c>
      <c r="I77" s="1015" t="s">
        <v>18</v>
      </c>
      <c r="J77" s="112"/>
    </row>
    <row r="78" spans="1:10" ht="38.25" x14ac:dyDescent="0.2">
      <c r="A78" s="157"/>
      <c r="B78" s="1050" t="s">
        <v>88</v>
      </c>
      <c r="C78" s="138" t="str">
        <f>PS01a_Ind03!H4</f>
        <v>Satisfacció de les persones titulades de grau amb l'adequació de les instal·lacions i els recursos per a l'aprenentatge</v>
      </c>
      <c r="D78" s="130" t="str">
        <f>PS01a_Ind03!D7</f>
        <v>Secretari de Facultat. Vicedegà/ana d'Inclusió i Economia</v>
      </c>
      <c r="E78" s="130" t="str">
        <f>PS01a_Ind03!H7</f>
        <v>Gestor/a de Qualitat</v>
      </c>
      <c r="F78" s="130" t="str">
        <f>PS01a_Ind03!D5</f>
        <v>Valor referència: &gt;3.75. Evolució positiva &gt;3.55. Seguiment: &gt;3.4. Negatiu: &lt;3.4</v>
      </c>
      <c r="G78" s="145" t="str">
        <f>PS01a_Ind03!D8</f>
        <v>PS01a. Gestió de recursos materials</v>
      </c>
      <c r="H78" s="130"/>
      <c r="I78" s="130" t="s">
        <v>13</v>
      </c>
      <c r="J78" s="112"/>
    </row>
    <row r="79" spans="1:10" ht="38.25" x14ac:dyDescent="0.2">
      <c r="A79" s="157"/>
      <c r="B79" s="1050" t="s">
        <v>89</v>
      </c>
      <c r="C79" s="138" t="str">
        <f>PS01b_Ind02!H4</f>
        <v>Resposta a la pregunta Les plataformes d'aprenentatge digital han facilitat el meu aprenentatge</v>
      </c>
      <c r="D79" s="130" t="str">
        <f>PS01b_Ind02!D7</f>
        <v>Secretari de Facultat. Vicedegà/ana d'Inclusió i Economia</v>
      </c>
      <c r="E79" s="130" t="str">
        <f>PS01b_Ind02!H7</f>
        <v>Gestor/a de Qualitat</v>
      </c>
      <c r="F79" s="130" t="str">
        <f>PS01b_Ind02!D5</f>
        <v>Valor referència: &gt;3.75. Evolució positiva &gt;3.55. Seguiment: &gt;3.4. Negatiu: &lt;3.4</v>
      </c>
      <c r="G79" s="143" t="str">
        <f>PS01b_Ind02!D8</f>
        <v>PS01b. Gestió dels serveis</v>
      </c>
      <c r="H79" s="130"/>
      <c r="I79" s="130" t="s">
        <v>13</v>
      </c>
      <c r="J79" s="112"/>
    </row>
    <row r="80" spans="1:10" ht="38.25" x14ac:dyDescent="0.2">
      <c r="A80" s="157"/>
      <c r="B80" s="1050" t="s">
        <v>90</v>
      </c>
      <c r="C80" s="138" t="str">
        <f>PS01b_Ind04!H4</f>
        <v>Nombre d'estudiants de la FFiL participants en accions formatives de la Biblioteca d'Humanitats</v>
      </c>
      <c r="D80" s="130" t="str">
        <f>PS01b_Ind04!D7</f>
        <v>Secretari de Facultat. Vicedegà/ana d'Inclusió i Economia</v>
      </c>
      <c r="E80" s="130" t="str">
        <f>PS01b_Ind04!H7</f>
        <v>Gestor/a de Qualitat</v>
      </c>
      <c r="F80" s="130" t="str">
        <f>PS01b_Ind04!D5</f>
        <v>Mantenir intensitat del 25% dels matriculats amb objectiu 30%</v>
      </c>
      <c r="G80" s="143" t="str">
        <f>PS01b_Ind04!D8</f>
        <v>PS01b. Gestió de serveis</v>
      </c>
      <c r="H80" s="130"/>
      <c r="I80" s="130" t="s">
        <v>18</v>
      </c>
      <c r="J80" s="112"/>
    </row>
    <row r="81" spans="1:10" ht="38.25" x14ac:dyDescent="0.2">
      <c r="A81" s="157"/>
      <c r="B81" s="1058" t="s">
        <v>91</v>
      </c>
      <c r="C81" s="1031" t="str">
        <f>PS01b_Ind06!H4</f>
        <v>Nombre d’ajuts aprovats per a l’organització d’activitats culturals. seminaris o congressos amb incorporació d’alumnat o PTGAS</v>
      </c>
      <c r="D81" s="1015" t="str">
        <f>PS01b_Ind06!D7</f>
        <v>Secretari de Facultat. Vicedegà/ana d'Inclusió i Economia</v>
      </c>
      <c r="E81" s="1015" t="str">
        <f>PS01b_Ind06!H7</f>
        <v>Gestor/a de Qualitat</v>
      </c>
      <c r="F81" s="1015" t="str">
        <f>PS01b_Ind06!D5</f>
        <v>Augment progressiu dels ajuts i de les titulacions implicades</v>
      </c>
      <c r="G81" s="1064" t="str">
        <f>PS01b_Ind06!D8</f>
        <v>PS01b. Gestió de serveis</v>
      </c>
      <c r="H81" s="1015" t="s">
        <v>12</v>
      </c>
      <c r="I81" s="1015" t="s">
        <v>18</v>
      </c>
      <c r="J81" s="112"/>
    </row>
    <row r="82" spans="1:10" ht="38.25" x14ac:dyDescent="0.2">
      <c r="A82" s="157"/>
      <c r="B82" s="1050" t="s">
        <v>92</v>
      </c>
      <c r="C82" s="138" t="str">
        <f>PS02_Ind01a!H4</f>
        <v>Nombre de resolucions d’admissió de nous estudiants per tipologia d’accés</v>
      </c>
      <c r="D82" s="130" t="str">
        <f>PS02_Ind01a!D7</f>
        <v>Vicedegà/ana d'Estudis de Postgrau i Responsable de Política Lingüística</v>
      </c>
      <c r="E82" s="130" t="str">
        <f>PS02_Ind01a!H7</f>
        <v xml:space="preserve">Gestor acadèmic de la Facultat </v>
      </c>
      <c r="F82" s="130" t="str">
        <f>PS02_Ind01a!D5</f>
        <v>Mantenir i incrementar resolucions i la proporció de matriculacions derivades</v>
      </c>
      <c r="G82" s="143" t="str">
        <f>PS02_Ind01a!D8</f>
        <v>PS02. Organització i gestió acadèmica</v>
      </c>
      <c r="H82" s="130"/>
      <c r="I82" s="130" t="s">
        <v>13</v>
      </c>
      <c r="J82" s="112"/>
    </row>
    <row r="83" spans="1:10" ht="51" x14ac:dyDescent="0.2">
      <c r="A83" s="157"/>
      <c r="B83" s="1050" t="s">
        <v>93</v>
      </c>
      <c r="C83" s="138" t="str">
        <f>PS02_Ind01b!H4</f>
        <v>Nombre d'estudiants d'Universitat a l'Abast matriculats a la Facultat de Filosofia i Lletres i % d'aquests respecte el total d'alumnes d'Universitat a l'Abast</v>
      </c>
      <c r="D83" s="130" t="str">
        <f>PS02_Ind01b!D7</f>
        <v>Vicedegà/ana d'Estudis de Postgrau i Responsable de Política Lingüística</v>
      </c>
      <c r="E83" s="130" t="str">
        <f>PS02_Ind01b!H7</f>
        <v>Gestor/a de Qualitat</v>
      </c>
      <c r="F83" s="130" t="str">
        <f>PS02_Ind01b!D5</f>
        <v>Mantenir i incrementar progressivament el nombre d'estudiants d'Universitat a l'Abast</v>
      </c>
      <c r="G83" s="145" t="str">
        <f>PS02_Ind01b!D8</f>
        <v>PS02. Organització i gestió acadèmica</v>
      </c>
      <c r="H83" s="130"/>
      <c r="I83" s="130" t="s">
        <v>18</v>
      </c>
      <c r="J83" s="112"/>
    </row>
    <row r="84" spans="1:10" ht="38.25" x14ac:dyDescent="0.2">
      <c r="A84" s="157"/>
      <c r="B84" s="1050" t="s">
        <v>94</v>
      </c>
      <c r="C84" s="138" t="str">
        <f>PS02_Ind02!H4</f>
        <v>Nombre de reintegraments de preus públics</v>
      </c>
      <c r="D84" s="130" t="str">
        <f>PS02_Ind02!D7</f>
        <v>Vicedegà/ana d'Estudis de Postgrau i Responsable de Política Lingüística</v>
      </c>
      <c r="E84" s="130" t="str">
        <f>PS02_Ind02!H7</f>
        <v xml:space="preserve">Gestor acadèmic de la Facultat </v>
      </c>
      <c r="F84" s="130" t="str">
        <f>PS02_Ind02!D5</f>
        <v>Disminuir els reintegraments per problemes acadèmics o de gestió</v>
      </c>
      <c r="G84" s="145" t="str">
        <f>PS02_Ind02!D8</f>
        <v>PS02. Organització i gestió acadèmica</v>
      </c>
      <c r="H84" s="130"/>
      <c r="I84" s="130" t="s">
        <v>13</v>
      </c>
      <c r="J84" s="112"/>
    </row>
    <row r="85" spans="1:10" ht="38.25" x14ac:dyDescent="0.2">
      <c r="A85" s="157"/>
      <c r="B85" s="1050" t="s">
        <v>95</v>
      </c>
      <c r="C85" s="138" t="str">
        <f>PS02_Ind03!H4</f>
        <v>Percentatge de modificacions de matrícula en relació al total de matriculats</v>
      </c>
      <c r="D85" s="130" t="str">
        <f>PS02_Ind03!D7</f>
        <v>Vicedegà/ana d'Estudis de Postgrau i Responsable de Política Lingüística</v>
      </c>
      <c r="E85" s="130" t="str">
        <f>PS02_Ind03!H7</f>
        <v xml:space="preserve">Gestor acadèmic de la Facultat </v>
      </c>
      <c r="F85" s="130" t="str">
        <f>PS02_Ind03!D5</f>
        <v>Reducció de les modificacions per causes evitables</v>
      </c>
      <c r="G85" s="145" t="str">
        <f>PS02_Ind03!D8</f>
        <v>PS02. Organització i gestió acadèmica</v>
      </c>
      <c r="H85" s="130"/>
      <c r="I85" s="130" t="s">
        <v>13</v>
      </c>
      <c r="J85" s="112"/>
    </row>
    <row r="86" spans="1:10" ht="51" x14ac:dyDescent="0.2">
      <c r="A86" s="157"/>
      <c r="B86" s="1050" t="s">
        <v>96</v>
      </c>
      <c r="C86" s="138" t="str">
        <f>PS02_Ind04!H4</f>
        <v>Nombre de cites prèvies organitzades per temes i temporalitat</v>
      </c>
      <c r="D86" s="130" t="str">
        <f>PS02_Ind04!D7</f>
        <v>Vicedegà/ana d'Estudis de Postgrau i Responsable de Política Lingüística</v>
      </c>
      <c r="E86" s="130" t="str">
        <f>PS02_Ind04!H7</f>
        <v xml:space="preserve">Gestor acadèmic de la Facultat </v>
      </c>
      <c r="F86" s="130" t="str">
        <f>PS02_Ind04!D5</f>
        <v>Reduir cites evitables: millora gestió online i millora altres procediments de gestió i suport a la docència</v>
      </c>
      <c r="G86" s="145" t="str">
        <f>PS02_Ind04!D8</f>
        <v>PS02. Organització i gestió acadèmica</v>
      </c>
      <c r="H86" s="130"/>
      <c r="I86" s="130" t="s">
        <v>13</v>
      </c>
      <c r="J86" s="112"/>
    </row>
    <row r="87" spans="1:10" ht="38.25" x14ac:dyDescent="0.2">
      <c r="A87" s="157"/>
      <c r="B87" s="1050" t="s">
        <v>97</v>
      </c>
      <c r="C87" s="138" t="str">
        <f>PS02_Ind05!H4</f>
        <v>Nombre d’alumnes que no han superat el règim de permanència</v>
      </c>
      <c r="D87" s="130" t="str">
        <f>PS02_Ind05!D7</f>
        <v>Vicedegà/ana d'Estudis de Postgrau i Responsable de Política Lingüística</v>
      </c>
      <c r="E87" s="130" t="str">
        <f>PS02_Ind05!H7</f>
        <v xml:space="preserve">Gestor acadèmic de la Facultat </v>
      </c>
      <c r="F87" s="130" t="str">
        <f>PS02_Ind05!D5</f>
        <v>Menys de 80 (mínim 2022/23) i no superar el valor del curs 2019/20</v>
      </c>
      <c r="G87" s="145" t="str">
        <f>PS02_Ind05!D8</f>
        <v>PS02. Organització i gestió acadèmica</v>
      </c>
      <c r="H87" s="130"/>
      <c r="I87" s="130" t="s">
        <v>18</v>
      </c>
      <c r="J87" s="112"/>
    </row>
    <row r="88" spans="1:10" ht="38.25" x14ac:dyDescent="0.2">
      <c r="A88" s="157"/>
      <c r="B88" s="1052" t="s">
        <v>98</v>
      </c>
      <c r="C88" s="138" t="str">
        <f>PS02_Ind07!H4</f>
        <v>Satisfacció de les persones titulades recents de Grau amb els serveis de suport a l'estudiantat</v>
      </c>
      <c r="D88" s="130" t="str">
        <f>PS02_Ind07!D7</f>
        <v>Vicedegà/ana d'Estudis de Postgrau i Responsable de Política Lingüística</v>
      </c>
      <c r="E88" s="130" t="str">
        <f>PS02_Ind07!H7</f>
        <v xml:space="preserve">Gestor acadèmic de la Facultat </v>
      </c>
      <c r="F88" s="130" t="str">
        <f>PS02_Ind07!D5</f>
        <v>Valor objectiu &gt;3.5</v>
      </c>
      <c r="G88" s="145" t="str">
        <f>PS02_Ind07!D8</f>
        <v>PS02. Organització i gestió acadèmica</v>
      </c>
      <c r="H88" s="130"/>
      <c r="I88" s="130" t="s">
        <v>13</v>
      </c>
      <c r="J88" s="112"/>
    </row>
    <row r="89" spans="1:10" ht="38.25" x14ac:dyDescent="0.2">
      <c r="A89" s="157"/>
      <c r="B89" s="1058" t="s">
        <v>99</v>
      </c>
      <c r="C89" s="1031" t="str">
        <f>PS03_Ind01!H4</f>
        <v>Taxa d'eficàcia: percentatge de suggeriments i queixes resposts dins del termini establert (15 dies hàbils)</v>
      </c>
      <c r="D89" s="1015" t="str">
        <f>PS03_Ind01!D7</f>
        <v>Vicedegà/ana o Vicedegà/ana responsable d'alumnat</v>
      </c>
      <c r="E89" s="1015" t="str">
        <f>PS03_Ind01!H7</f>
        <v>Administrador de Centre</v>
      </c>
      <c r="F89" s="1015" t="str">
        <f>PS03_Ind01!D5</f>
        <v>Mantenir més de 95% de respostes en termini</v>
      </c>
      <c r="G89" s="1064" t="str">
        <f>PS03_Ind01!D8</f>
        <v>PS03. Gestió de suggeriments. queixes i felicitacions</v>
      </c>
      <c r="H89" s="1015" t="s">
        <v>12</v>
      </c>
      <c r="I89" s="1015" t="s">
        <v>13</v>
      </c>
      <c r="J89" s="112"/>
    </row>
    <row r="90" spans="1:10" ht="51" x14ac:dyDescent="0.2">
      <c r="A90" s="157"/>
      <c r="B90" s="1050" t="s">
        <v>100</v>
      </c>
      <c r="C90" s="140" t="str">
        <f>PS03_Ind02!H4</f>
        <v>Nombre de suggeriments. queixes i felicitacions. per tipus d’usuari i temes a través de l’aplicatiu OPINA (en relació amb el nombre rebut  a la UAB</v>
      </c>
      <c r="D90" s="130" t="str">
        <f>PS03_Ind02!D7</f>
        <v>Vicedegà/ana o Vicedegà/ana responsable d'alumnat</v>
      </c>
      <c r="E90" s="130" t="str">
        <f>PS03_Ind02!H7</f>
        <v>Administrador de Centre</v>
      </c>
      <c r="F90" s="130" t="str">
        <f>PS03_Ind02!D5</f>
        <v xml:space="preserve">Increment progressiu del nombre de comunicacions gestionades a través d’OPINA </v>
      </c>
      <c r="G90" s="145" t="str">
        <f>PS03_Ind02!D8</f>
        <v>PS03. Gestió de suggeriments. queixes i felicitacions</v>
      </c>
      <c r="H90" s="130"/>
      <c r="I90" s="130" t="s">
        <v>18</v>
      </c>
      <c r="J90" s="112"/>
    </row>
    <row r="91" spans="1:10" ht="51" x14ac:dyDescent="0.2">
      <c r="A91" s="157"/>
      <c r="B91" s="1050" t="s">
        <v>101</v>
      </c>
      <c r="C91" s="140" t="str">
        <f>PS04_Ind01!H4</f>
        <v>Percentatge de participació a les enquestes d'avaluació de l'actuació docent</v>
      </c>
      <c r="D91" s="130" t="str">
        <f>PS04_Ind01!D7</f>
        <v>Vicedegà/ana de Qualitat i Pla Estratègic i coordinador del SGIQ</v>
      </c>
      <c r="E91" s="130" t="str">
        <f>PS04_Ind01!H7</f>
        <v>Gestor/a de Qualitat</v>
      </c>
      <c r="F91" s="1047" t="str">
        <f>PS04_Ind01!D5</f>
        <v xml:space="preserve">Incrementar fins al 35% la participació en les enquestes d’activitat docent. Total Facultat i titulacions </v>
      </c>
      <c r="G91" s="143" t="str">
        <f>PS04_Ind01!D8</f>
        <v>PS04. Satisfacció dels grups d'interès</v>
      </c>
      <c r="H91" s="130"/>
      <c r="I91" s="130" t="s">
        <v>13</v>
      </c>
      <c r="J91" s="112"/>
    </row>
    <row r="92" spans="1:10" ht="38.25" x14ac:dyDescent="0.2">
      <c r="A92" s="157"/>
      <c r="B92" s="1050" t="s">
        <v>102</v>
      </c>
      <c r="C92" s="138" t="str">
        <f>PS04_Ind02!H4</f>
        <v>Valoració de satisfacció global</v>
      </c>
      <c r="D92" s="130" t="str">
        <f>PS04_Ind02!D7</f>
        <v>Vicedegà/ana de Qualitat i Pla Estratègic i coordinador del SGIQ</v>
      </c>
      <c r="E92" s="130" t="str">
        <f>PS04_Ind02!H7</f>
        <v>Gestor/a de Qualitat</v>
      </c>
      <c r="F92" s="130" t="str">
        <f>PS04_Ind02!D5</f>
        <v>Valor referència: &gt;3.75. Seguiment: 3.4-3.75. Valor negatiu: &lt;3.4</v>
      </c>
      <c r="G92" s="145" t="str">
        <f>PS04_Ind02!D8</f>
        <v>PS04. Satisfacció dels grups d'interès</v>
      </c>
      <c r="H92" s="130"/>
      <c r="I92" s="130" t="s">
        <v>18</v>
      </c>
      <c r="J92" s="112"/>
    </row>
    <row r="93" spans="1:10" ht="38.25" x14ac:dyDescent="0.2">
      <c r="A93" s="157"/>
      <c r="B93" s="1050" t="s">
        <v>103</v>
      </c>
      <c r="C93" s="138" t="str">
        <f>PS04_Ind03!H4</f>
        <v>Percentatge d’intenció de repetició de titulació i d’universitat en l’enquesta de satisfacció dels titulats de grau i de màster</v>
      </c>
      <c r="D93" s="130" t="str">
        <f>PS04_Ind03!D7</f>
        <v>Vicedegà/ana de Qualitat i Pla Estratègic i coordinador del SGIQ</v>
      </c>
      <c r="E93" s="130" t="str">
        <f>PS04_Ind03!H7</f>
        <v>Gestor/a de Qualitat</v>
      </c>
      <c r="F93" s="130" t="str">
        <f>PS04_Ind03!D5</f>
        <v>Repetirien titulació &gt;72% i repetirien Universitat &gt;80%</v>
      </c>
      <c r="G93" s="145" t="str">
        <f>PS04_Ind03!D8</f>
        <v>PS04. Satisfacció dels grups d'interès</v>
      </c>
      <c r="H93" s="130"/>
      <c r="I93" s="130" t="s">
        <v>18</v>
      </c>
      <c r="J93" s="112"/>
    </row>
    <row r="94" spans="1:10" ht="38.25" x14ac:dyDescent="0.2">
      <c r="A94" s="157"/>
      <c r="B94" s="1050" t="s">
        <v>104</v>
      </c>
      <c r="C94" s="141" t="str">
        <f>PS04_Ind04!H4</f>
        <v>Percentatge de participació en l'enquesta de satisfacció del professorat</v>
      </c>
      <c r="D94" s="130" t="str">
        <f>PS04_Ind04!D7</f>
        <v>Vicedegà/ana de Qualitat i Pla Estratègic i coordinador del SGIQ</v>
      </c>
      <c r="E94" s="130" t="str">
        <f>PS04_Ind04!H7</f>
        <v>Gestor/a de Qualitat</v>
      </c>
      <c r="F94" s="130" t="str">
        <f>PS04_Ind04!D5</f>
        <v>Increment de la participació</v>
      </c>
      <c r="G94" s="145" t="str">
        <f>PS04_Ind04!D8</f>
        <v>PS04. Satisfacció dels grups d'interès</v>
      </c>
      <c r="H94" s="130"/>
      <c r="I94" s="130" t="s">
        <v>13</v>
      </c>
      <c r="J94" s="112"/>
    </row>
    <row r="95" spans="1:10" ht="38.25" x14ac:dyDescent="0.2">
      <c r="A95" s="157"/>
      <c r="B95" s="1050" t="s">
        <v>105</v>
      </c>
      <c r="C95" s="141" t="str">
        <f>PS04_Ind05!H4</f>
        <v>Nivell de satisfacció general amb la titulació del professorat.</v>
      </c>
      <c r="D95" s="130" t="str">
        <f>PS04_Ind05!D7</f>
        <v>Vicedegà/ana de Qualitat i Pla Estratègic i coordinador del SGIQ</v>
      </c>
      <c r="E95" s="130" t="str">
        <f>PS04_Ind05!H7</f>
        <v>Gestor/a de Qualitat</v>
      </c>
      <c r="F95" s="130" t="str">
        <f>PS04_Ind05!D5</f>
        <v>Superar en grau i màster el 80% de satisfacció general per part del professorat</v>
      </c>
      <c r="G95" s="145" t="str">
        <f>PS04_Ind05!D8</f>
        <v>PS04. Satisfacció dels grups d'interès</v>
      </c>
      <c r="H95" s="130"/>
      <c r="I95" s="130" t="s">
        <v>18</v>
      </c>
      <c r="J95" s="112"/>
    </row>
    <row r="96" spans="1:10" ht="38.25" x14ac:dyDescent="0.2">
      <c r="A96" s="157"/>
      <c r="B96" s="1050" t="s">
        <v>106</v>
      </c>
      <c r="C96" s="138" t="str">
        <f>PS05_Ind01!I4</f>
        <v>Assistents a sessions formatives d’orientació grupal demanades per la FFiL</v>
      </c>
      <c r="D96" s="130" t="str">
        <f>PS05_Ind01!D7</f>
        <v>Vicedegà/ana d’Ocupabilitat. Mobilitat Internacional i Cultura</v>
      </c>
      <c r="E96" s="130" t="str">
        <f>PS05_Ind01!I7</f>
        <v>Gestor/a de Qualitat</v>
      </c>
      <c r="F96" s="130" t="str">
        <f>PS05_Ind01!D5</f>
        <v>Mantenir més de 300 participacions</v>
      </c>
      <c r="G96" s="143" t="str">
        <f>PS05_Ind01!D8</f>
        <v>PS05. Inserció laboral de les persones titulades</v>
      </c>
      <c r="H96" s="130"/>
      <c r="I96" s="130" t="s">
        <v>13</v>
      </c>
      <c r="J96" s="112"/>
    </row>
    <row r="97" spans="1:10" ht="38.25" x14ac:dyDescent="0.2">
      <c r="A97" s="157"/>
      <c r="B97" s="1050" t="s">
        <v>107</v>
      </c>
      <c r="C97" s="138" t="str">
        <f>PS05_Ind02!H4</f>
        <v>Satisfacció dels titulats/des de la FFiL amb les activitats d’orientació professional del Servei d’Ocupabilitat</v>
      </c>
      <c r="D97" s="130" t="str">
        <f>PS05_Ind02!D7</f>
        <v>Vicedegà/ana d’Ocupabilitat. Mobilitat Internacional i Cultura</v>
      </c>
      <c r="E97" s="130" t="str">
        <f>PS05_Ind02!H7</f>
        <v>Gestor/a de Qualitat</v>
      </c>
      <c r="F97" s="130" t="str">
        <f>PS05_Ind02!D5</f>
        <v>Puntuació superior a 8.5</v>
      </c>
      <c r="G97" s="145" t="str">
        <f>PS05_Ind02!D8</f>
        <v>PS05. Inserció laboral de les persones titulades</v>
      </c>
      <c r="H97" s="130"/>
      <c r="I97" s="130" t="s">
        <v>13</v>
      </c>
      <c r="J97" s="112"/>
    </row>
    <row r="98" spans="1:10" ht="38.25" x14ac:dyDescent="0.2">
      <c r="A98" s="157"/>
      <c r="B98" s="1050" t="s">
        <v>108</v>
      </c>
      <c r="C98" s="138" t="str">
        <f>PS05_Ind03!H4</f>
        <v xml:space="preserve">Nombre d'estudiants de la FFiL que han realitzat pràctiques extracurriculars </v>
      </c>
      <c r="D98" s="130" t="str">
        <f>PS05_Ind03!D7</f>
        <v>Vicedegà/ana d’Ocupabilitat. Mobilitat Internacional i Cultura</v>
      </c>
      <c r="E98" s="130" t="str">
        <f>PS05_Ind03!H7</f>
        <v>Gestor/a de Qualitat</v>
      </c>
      <c r="F98" s="130" t="str">
        <f>PS05_Ind03!D5</f>
        <v>Incrementar progressivament el nombre</v>
      </c>
      <c r="G98" s="145" t="str">
        <f>PS05_Ind03!D8</f>
        <v>PS05. Inserció laboral del les persones titulades</v>
      </c>
      <c r="H98" s="130"/>
      <c r="I98" s="130" t="s">
        <v>18</v>
      </c>
      <c r="J98" s="112"/>
    </row>
    <row r="99" spans="1:10" ht="38.25" x14ac:dyDescent="0.2">
      <c r="A99" s="157"/>
      <c r="B99" s="1050" t="s">
        <v>109</v>
      </c>
      <c r="C99" s="138" t="str">
        <f>PS05_Ind04!H4</f>
        <v xml:space="preserve">Nombre de participants de la FFiL en el programa de mobilitat Erasmus pràctiques </v>
      </c>
      <c r="D99" s="130" t="str">
        <f>PS05_Ind04!D7</f>
        <v>Vicedegà/ana d’Ocupabilitat. Mobilitat Internacional i Cultura</v>
      </c>
      <c r="E99" s="130" t="str">
        <f>PS05_Ind04!H7</f>
        <v>Gestor/a de Qualitat</v>
      </c>
      <c r="F99" s="130" t="str">
        <f>PS05_Ind04!D5</f>
        <v>Incrementar progressivament el nombre</v>
      </c>
      <c r="G99" s="145" t="str">
        <f>PS05_Ind04!D8</f>
        <v>PS05. Inserció laboral de les persones titulades</v>
      </c>
      <c r="H99" s="130"/>
      <c r="I99" s="130" t="s">
        <v>18</v>
      </c>
      <c r="J99" s="112"/>
    </row>
    <row r="100" spans="1:10" ht="38.25" x14ac:dyDescent="0.2">
      <c r="A100" s="157"/>
      <c r="B100" s="1050" t="s">
        <v>110</v>
      </c>
      <c r="C100" s="138" t="str">
        <f>PS05_Ind06!H4</f>
        <v>Nombre de participants de la FFiL en les activitats del programa UAB Emprèn</v>
      </c>
      <c r="D100" s="130" t="str">
        <f>PS05_Ind06!D7</f>
        <v>Vicedegà/ana d’Ocupabilitat. Mobilitat Internacional i Cultura</v>
      </c>
      <c r="E100" s="130" t="str">
        <f>PS05_Ind06!H7</f>
        <v>Gestor/a de Qualitat</v>
      </c>
      <c r="F100" s="130" t="str">
        <f>PS05_Ind06!D5</f>
        <v>Incrementar progressivament volum de participacions</v>
      </c>
      <c r="G100" s="145" t="str">
        <f>PS05_Ind06!D8</f>
        <v>PS05. Inserció laboral de les persones titulades</v>
      </c>
      <c r="H100" s="130"/>
      <c r="I100" s="130" t="s">
        <v>13</v>
      </c>
      <c r="J100" s="112"/>
    </row>
    <row r="101" spans="1:10" ht="38.25" x14ac:dyDescent="0.2">
      <c r="A101" s="157"/>
      <c r="B101" s="1050" t="s">
        <v>111</v>
      </c>
      <c r="C101" s="144" t="str">
        <f>PS05_Ind08!H4</f>
        <v>Índex d’ocupació dels titulats i titulades de grau dels àmbits de la FFiL (enquesta AQU d'inserció laboral)</v>
      </c>
      <c r="D101" s="130" t="str">
        <f>PS05_Ind08!D7</f>
        <v>Vicedegà/ana d’Ocupabilitat. Mobilitat Internacional i Cultura</v>
      </c>
      <c r="E101" s="130" t="str">
        <f>PS05_Ind08!H7</f>
        <v>Gestor/a de Qualitat</v>
      </c>
      <c r="F101" s="130" t="str">
        <f>PS05_Ind08!D5</f>
        <v>Incrementar progressivament l'index d'ocupació</v>
      </c>
      <c r="G101" s="145" t="str">
        <f>PS05_Ind08!D8</f>
        <v>PS05. Inserció laboral de les persones titulades</v>
      </c>
      <c r="H101" s="130"/>
      <c r="I101" s="130" t="s">
        <v>18</v>
      </c>
      <c r="J101" s="112"/>
    </row>
    <row r="102" spans="1:10" ht="38.25" x14ac:dyDescent="0.2">
      <c r="A102" s="157"/>
      <c r="B102" s="1058" t="s">
        <v>112</v>
      </c>
      <c r="C102" s="1066" t="str">
        <f>PS05_Ind09!H4</f>
        <v>Adequació del treball dels graduats i graduades dels àmbits de la FFiL (enquesta AQU d'inserció laboral)</v>
      </c>
      <c r="D102" s="1015" t="str">
        <f>PS05_Ind09!D7</f>
        <v>Vicedegà/ana d’Ocupabilitat. Mobilitat Internacional i Cultura</v>
      </c>
      <c r="E102" s="1015" t="str">
        <f>PS05_Ind09!H7</f>
        <v>Gestor/a de Qualitat</v>
      </c>
      <c r="F102" s="1015" t="str">
        <f>PS05_Ind09!D5</f>
        <v>Mantenir nivells superiors a 65% i tendir a 70%</v>
      </c>
      <c r="G102" s="1059" t="str">
        <f>PS05_Ind09!D8</f>
        <v>PS05. Inserció laboral de les persones titulades</v>
      </c>
      <c r="H102" s="1015" t="s">
        <v>12</v>
      </c>
      <c r="I102" s="1015" t="s">
        <v>18</v>
      </c>
      <c r="J102" s="112"/>
    </row>
    <row r="103" spans="1:10" ht="38.25" x14ac:dyDescent="0.2">
      <c r="A103" s="157"/>
      <c r="B103" s="1050" t="s">
        <v>113</v>
      </c>
      <c r="C103" s="154" t="str">
        <f>PS05_Ind10!H4</f>
        <v>Percentatge de graduats/des dels àmbits de la FFiL que continuen estudis de màster (enquesta AQU d'inserció laboral)</v>
      </c>
      <c r="D103" s="130" t="str">
        <f>PS05_Ind10!D7</f>
        <v>Vicedegà/ana d’Ocupabilitat. Mobilitat Internacional i Cultura</v>
      </c>
      <c r="E103" s="130" t="str">
        <f>PS05_Ind10!H7</f>
        <v>Gestor/a de Qualitat</v>
      </c>
      <c r="F103" s="130" t="str">
        <f>PS05_Ind10!D5</f>
        <v>Mantenir 65% i arribar a 70%</v>
      </c>
      <c r="G103" s="145" t="str">
        <f>PS05_Ind10!D8</f>
        <v>PS05. Inserció laboral de les persones titulades</v>
      </c>
      <c r="H103" s="130"/>
      <c r="I103" s="130" t="s">
        <v>18</v>
      </c>
      <c r="J103" s="112"/>
    </row>
    <row r="104" spans="1:10" ht="38.25" x14ac:dyDescent="0.2">
      <c r="A104" s="157"/>
      <c r="B104" s="1058" t="s">
        <v>114</v>
      </c>
      <c r="C104" s="1031" t="str">
        <f>PS06_Ind01!H4</f>
        <v>Nombre de visites a la pàgina web del Centre (Page Views)</v>
      </c>
      <c r="D104" s="1015" t="str">
        <f>PS06_Ind01!D7</f>
        <v>Vicedegà/ana de Comunicació. Territori i Reptes</v>
      </c>
      <c r="E104" s="1015" t="str">
        <f>PS06_Ind01!H7</f>
        <v>Gestor/a de Qualitat</v>
      </c>
      <c r="F104" s="1015" t="str">
        <f>PS06_Ind01!D5</f>
        <v>Incrementar visites (implantació nova web)</v>
      </c>
      <c r="G104" s="1064" t="str">
        <f>PS06_Ind01!D8</f>
        <v>PS06. Informació pública i transparència</v>
      </c>
      <c r="H104" s="1015" t="s">
        <v>12</v>
      </c>
      <c r="I104" s="1015" t="s">
        <v>18</v>
      </c>
      <c r="J104" s="112"/>
    </row>
    <row r="105" spans="1:10" ht="38.25" x14ac:dyDescent="0.2">
      <c r="A105" s="157"/>
      <c r="B105" s="1050" t="s">
        <v>115</v>
      </c>
      <c r="C105" s="138" t="str">
        <f>PS06_Ind06!H4</f>
        <v xml:space="preserve">Nombre de consultes rebudes, per titulació, a través del formulari de les fitxes web </v>
      </c>
      <c r="D105" s="130" t="str">
        <f>PS06_Ind06!D7</f>
        <v>Vicedegà/ana de Comunicació. Territori i Reptes</v>
      </c>
      <c r="E105" s="130" t="str">
        <f>PS06_Ind06!H7</f>
        <v>Gestor/a de Qualitat</v>
      </c>
      <c r="F105" s="130" t="str">
        <f>PS06_Ind06!D5</f>
        <v>Mantenir o incrementar el nombre de consultes</v>
      </c>
      <c r="G105" s="145" t="str">
        <f>PS06_Ind06!D8</f>
        <v>PS06. Informació pública i transparència</v>
      </c>
      <c r="H105" s="130"/>
      <c r="I105" s="130" t="s">
        <v>18</v>
      </c>
      <c r="J105" s="112"/>
    </row>
    <row r="106" spans="1:10" ht="38.25" x14ac:dyDescent="0.2">
      <c r="A106" s="157"/>
      <c r="B106" s="1058" t="s">
        <v>116</v>
      </c>
      <c r="C106" s="1031" t="str">
        <f>PS06_Ind07!H4</f>
        <v>Nombre de seguidors i anàlisi de Facebook. Instagram i YouTube</v>
      </c>
      <c r="D106" s="1015" t="str">
        <f>PS06_Ind07!D7</f>
        <v>Vicedegà/ana de Comunicació. Territori i Reptes</v>
      </c>
      <c r="E106" s="1015" t="str">
        <f>PS06_Ind07!H7</f>
        <v>Gestor/a de Qualitat</v>
      </c>
      <c r="F106" s="1015" t="str">
        <f>PS06_Ind07!D5</f>
        <v>Incrementar l'impacte de les xarxes socials de la Facultat</v>
      </c>
      <c r="G106" s="1059" t="str">
        <f>PS06_Ind07!D8</f>
        <v>PS06. Informació pública i transparència</v>
      </c>
      <c r="H106" s="1015" t="s">
        <v>12</v>
      </c>
      <c r="I106" s="1015" t="s">
        <v>18</v>
      </c>
      <c r="J106" s="112"/>
    </row>
    <row r="107" spans="1:10" ht="38.25" customHeight="1" x14ac:dyDescent="0.2">
      <c r="A107" s="157"/>
      <c r="B107" s="1050" t="s">
        <v>117</v>
      </c>
      <c r="C107" s="138" t="str">
        <f>PS06_Ind09!J4</f>
        <v>Grau de satisfacció de les persones titulades amb la informació pública de la titulació</v>
      </c>
      <c r="D107" s="1015" t="str">
        <f>PS06_Ind09!D7</f>
        <v>Vicedegà/ana de Comunicació, Territori i Reptes</v>
      </c>
      <c r="E107" s="1015" t="str">
        <f>PS06_Ind09!J7</f>
        <v>Gestor/a de Qualitat</v>
      </c>
      <c r="F107" s="1015" t="str">
        <f>PS06_Ind09!D5</f>
        <v>Valor referència: &gt;3.75. Evolució positiva &gt;3.55. Seguiment: &gt;3.4. Negatiu: &lt;3.4</v>
      </c>
      <c r="G107" s="1059" t="str">
        <f>PS06_Ind07!D8</f>
        <v>PS06. Informació pública i transparència</v>
      </c>
      <c r="H107" s="1015" t="s">
        <v>12</v>
      </c>
      <c r="I107" s="1015" t="s">
        <v>18</v>
      </c>
      <c r="J107" s="112"/>
    </row>
    <row r="108" spans="1:10" ht="63.75" x14ac:dyDescent="0.2">
      <c r="A108" s="157"/>
      <c r="B108" s="1050" t="s">
        <v>118</v>
      </c>
      <c r="C108" s="138" t="str">
        <f>PS07_Ind01!H4</f>
        <v>Nombre i percentatge sobre el total UAB de projectes de millora i d'innovació docent concedits amb finançament en la convocatòria UAB</v>
      </c>
      <c r="D108" s="130" t="str">
        <f>PS07_Ind01!D7</f>
        <v>Vicedegà/ana d'Estudis de Grau i d'Innovació Docent</v>
      </c>
      <c r="E108" s="130" t="str">
        <f>PS07_Ind01!H7</f>
        <v>Gestor/a de Qualitat</v>
      </c>
      <c r="F108" s="130" t="str">
        <f>PS07_Ind01!D5</f>
        <v xml:space="preserve">Mantenir la proporció sobre el total d’ajudes de la UAB en el nivell o per damunt del pes del professorat de la Facultat sobre el total (11.3 al 24/25) </v>
      </c>
      <c r="G108" s="145" t="str">
        <f>PS07_Ind01!D8</f>
        <v>PS07. Innovació Docent</v>
      </c>
      <c r="H108" s="130"/>
      <c r="I108" s="130" t="s">
        <v>18</v>
      </c>
      <c r="J108" s="112"/>
    </row>
    <row r="109" spans="1:10" ht="51" x14ac:dyDescent="0.2">
      <c r="A109" s="157"/>
      <c r="B109" s="1050" t="s">
        <v>119</v>
      </c>
      <c r="C109" s="138" t="str">
        <f>PS07_Ind02!H4</f>
        <v xml:space="preserve">Nombre de sol·licituds i ajuts concedits al professorat de la Facultat que ha participat en la convocatòria de la FFiL d’ajuts per la innovació docent </v>
      </c>
      <c r="D109" s="130" t="str">
        <f>PS07_Ind02!D7</f>
        <v>Vicedegà/ana d'Estudis de Grau i d'Innovació Docent</v>
      </c>
      <c r="E109" s="130" t="str">
        <f>PS07_Ind02!H7</f>
        <v>Gestor/a de Qualitat</v>
      </c>
      <c r="F109" s="130" t="str">
        <f>PS07_Ind02!D5</f>
        <v>Incrementar progressivament sol·licituds i concessions</v>
      </c>
      <c r="G109" s="145" t="str">
        <f>PS07_Ind02!D8</f>
        <v>PS07. Innovació Docent</v>
      </c>
      <c r="H109" s="130"/>
      <c r="I109" s="130" t="s">
        <v>18</v>
      </c>
      <c r="J109" s="112"/>
    </row>
    <row r="110" spans="1:10" ht="12.75" x14ac:dyDescent="0.2">
      <c r="A110" s="157"/>
      <c r="B110" s="1053"/>
      <c r="C110" s="146"/>
      <c r="D110" s="147"/>
      <c r="E110" s="147"/>
      <c r="F110" s="147"/>
      <c r="H110" s="147"/>
      <c r="I110" s="147"/>
    </row>
    <row r="111" spans="1:10" ht="15.75" customHeight="1" thickBot="1" x14ac:dyDescent="0.25"/>
    <row r="112" spans="1:10" ht="12.75" x14ac:dyDescent="0.2">
      <c r="B112" s="1055" t="s">
        <v>72</v>
      </c>
      <c r="C112" s="1076" t="s">
        <v>120</v>
      </c>
    </row>
    <row r="113" spans="2:3" ht="12.75" x14ac:dyDescent="0.2">
      <c r="B113" s="1055"/>
      <c r="C113" s="1077" t="s">
        <v>121</v>
      </c>
    </row>
    <row r="114" spans="2:3" ht="39" thickBot="1" x14ac:dyDescent="0.25">
      <c r="B114" s="1055"/>
      <c r="C114" s="1078" t="s">
        <v>122</v>
      </c>
    </row>
  </sheetData>
  <sheetProtection formatCells="0" formatColumns="0" formatRows="0" insertColumns="0" insertRows="0" insertHyperlinks="0" deleteColumns="0" deleteRows="0" pivotTables="0"/>
  <mergeCells count="2">
    <mergeCell ref="B2:C4"/>
    <mergeCell ref="D2:J4"/>
  </mergeCells>
  <hyperlinks>
    <hyperlink ref="G104" r:id="rId1" display="https://www.uab.cat/web/estudiar/graus/sistema-de-garantia-interna-de-qualitat-del-centre/sgiq-de-la-facultat-1345722993885.html" xr:uid="{F204A98A-7569-41F6-BD90-DAA84AC99C8B}"/>
    <hyperlink ref="B8" location="'PE01_Ind01 PE2024-30'!A1" display="'PE01_Ind01 PE2024-30'!A1" xr:uid="{4501D0EA-ACDB-4F85-A529-B7CB4FBB32A1}"/>
    <hyperlink ref="B12" location="PE04_Ind01!A1" display="PE04_Ind01" xr:uid="{FB4C405B-E3D3-4BE9-8DF8-DD88D643ACDB}"/>
    <hyperlink ref="B14" location="PE04_Ind03!A1" display="PE04_Ind03" xr:uid="{5B3A9751-36FC-4EDA-A006-2B1991ACBB14}"/>
    <hyperlink ref="B15" location="PE04_Ind08!A1" display="PE04_Ind08" xr:uid="{98A115B9-64F5-4ECF-8A39-4B27A904295C}"/>
    <hyperlink ref="B16" location="PE04_Ind09!A1" display="PE04_Ind09" xr:uid="{4FA5235A-1C69-40E1-80EB-FCF02E961F5C}"/>
    <hyperlink ref="B20" location="PE05_Ind02!A1" display="PE05_Ind02" xr:uid="{3C0750AB-5996-4541-91DF-2C03B0C0F752}"/>
    <hyperlink ref="B21" location="PE05_Ind03!A1" display="PE05_Ind03" xr:uid="{F869B355-79AB-4ADA-837F-2A63329C5054}"/>
    <hyperlink ref="B22" location="PC01_Ind01!A1" display="PC01_Ind01" xr:uid="{4DDC7A27-DB2F-4684-ADC8-4809C2035BD9}"/>
    <hyperlink ref="B23" location="PC01_Ind02a!A1" display="PC01_Ind02a" xr:uid="{F06B64B7-F084-4843-82F8-C5326C307985}"/>
    <hyperlink ref="B24" location="PC01_Ind02e!A1" display="PC01_Ind02e" xr:uid="{4C96FE26-8E30-4D51-94D1-63B21C88934C}"/>
    <hyperlink ref="B25" location="PC01_Ind03b!A1" display="PC01_Ind03b" xr:uid="{E64D42CF-5B7C-4BE5-82C7-56992AAA7C6D}"/>
    <hyperlink ref="B26" location="PC01_Ind05!A1" display="PC01_Ind05" xr:uid="{ED1913E4-3B41-41AB-A6C8-DF78078F6EB4}"/>
    <hyperlink ref="B27" location="PC01_Ind06!A1" display="PC01_Ind06" xr:uid="{856A573C-94E3-4A7C-8630-879F567DFEEE}"/>
    <hyperlink ref="B28" location="PC01_Ind07!A1" display=" PC01_Ind07" xr:uid="{558D7848-812C-491C-A515-600CD3DB0728}"/>
    <hyperlink ref="B29" location="PC01_Ind08!A1" display="PC01_Ind08" xr:uid="{DFE37BBE-934A-4217-80F7-F3EE42CA62A4}"/>
    <hyperlink ref="B30" location="PC01_Ind09!A1" display="PC01_Ind09" xr:uid="{59901ABF-CBB1-414A-8A34-44E865266CE9}"/>
    <hyperlink ref="B31" location="PC02a_Ind01!A1" display="PC02a_Ind01" xr:uid="{6BCD4FB3-CC4D-49DC-952F-45139EB3AD5A}"/>
    <hyperlink ref="B32" location="PC02a_Ind03!A1" display="PC02a_Ind03" xr:uid="{5762A5CF-C108-4A41-A709-B7E92D9C18BA}"/>
    <hyperlink ref="B33" location="PC02a_Ind04!A1" display="PC02a_Ind04" xr:uid="{83AC87C2-7822-4866-8E0F-D42FB2BD7E8E}"/>
    <hyperlink ref="B34" location="PC02b_Ind01!A1" display="PC02b_Ind01" xr:uid="{B14862E4-A501-4748-B9FC-59879E440C00}"/>
    <hyperlink ref="B35" location="PC02b_Ind02!A1" display="PC02b_Ind02" xr:uid="{58C454A8-956A-4991-A3F9-96AF2DC36B8B}"/>
    <hyperlink ref="B36" location="PC03a_Ind01!A1" display="PC03a_Ind01" xr:uid="{04E509D7-D2E9-4C84-85FD-8E57794BAC07}"/>
    <hyperlink ref="B37" location="PC03a_Ind02!A1" display="PC03a_Ind02" xr:uid="{296790CE-04A6-4B35-B314-CAE689E84020}"/>
    <hyperlink ref="B41" location="PC03b_Ind02!A1" display="PC03b_Ind02" xr:uid="{97C0DECE-8366-4223-9C55-3D7E28A32DD9}"/>
    <hyperlink ref="B42" location="PC03b_Ind03!A1" display="PC03b_Ind03" xr:uid="{D02B92BE-094C-4F42-B20D-8442F39CC25A}"/>
    <hyperlink ref="B43" location="PC03b_Ind04!A1" display="PC03b_Ind04" xr:uid="{8D7C19CB-21DC-464F-A960-F254629D90BB}"/>
    <hyperlink ref="B45" location="PC04_Ind01!A1" display="PC04_Ind01" xr:uid="{054A027F-F74B-445E-B595-E22E3EAFBC3D}"/>
    <hyperlink ref="B46" location="PC04_Ind02!A1" display="PC04_Ind02" xr:uid="{CAFECF7C-0911-4A90-961D-6CA77716118F}"/>
    <hyperlink ref="B47" location="PC04_Ind03!A1" display="PC04_Ind03" xr:uid="{E3AE791D-0830-4B57-B394-058FED2B6B7F}"/>
    <hyperlink ref="B48" location="PC04_Ind04!A1" display="PC04_Ind04" xr:uid="{2E50E50C-2DBF-4216-AF92-AA26EAD89586}"/>
    <hyperlink ref="B49" location="PC04_Ind05!A1" display="PC04_Ind05" xr:uid="{8D1A5B82-9192-46F5-A37C-A323576B3170}"/>
    <hyperlink ref="B50" location="PC04_Ind08!A1" display="PC04_Ind08" xr:uid="{93A2CA54-4E86-4ABB-9C87-0290EEB80B13}"/>
    <hyperlink ref="B51" location="PC04_Ind09!A1" display="PC04_Ind09" xr:uid="{3BE1C52F-C763-43C4-BEF3-CC1D1A4D4082}"/>
    <hyperlink ref="B53" location="PC05_Ind01!A1" display="PC05_Ind01" xr:uid="{7CF56808-BF53-4B35-8906-32B57A410D8B}"/>
    <hyperlink ref="B55" location="PC05_Ind03a!A1" display="PC05_Ind03a" xr:uid="{057A868E-259D-4F8D-9DCE-FFB3D94A1597}"/>
    <hyperlink ref="B56" location="PC05_Ind03b!A1" display="PC05_Ind03b" xr:uid="{C7671C85-B0B8-4ACF-B53B-3BBBAEAE42E0}"/>
    <hyperlink ref="B57" location="PC05_Ind04!A1" display="PC05_Ind04" xr:uid="{D8857642-F9A4-4017-A83F-152085207266}"/>
    <hyperlink ref="B58" location="PC05_Ind07!A1" display=" PC05_Ind07" xr:uid="{9272634A-2FD1-46B0-9313-00A08B776D63}"/>
    <hyperlink ref="B59" location="PC05_Ind08!A1" display="PC05_Ind08" xr:uid="{6FAA3D17-7CB4-4262-8353-C8D174E7DB09}"/>
    <hyperlink ref="B60" location="PC06_Ind01!A1" display="PC06_Ind01" xr:uid="{4E0DFDF7-FA16-41BF-9A73-76009E2C65EF}"/>
    <hyperlink ref="B61" location="PC06_Ind04!A1" display=" PC06_Ind04" xr:uid="{F86DC393-F477-444C-970B-41AC1E916685}"/>
    <hyperlink ref="B63" location="PC06_Ind06!A1" display="PC06_Ind06" xr:uid="{5BA96882-4BA8-43A8-8016-8512C8343F41}"/>
    <hyperlink ref="B62" location="PC06_Ind05!A1" display=" PC06_Ind05" xr:uid="{7F89C809-1541-4137-BDFF-5CDD1F82DEA7}"/>
    <hyperlink ref="B65" location="PC07_Ind04!A1" display=" PC07_Ind04" xr:uid="{332E00DA-8C5E-40AC-B6F0-1F5AD4F8082D}"/>
    <hyperlink ref="B66" location="PC07_Ind05!A1" display="PC07_Ind05" xr:uid="{CAF3A03D-6CC3-40FD-BE64-66C3D8A4A52B}"/>
    <hyperlink ref="B67" location="PC07_Ind06!A1" display=" PC07_Ind06" xr:uid="{484E5935-CA73-42B6-B31C-0A1652C0C5C1}"/>
    <hyperlink ref="B68" location="PC07_Ind07!A1" display=" PC07_Ind07" xr:uid="{259A8B97-1C5D-43B0-9CDE-2156483891DF}"/>
    <hyperlink ref="B69" location="PC07_Ind08!A1" display=" PC07_Ind08" xr:uid="{BAA87FCF-EC8C-4B8B-9923-F0D55CF85385}"/>
    <hyperlink ref="B70" location="PC07_Ind09!A1" display="PC07_Ind09" xr:uid="{50337BA0-D560-446A-BBCF-A8CAD6FBA95E}"/>
    <hyperlink ref="B71" location="PC07_Ind10!A1" display=" PC07_Ind10" xr:uid="{BCC1E345-5F74-4A5B-9741-9018A8555614}"/>
    <hyperlink ref="B72" location="PC07_Ind11!A1" display="PC07_Ind11" xr:uid="{8C51F6DD-2F66-47DF-990F-A032AD2854A0}"/>
    <hyperlink ref="B73" location="PC07_Ind12!A1" display="PC07_Ind12" xr:uid="{244179D3-7A80-465F-B29C-9960E4CD8262}"/>
    <hyperlink ref="B74" location="PC07_Ind13!A1" display=" PC07_Ind13" xr:uid="{EB4595D6-E01C-4D4C-B3BD-429AAD9DFF5A}"/>
    <hyperlink ref="B75" location="PC07_Ind14!A1" display="PC07_Ind14" xr:uid="{B4B98208-CEF8-4D81-B526-09C5DC758B94}"/>
    <hyperlink ref="B76" location="PC08_Ind03!A1" display="PC08_Ind03" xr:uid="{C4BFFA3E-E40B-43E0-BB84-4ED4A2D1DBA7}"/>
    <hyperlink ref="B106" location="PS06_Ind07!A1" display=" PS06_Ind07" xr:uid="{1AE110A7-4879-4D95-822D-15E017F62C0B}"/>
    <hyperlink ref="B17" location="PE04_Ind10!A1" display="PE04_Ind10" xr:uid="{BE96D1F3-5CFC-4C5D-AED7-10A79DAAC4EC}"/>
    <hyperlink ref="B18" location="PE04_Ind12!A1" display="PE04_Ind12" xr:uid="{7EADCF95-CF60-43E8-9A35-B61F2370AD92}"/>
    <hyperlink ref="B19" location="PE04_Ind13!A1" display="PE04_Ind13" xr:uid="{77E75BD0-CE51-44C7-9062-C666334D5EFE}"/>
    <hyperlink ref="B10" location="PE03_Ind03!A1" display="PE03_Ind03" xr:uid="{83CEDFBB-6DDF-45F5-9CA4-5A364895415E}"/>
    <hyperlink ref="B11" location="PE03_Ind08!A1" display="PE03_Ind08" xr:uid="{34BB9280-2A13-48B6-8ADB-7CC01AD6A780}"/>
    <hyperlink ref="B38" location="PC03a_Ind04!A1" display="PC03a_Ind04" xr:uid="{3AE44431-2271-4510-B77C-0CE4344CBDD5}"/>
    <hyperlink ref="B39" location="PC03a_Ind05!A1" display="PC03a_Ind05" xr:uid="{D4F20463-B3AD-43C5-AAD3-55B1431065D8}"/>
    <hyperlink ref="B40" location="PC03b_Ind01!A1" display="PC03b_Ind01" xr:uid="{91B0C6D3-EC22-4363-ADEA-399BDCCC9179}"/>
    <hyperlink ref="B77" location="PS01a_Ind02!A1" display="PS01a_Ind02" xr:uid="{1993F7EC-707D-491D-B4C9-9EA36E358928}"/>
    <hyperlink ref="B54" location="PC05_Ind02!A1" display="PC05_Ind02" xr:uid="{0DC2487B-72CD-457B-BE08-ADB73C4F9D6B}"/>
    <hyperlink ref="B78" location="PS01a_Ind03!A1" display=" PS01a_Ind03" xr:uid="{C365198E-10EC-4BAF-8A43-86CDF5F76004}"/>
    <hyperlink ref="B79" location="PS01b_Ind02!A1" display="PS01b_Ind02" xr:uid="{71DC6193-06DA-4380-83F4-628E4653AED1}"/>
    <hyperlink ref="B9" location="PE02_Ind01!A1" display="PE02_Ind01" xr:uid="{C1C3733C-DE57-480B-9981-54B28DBC4AE9}"/>
    <hyperlink ref="B13" location="PE04_Ind02!A1" display="PE04_Ind02" xr:uid="{6FBFC53D-68B7-4D7E-AB69-099DA04C5953}"/>
    <hyperlink ref="B80" location="PS01b_Ind04!A1" display="PS01b_Ind04" xr:uid="{1EAF32B2-CF25-4F12-89AC-11659B4C1C48}"/>
    <hyperlink ref="B82" location="PS02_Ind01a!A1" display="PS02_Ind01a" xr:uid="{BD2C5225-5525-461C-8849-429987155A6C}"/>
    <hyperlink ref="B83" location="PS02_Ind01b!A1" display="PS02_Ind01b" xr:uid="{695340E3-F796-460A-B69F-5ADF7461A0AA}"/>
    <hyperlink ref="B84" location="PS02_Ind02!A1" display="PS02_Ind02" xr:uid="{D44C6D50-BA2E-47CF-8756-90795AD4B4EC}"/>
    <hyperlink ref="B85" location="PS02_Ind03!A1" display="PS02_Ind03" xr:uid="{A9F42392-4EFD-46B3-B5E4-9C6C9597C6AF}"/>
    <hyperlink ref="B86" location="PS02_Ind04!A1" display="PS02_Ind04" xr:uid="{EFF2E619-3835-4393-9037-FC048D9B6847}"/>
    <hyperlink ref="B87" location="PS02_Ind05!A1" display="PS02_Ind05" xr:uid="{EB8A8235-2103-4579-B701-3E1616EC0410}"/>
    <hyperlink ref="B89" location="PS03_Ind01!A1" display="PS03_Ind01" xr:uid="{598CF7B4-FD8D-40C9-8692-B96920E3771D}"/>
    <hyperlink ref="B90" location="PS03_Ind02!A1" display="PS03_Ind02" xr:uid="{1AD4B1E5-2F42-45EC-954F-FAD79942239C}"/>
    <hyperlink ref="B91" location="PS04_Ind01!A1" display="PS04_Ind01" xr:uid="{3EAE7848-77DF-4D18-8306-26AA4AB3BA5D}"/>
    <hyperlink ref="B92" location="PS04_Ind02!A1" display="PS04_Ind02" xr:uid="{ECF55F58-CD24-45E5-AF85-B48678817369}"/>
    <hyperlink ref="B93" location="PS04_Ind03!A1" display="PS04_Ind03" xr:uid="{70933F66-2825-4F33-82B9-EEB7F272229F}"/>
    <hyperlink ref="B94" location="PS04_Ind04!A1" display="PS04_Ind04" xr:uid="{07615C62-D8CD-4C2F-AB56-D22FC30BCE7D}"/>
    <hyperlink ref="B95" location="PS04_Ind05!A1" display="PS04_Ind05" xr:uid="{D14CC495-7C1B-40BA-B28B-F5B383509247}"/>
    <hyperlink ref="B96" location="PS05_Ind01!A1" display="PS05_Ind01" xr:uid="{79C33C8C-CABF-46A8-9BD9-C8587D3A97E4}"/>
    <hyperlink ref="B97" location="PS05_Ind02!A1" display="PS05_Ind02" xr:uid="{192F3EF5-B852-4CCC-BC91-1F717FEF6E45}"/>
    <hyperlink ref="B98" location="PS05_Ind03!A1" display="PS05_Ind03" xr:uid="{AFD24181-4ED6-4CC8-B019-02E59FEE30C3}"/>
    <hyperlink ref="B99" location="PS05_Ind04!A1" display="PS05_Ind04" xr:uid="{C7C30DBC-9C38-4ACD-9FC0-50FFD8D3BB26}"/>
    <hyperlink ref="B100" location="PS05_Ind06!A1" display="PS05_Ind06" xr:uid="{CF4D02C9-B1C3-4FD7-83C5-F187A206055D}"/>
    <hyperlink ref="B101" location="PS05_Ind08!A1" display="PS05_Ind08" xr:uid="{D7B95BB6-3EA2-4660-97B5-54D310B0AC2E}"/>
    <hyperlink ref="B102" location="PS05_Ind09!A1" display="PS05_Ind09" xr:uid="{96B930D7-CEC8-4BB0-839B-46A7D74A5AB1}"/>
    <hyperlink ref="B103" location="PS05_Ind10!A1" display="PS05_Ind10" xr:uid="{E3322D1F-DF73-47B9-88D4-D1BF13969EBE}"/>
    <hyperlink ref="B104" location="PS06_Ind01!A1" display="PS06_Ind01" xr:uid="{AC4EF338-C154-470B-88EF-AB1FE1C5B4E1}"/>
    <hyperlink ref="B105" location="PS06_Ind06!A1" display="Ps06_Ind06" xr:uid="{BE623304-6676-4D8C-9C3A-18B7A57B975C}"/>
    <hyperlink ref="B108" location="PS07_Ind01!A1" display=" PS07_Ind01" xr:uid="{F41D8434-0FCE-4BE5-86B6-72F256C6C4EE}"/>
    <hyperlink ref="B109" location="PS07_Ind02!A1" display=" PS07_Ind02" xr:uid="{4FBEAB9D-F200-42DD-BE59-2D315DCF7391}"/>
    <hyperlink ref="B81" location="PS01b_Ind06!A1" display="PS01b_Ind06" xr:uid="{D4378C50-19F6-45B5-AD91-60600C3BE3BC}"/>
    <hyperlink ref="B7" location="'PE01_Ind01 PE2021-24'!A1" display="'PE01_Ind01 PE2021-24'!A1" xr:uid="{7A0BDBEB-3D0C-4081-B2CA-4773CAB7F72F}"/>
    <hyperlink ref="B64" location="PC06_Ind08!A1" display="PC06_Ind08" xr:uid="{8DD89805-0CFD-4802-A2F2-A48F5A776190}"/>
    <hyperlink ref="B88" location="PS02_Ind07!A1" display="PS02_Ind07" xr:uid="{28716BA3-0950-44FC-8986-1F1270F51919}"/>
    <hyperlink ref="B52" location="PC04_Ind10!A1" display="PC04_Ind10" xr:uid="{187B9F88-5607-42EC-A20F-01E5D1E4E0FC}"/>
    <hyperlink ref="B44" location="PC03b_Ind05!A1" display="PC03b_Ind05" xr:uid="{B6C2AE20-D777-46F6-94DD-CB9643C7A54E}"/>
  </hyperlinks>
  <printOptions horizontalCentered="1" gridLines="1"/>
  <pageMargins left="0.25" right="0.25" top="0.75" bottom="0.75" header="0" footer="0"/>
  <pageSetup paperSize="9" scale="46" fitToHeight="0" pageOrder="overThenDown" orientation="portrait" cellComments="atEnd" r:id="rId2"/>
  <tableParts count="1">
    <tablePart r:id="rId3"/>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9D7A86-3E44-4528-A46E-EB387BEB1BE8}">
  <sheetPr>
    <tabColor theme="4" tint="0.79998168889431442"/>
  </sheetPr>
  <dimension ref="B2:Q55"/>
  <sheetViews>
    <sheetView showGridLines="0" tabSelected="1" topLeftCell="A48" workbookViewId="0">
      <selection activeCell="B18" sqref="B18:K54"/>
    </sheetView>
  </sheetViews>
  <sheetFormatPr defaultColWidth="8.85546875" defaultRowHeight="12.75" x14ac:dyDescent="0.2"/>
  <cols>
    <col min="1" max="1" width="3.42578125" style="39" customWidth="1"/>
    <col min="2" max="2" width="17.5703125" style="39" customWidth="1"/>
    <col min="3" max="3" width="17.28515625" style="39" customWidth="1"/>
    <col min="4" max="4" width="20.5703125" style="39" customWidth="1"/>
    <col min="5" max="5" width="19.140625" style="39" customWidth="1"/>
    <col min="6" max="6" width="12.5703125" style="39" bestFit="1" customWidth="1"/>
    <col min="7" max="7" width="13" style="39" customWidth="1"/>
    <col min="8" max="8" width="18.28515625" style="39" customWidth="1"/>
    <col min="9" max="9" width="10.28515625" style="39" customWidth="1"/>
    <col min="10" max="10" width="11.7109375" style="39" customWidth="1"/>
    <col min="11" max="11" width="18.28515625" style="39" customWidth="1"/>
    <col min="12" max="13" width="7.5703125" style="39" customWidth="1"/>
    <col min="14" max="14" width="19" style="39" customWidth="1"/>
    <col min="15" max="15" width="24" style="39" customWidth="1"/>
    <col min="16" max="16" width="37.7109375" style="39" customWidth="1"/>
    <col min="17" max="19" width="7.5703125" style="39" customWidth="1"/>
    <col min="20" max="16384" width="8.85546875" style="39"/>
  </cols>
  <sheetData>
    <row r="2" spans="2:11" s="166" customFormat="1" ht="27.75" customHeight="1" x14ac:dyDescent="0.25">
      <c r="B2" s="1966" t="s">
        <v>0</v>
      </c>
      <c r="C2" s="1967"/>
      <c r="D2" s="1967"/>
      <c r="E2" s="1968" t="s">
        <v>123</v>
      </c>
      <c r="F2" s="1969"/>
      <c r="G2" s="1969"/>
      <c r="H2" s="1969"/>
      <c r="I2" s="1969"/>
      <c r="J2" s="1969"/>
      <c r="K2" s="1970"/>
    </row>
    <row r="3" spans="2:11" ht="14.25" x14ac:dyDescent="0.2">
      <c r="B3" s="40"/>
      <c r="C3" s="40"/>
      <c r="D3" s="41"/>
      <c r="E3" s="41"/>
      <c r="F3" s="41"/>
      <c r="G3" s="41"/>
      <c r="H3" s="41"/>
      <c r="I3" s="41"/>
      <c r="J3" s="41"/>
      <c r="K3" s="41"/>
    </row>
    <row r="4" spans="2:11" ht="54" customHeight="1" x14ac:dyDescent="0.25">
      <c r="B4" s="1943" t="s">
        <v>124</v>
      </c>
      <c r="C4" s="1944"/>
      <c r="D4" s="1971" t="s">
        <v>125</v>
      </c>
      <c r="E4" s="1972"/>
      <c r="F4" s="1943" t="s">
        <v>126</v>
      </c>
      <c r="G4" s="1947"/>
      <c r="H4" s="1973" t="s">
        <v>127</v>
      </c>
      <c r="I4" s="1974"/>
      <c r="J4" s="1974"/>
      <c r="K4" s="1975"/>
    </row>
    <row r="5" spans="2:11" ht="38.25" customHeight="1" x14ac:dyDescent="0.2">
      <c r="B5" s="1943" t="s">
        <v>128</v>
      </c>
      <c r="C5" s="1944"/>
      <c r="D5" s="1976" t="s">
        <v>129</v>
      </c>
      <c r="E5" s="1978"/>
      <c r="F5" s="1943" t="s">
        <v>130</v>
      </c>
      <c r="G5" s="1947"/>
      <c r="H5" s="1979" t="s">
        <v>131</v>
      </c>
      <c r="I5" s="1980"/>
      <c r="J5" s="1980"/>
      <c r="K5" s="1981"/>
    </row>
    <row r="6" spans="2:11" ht="24.75" customHeight="1" x14ac:dyDescent="0.2">
      <c r="B6" s="1943" t="s">
        <v>132</v>
      </c>
      <c r="C6" s="1944"/>
      <c r="D6" s="1945" t="s">
        <v>133</v>
      </c>
      <c r="E6" s="1946"/>
      <c r="F6" s="1936" t="s">
        <v>134</v>
      </c>
      <c r="G6" s="1937"/>
      <c r="H6" s="1948" t="s">
        <v>135</v>
      </c>
      <c r="I6" s="1949"/>
      <c r="J6" s="1949"/>
      <c r="K6" s="1950"/>
    </row>
    <row r="7" spans="2:11" ht="21.75" customHeight="1" x14ac:dyDescent="0.2">
      <c r="B7" s="1943" t="s">
        <v>136</v>
      </c>
      <c r="C7" s="1944"/>
      <c r="D7" s="1976" t="s">
        <v>137</v>
      </c>
      <c r="E7" s="1977"/>
      <c r="F7" s="1943" t="s">
        <v>138</v>
      </c>
      <c r="G7" s="1947"/>
      <c r="H7" s="1948" t="s">
        <v>139</v>
      </c>
      <c r="I7" s="1949"/>
      <c r="J7" s="1949"/>
      <c r="K7" s="1950"/>
    </row>
    <row r="8" spans="2:11" ht="30.75" customHeight="1" x14ac:dyDescent="0.2">
      <c r="B8" s="1943" t="s">
        <v>140</v>
      </c>
      <c r="C8" s="1944"/>
      <c r="D8" s="1945" t="s">
        <v>141</v>
      </c>
      <c r="E8" s="1946"/>
      <c r="F8" s="1943" t="s">
        <v>142</v>
      </c>
      <c r="G8" s="1947"/>
      <c r="H8" s="1948" t="s">
        <v>143</v>
      </c>
      <c r="I8" s="1949"/>
      <c r="J8" s="1949"/>
      <c r="K8" s="1950"/>
    </row>
    <row r="9" spans="2:11" ht="22.5" customHeight="1" x14ac:dyDescent="0.2"/>
    <row r="10" spans="2:11" x14ac:dyDescent="0.2">
      <c r="B10" s="1938" t="s">
        <v>144</v>
      </c>
      <c r="C10" s="1939"/>
      <c r="D10" s="1939"/>
      <c r="E10" s="1939"/>
      <c r="F10" s="1939"/>
      <c r="G10" s="1939"/>
      <c r="H10" s="1939"/>
      <c r="I10" s="1939"/>
      <c r="J10" s="1939"/>
      <c r="K10" s="1939"/>
    </row>
    <row r="11" spans="2:11" s="172" customFormat="1" ht="19.5" customHeight="1" x14ac:dyDescent="0.2">
      <c r="B11" s="1106" t="s">
        <v>145</v>
      </c>
      <c r="C11" s="1107"/>
      <c r="D11" s="1108"/>
      <c r="E11" s="1108"/>
      <c r="F11" s="1108"/>
      <c r="G11" s="1108"/>
      <c r="H11" s="1109" t="s">
        <v>146</v>
      </c>
      <c r="I11" s="1107"/>
      <c r="J11" s="1107"/>
      <c r="K11" s="1110"/>
    </row>
    <row r="13" spans="2:11" ht="24.6" customHeight="1" x14ac:dyDescent="0.25">
      <c r="B13" s="1951" t="s">
        <v>147</v>
      </c>
      <c r="C13" s="1951"/>
      <c r="D13" s="1951"/>
      <c r="E13" s="1951"/>
    </row>
    <row r="14" spans="2:11" ht="13.5" hidden="1" thickBot="1" x14ac:dyDescent="0.25">
      <c r="B14" s="1952"/>
      <c r="C14" s="1953"/>
      <c r="D14" s="1953"/>
      <c r="E14" s="1953"/>
      <c r="F14" s="1954"/>
      <c r="G14" s="1954"/>
      <c r="H14" s="1954"/>
      <c r="I14" s="1954"/>
    </row>
    <row r="15" spans="2:11" ht="13.5" hidden="1" thickBot="1" x14ac:dyDescent="0.25">
      <c r="B15" s="1955"/>
      <c r="C15" s="1954"/>
      <c r="D15" s="1954"/>
      <c r="E15" s="1954"/>
      <c r="F15" s="1954"/>
      <c r="G15" s="1954"/>
      <c r="H15" s="1954"/>
      <c r="I15" s="1954"/>
    </row>
    <row r="16" spans="2:11" ht="13.5" hidden="1" thickBot="1" x14ac:dyDescent="0.25">
      <c r="B16" s="1955"/>
      <c r="C16" s="1954"/>
      <c r="D16" s="1954"/>
      <c r="E16" s="1956"/>
      <c r="F16" s="1956"/>
      <c r="G16" s="1956"/>
      <c r="H16" s="1956"/>
      <c r="I16" s="1956"/>
    </row>
    <row r="17" spans="2:12" x14ac:dyDescent="0.2">
      <c r="B17" s="46"/>
      <c r="C17" s="47"/>
      <c r="D17" s="47"/>
      <c r="E17" s="47"/>
      <c r="F17" s="47"/>
      <c r="G17" s="47"/>
      <c r="H17" s="47"/>
      <c r="I17" s="47"/>
    </row>
    <row r="18" spans="2:12" ht="13.5" thickBot="1" x14ac:dyDescent="0.25">
      <c r="B18" s="48" t="s">
        <v>148</v>
      </c>
      <c r="C18" s="48"/>
      <c r="D18" s="47"/>
      <c r="E18" s="47"/>
      <c r="F18" s="47"/>
      <c r="G18" s="47"/>
      <c r="H18" s="47"/>
      <c r="I18" s="47"/>
    </row>
    <row r="19" spans="2:12" ht="12.75" customHeight="1" thickBot="1" x14ac:dyDescent="0.25">
      <c r="B19" s="1940" t="s">
        <v>149</v>
      </c>
      <c r="C19" s="1940" t="s">
        <v>150</v>
      </c>
      <c r="D19" s="1940" t="s">
        <v>151</v>
      </c>
      <c r="E19" s="1940" t="s">
        <v>152</v>
      </c>
      <c r="F19" s="1942" t="s">
        <v>153</v>
      </c>
      <c r="G19" s="1942"/>
      <c r="H19" s="1957" t="s">
        <v>154</v>
      </c>
      <c r="I19" s="1942" t="s">
        <v>155</v>
      </c>
      <c r="J19" s="1942"/>
      <c r="K19" s="1940" t="s">
        <v>156</v>
      </c>
    </row>
    <row r="20" spans="2:12" ht="13.5" thickBot="1" x14ac:dyDescent="0.25">
      <c r="B20" s="1940"/>
      <c r="C20" s="1940"/>
      <c r="D20" s="1940"/>
      <c r="E20" s="1940"/>
      <c r="F20" s="1942"/>
      <c r="G20" s="1942"/>
      <c r="H20" s="1958"/>
      <c r="I20" s="1942"/>
      <c r="J20" s="1942"/>
      <c r="K20" s="1941"/>
    </row>
    <row r="21" spans="2:12" ht="60.75" thickBot="1" x14ac:dyDescent="0.25">
      <c r="B21" s="1962" t="s">
        <v>157</v>
      </c>
      <c r="C21" s="1962" t="s">
        <v>158</v>
      </c>
      <c r="D21" s="49" t="s">
        <v>159</v>
      </c>
      <c r="E21" s="50" t="s">
        <v>160</v>
      </c>
      <c r="F21" s="1985" t="s">
        <v>161</v>
      </c>
      <c r="G21" s="1986"/>
      <c r="H21" s="51" t="s">
        <v>162</v>
      </c>
      <c r="I21" s="1985" t="s">
        <v>163</v>
      </c>
      <c r="J21" s="1986"/>
      <c r="K21" s="1115" t="s">
        <v>164</v>
      </c>
    </row>
    <row r="22" spans="2:12" ht="60.75" thickBot="1" x14ac:dyDescent="0.25">
      <c r="B22" s="1962"/>
      <c r="C22" s="1962"/>
      <c r="D22" s="85" t="s">
        <v>165</v>
      </c>
      <c r="E22" s="85" t="s">
        <v>166</v>
      </c>
      <c r="F22" s="1987" t="s">
        <v>167</v>
      </c>
      <c r="G22" s="1988"/>
      <c r="H22" s="78" t="s">
        <v>162</v>
      </c>
      <c r="I22" s="1987" t="s">
        <v>168</v>
      </c>
      <c r="J22" s="1988"/>
      <c r="K22" s="78" t="s">
        <v>162</v>
      </c>
    </row>
    <row r="23" spans="2:12" ht="48.75" thickBot="1" x14ac:dyDescent="0.25">
      <c r="B23" s="1962"/>
      <c r="C23" s="1962"/>
      <c r="D23" s="85" t="s">
        <v>169</v>
      </c>
      <c r="E23" s="85" t="s">
        <v>170</v>
      </c>
      <c r="F23" s="1989">
        <v>0.91</v>
      </c>
      <c r="G23" s="1990"/>
      <c r="H23" s="51" t="s">
        <v>162</v>
      </c>
      <c r="I23" s="1989">
        <v>0.89</v>
      </c>
      <c r="J23" s="1990"/>
      <c r="K23" s="51" t="s">
        <v>162</v>
      </c>
    </row>
    <row r="24" spans="2:12" ht="46.15" hidden="1" customHeight="1" thickBot="1" x14ac:dyDescent="0.25">
      <c r="B24" s="1963"/>
      <c r="C24" s="1963"/>
      <c r="D24" s="49" t="s">
        <v>171</v>
      </c>
      <c r="E24" s="50" t="s">
        <v>172</v>
      </c>
      <c r="F24" s="1991" t="s">
        <v>173</v>
      </c>
      <c r="G24" s="1990"/>
      <c r="H24" s="53" t="s">
        <v>174</v>
      </c>
      <c r="I24" s="1991" t="s">
        <v>175</v>
      </c>
      <c r="J24" s="1990"/>
      <c r="K24" s="53" t="s">
        <v>174</v>
      </c>
    </row>
    <row r="25" spans="2:12" ht="71.25" customHeight="1" thickBot="1" x14ac:dyDescent="0.25">
      <c r="B25" s="1959" t="s">
        <v>176</v>
      </c>
      <c r="C25" s="86" t="s">
        <v>177</v>
      </c>
      <c r="D25" s="55" t="s">
        <v>178</v>
      </c>
      <c r="E25" s="56" t="s">
        <v>179</v>
      </c>
      <c r="F25" s="1919" t="s">
        <v>180</v>
      </c>
      <c r="G25" s="1920"/>
      <c r="H25" s="57" t="s">
        <v>164</v>
      </c>
      <c r="I25" s="1919" t="s">
        <v>181</v>
      </c>
      <c r="J25" s="1920"/>
      <c r="K25" s="51" t="s">
        <v>162</v>
      </c>
    </row>
    <row r="26" spans="2:12" ht="48.75" thickBot="1" x14ac:dyDescent="0.25">
      <c r="B26" s="1961"/>
      <c r="C26" s="54" t="s">
        <v>182</v>
      </c>
      <c r="D26" s="54" t="s">
        <v>183</v>
      </c>
      <c r="E26" s="80" t="s">
        <v>184</v>
      </c>
      <c r="F26" s="1999" t="s">
        <v>185</v>
      </c>
      <c r="G26" s="2000"/>
      <c r="H26" s="79" t="s">
        <v>164</v>
      </c>
      <c r="I26" s="1992"/>
      <c r="J26" s="1925"/>
      <c r="K26" s="79" t="s">
        <v>164</v>
      </c>
      <c r="L26" s="39" t="s">
        <v>186</v>
      </c>
    </row>
    <row r="27" spans="2:12" ht="72.75" thickBot="1" x14ac:dyDescent="0.25">
      <c r="B27" s="1959" t="s">
        <v>187</v>
      </c>
      <c r="C27" s="1959" t="s">
        <v>188</v>
      </c>
      <c r="D27" s="59" t="s">
        <v>189</v>
      </c>
      <c r="E27" s="60" t="s">
        <v>190</v>
      </c>
      <c r="F27" s="1991" t="s">
        <v>191</v>
      </c>
      <c r="G27" s="1922"/>
      <c r="H27" s="57" t="s">
        <v>164</v>
      </c>
      <c r="I27" s="1991" t="s">
        <v>192</v>
      </c>
      <c r="J27" s="1923"/>
      <c r="K27" s="52" t="s">
        <v>164</v>
      </c>
    </row>
    <row r="28" spans="2:12" ht="102.75" customHeight="1" thickBot="1" x14ac:dyDescent="0.25">
      <c r="B28" s="1961"/>
      <c r="C28" s="1961"/>
      <c r="D28" s="87" t="s">
        <v>193</v>
      </c>
      <c r="E28" s="87" t="s">
        <v>194</v>
      </c>
      <c r="F28" s="1997" t="s">
        <v>195</v>
      </c>
      <c r="G28" s="1998"/>
      <c r="H28" s="79" t="s">
        <v>164</v>
      </c>
      <c r="I28" s="1987" t="s">
        <v>196</v>
      </c>
      <c r="J28" s="1998"/>
      <c r="K28" s="79" t="s">
        <v>164</v>
      </c>
    </row>
    <row r="29" spans="2:12" ht="60.75" thickBot="1" x14ac:dyDescent="0.25">
      <c r="B29" s="1961"/>
      <c r="C29" s="1961"/>
      <c r="D29" s="54" t="s">
        <v>197</v>
      </c>
      <c r="E29" s="61" t="s">
        <v>198</v>
      </c>
      <c r="F29" s="2005">
        <v>0.40579999999999999</v>
      </c>
      <c r="G29" s="1925"/>
      <c r="H29" s="88" t="s">
        <v>174</v>
      </c>
      <c r="I29" s="2005">
        <v>0.47220000000000001</v>
      </c>
      <c r="J29" s="1925"/>
      <c r="K29" s="81" t="s">
        <v>174</v>
      </c>
    </row>
    <row r="30" spans="2:12" ht="52.15" customHeight="1" thickBot="1" x14ac:dyDescent="0.25">
      <c r="B30" s="1961"/>
      <c r="C30" s="1959" t="s">
        <v>199</v>
      </c>
      <c r="D30" s="1959" t="s">
        <v>200</v>
      </c>
      <c r="E30" s="1982" t="s">
        <v>201</v>
      </c>
      <c r="F30" s="2006" t="s">
        <v>202</v>
      </c>
      <c r="G30" s="1930"/>
      <c r="H30" s="51" t="s">
        <v>162</v>
      </c>
      <c r="I30" s="2006" t="s">
        <v>203</v>
      </c>
      <c r="J30" s="1930"/>
      <c r="K30" s="51" t="s">
        <v>162</v>
      </c>
    </row>
    <row r="31" spans="2:12" ht="71.25" customHeight="1" thickBot="1" x14ac:dyDescent="0.25">
      <c r="B31" s="1961"/>
      <c r="C31" s="1960"/>
      <c r="D31" s="1960"/>
      <c r="E31" s="1983"/>
      <c r="F31" s="1964" t="s">
        <v>204</v>
      </c>
      <c r="G31" s="1965"/>
      <c r="H31" s="52" t="s">
        <v>164</v>
      </c>
      <c r="I31" s="1964" t="s">
        <v>205</v>
      </c>
      <c r="J31" s="1965"/>
      <c r="K31" s="52" t="s">
        <v>164</v>
      </c>
    </row>
    <row r="32" spans="2:12" ht="48.75" thickBot="1" x14ac:dyDescent="0.25">
      <c r="B32" s="1961"/>
      <c r="C32" s="1959" t="s">
        <v>206</v>
      </c>
      <c r="D32" s="59" t="s">
        <v>207</v>
      </c>
      <c r="E32" s="60" t="s">
        <v>208</v>
      </c>
      <c r="F32" s="2007" t="s">
        <v>209</v>
      </c>
      <c r="G32" s="2007"/>
      <c r="H32" s="63" t="s">
        <v>174</v>
      </c>
      <c r="I32" s="2008" t="s">
        <v>210</v>
      </c>
      <c r="J32" s="2009"/>
      <c r="K32" s="51" t="s">
        <v>162</v>
      </c>
    </row>
    <row r="33" spans="2:17" ht="60.75" thickBot="1" x14ac:dyDescent="0.25">
      <c r="B33" s="1961"/>
      <c r="C33" s="1961"/>
      <c r="D33" s="59" t="s">
        <v>211</v>
      </c>
      <c r="E33" s="60" t="s">
        <v>212</v>
      </c>
      <c r="F33" s="1931" t="s">
        <v>213</v>
      </c>
      <c r="G33" s="1933"/>
      <c r="H33" s="52" t="s">
        <v>164</v>
      </c>
      <c r="I33" s="1931" t="s">
        <v>214</v>
      </c>
      <c r="J33" s="1932"/>
      <c r="K33" s="64" t="s">
        <v>164</v>
      </c>
    </row>
    <row r="34" spans="2:17" ht="48.75" thickBot="1" x14ac:dyDescent="0.25">
      <c r="B34" s="1961"/>
      <c r="C34" s="1961"/>
      <c r="D34" s="59" t="s">
        <v>215</v>
      </c>
      <c r="E34" s="60" t="s">
        <v>216</v>
      </c>
      <c r="F34" s="1934" t="s">
        <v>217</v>
      </c>
      <c r="G34" s="1935"/>
      <c r="H34" s="51" t="s">
        <v>162</v>
      </c>
      <c r="I34" s="1934" t="s">
        <v>218</v>
      </c>
      <c r="J34" s="1935"/>
      <c r="K34" s="51" t="s">
        <v>162</v>
      </c>
    </row>
    <row r="35" spans="2:17" ht="84.75" thickBot="1" x14ac:dyDescent="0.25">
      <c r="B35" s="1961"/>
      <c r="C35" s="1960"/>
      <c r="D35" s="59" t="s">
        <v>219</v>
      </c>
      <c r="E35" s="60" t="s">
        <v>220</v>
      </c>
      <c r="F35" s="1991" t="s">
        <v>221</v>
      </c>
      <c r="G35" s="1990"/>
      <c r="H35" s="52" t="s">
        <v>164</v>
      </c>
      <c r="I35" s="1991" t="s">
        <v>222</v>
      </c>
      <c r="J35" s="1990"/>
      <c r="K35" s="65" t="s">
        <v>164</v>
      </c>
    </row>
    <row r="36" spans="2:17" ht="96.75" thickBot="1" x14ac:dyDescent="0.25">
      <c r="B36" s="1961"/>
      <c r="C36" s="59" t="s">
        <v>223</v>
      </c>
      <c r="D36" s="59" t="s">
        <v>224</v>
      </c>
      <c r="E36" s="60" t="s">
        <v>225</v>
      </c>
      <c r="F36" s="1991" t="s">
        <v>226</v>
      </c>
      <c r="G36" s="1990"/>
      <c r="H36" s="65" t="s">
        <v>164</v>
      </c>
      <c r="I36" s="1991" t="s">
        <v>227</v>
      </c>
      <c r="J36" s="1990"/>
      <c r="K36" s="65" t="s">
        <v>164</v>
      </c>
    </row>
    <row r="37" spans="2:17" ht="84.75" thickBot="1" x14ac:dyDescent="0.25">
      <c r="B37" s="1961"/>
      <c r="C37" s="1959" t="s">
        <v>228</v>
      </c>
      <c r="D37" s="66" t="s">
        <v>229</v>
      </c>
      <c r="E37" s="67" t="s">
        <v>230</v>
      </c>
      <c r="F37" s="1994" t="s">
        <v>231</v>
      </c>
      <c r="G37" s="1995"/>
      <c r="H37" s="1995"/>
      <c r="I37" s="1995"/>
      <c r="J37" s="1995"/>
      <c r="K37" s="1996"/>
    </row>
    <row r="38" spans="2:17" ht="60.75" thickBot="1" x14ac:dyDescent="0.25">
      <c r="B38" s="1960"/>
      <c r="C38" s="1960"/>
      <c r="D38" s="60" t="s">
        <v>232</v>
      </c>
      <c r="E38" s="68" t="s">
        <v>233</v>
      </c>
      <c r="F38" s="1993" t="s">
        <v>234</v>
      </c>
      <c r="G38" s="1923"/>
      <c r="H38" s="69" t="s">
        <v>162</v>
      </c>
      <c r="I38" s="1993" t="s">
        <v>235</v>
      </c>
      <c r="J38" s="1923"/>
      <c r="K38" s="69" t="s">
        <v>162</v>
      </c>
    </row>
    <row r="39" spans="2:17" ht="72.75" thickBot="1" x14ac:dyDescent="0.25">
      <c r="B39" s="54" t="s">
        <v>236</v>
      </c>
      <c r="C39" s="87" t="s">
        <v>237</v>
      </c>
      <c r="D39" s="87" t="s">
        <v>238</v>
      </c>
      <c r="E39" s="82" t="s">
        <v>239</v>
      </c>
      <c r="F39" s="2002">
        <v>85163.96</v>
      </c>
      <c r="G39" s="2003"/>
      <c r="H39" s="83" t="s">
        <v>162</v>
      </c>
      <c r="I39" s="2002">
        <v>104517.78</v>
      </c>
      <c r="J39" s="2003"/>
      <c r="K39" s="83" t="s">
        <v>162</v>
      </c>
    </row>
    <row r="40" spans="2:17" ht="108.75" thickBot="1" x14ac:dyDescent="0.25">
      <c r="B40" s="1959" t="s">
        <v>240</v>
      </c>
      <c r="C40" s="87" t="s">
        <v>241</v>
      </c>
      <c r="D40" s="87" t="s">
        <v>242</v>
      </c>
      <c r="E40" s="87" t="s">
        <v>243</v>
      </c>
      <c r="F40" s="1921" t="s">
        <v>244</v>
      </c>
      <c r="G40" s="2001"/>
      <c r="H40" s="51" t="s">
        <v>162</v>
      </c>
      <c r="I40" s="1921" t="s">
        <v>245</v>
      </c>
      <c r="J40" s="2001"/>
      <c r="K40" s="51" t="s">
        <v>162</v>
      </c>
    </row>
    <row r="41" spans="2:17" ht="84.75" thickBot="1" x14ac:dyDescent="0.25">
      <c r="B41" s="1960"/>
      <c r="C41" s="59" t="s">
        <v>246</v>
      </c>
      <c r="D41" s="59" t="s">
        <v>247</v>
      </c>
      <c r="E41" s="70" t="s">
        <v>248</v>
      </c>
      <c r="F41" s="1921" t="s">
        <v>249</v>
      </c>
      <c r="G41" s="1922"/>
      <c r="H41" s="51" t="s">
        <v>162</v>
      </c>
      <c r="I41" s="1921" t="s">
        <v>250</v>
      </c>
      <c r="J41" s="1922"/>
      <c r="K41" s="71" t="s">
        <v>251</v>
      </c>
      <c r="Q41" s="72"/>
    </row>
    <row r="42" spans="2:17" ht="48.75" thickBot="1" x14ac:dyDescent="0.25">
      <c r="B42" s="1984" t="s">
        <v>252</v>
      </c>
      <c r="C42" s="1984" t="s">
        <v>253</v>
      </c>
      <c r="D42" s="61" t="s">
        <v>254</v>
      </c>
      <c r="E42" s="73" t="s">
        <v>255</v>
      </c>
      <c r="F42" s="1921" t="s">
        <v>256</v>
      </c>
      <c r="G42" s="1922"/>
      <c r="H42" s="65" t="s">
        <v>164</v>
      </c>
      <c r="I42" s="1921" t="s">
        <v>257</v>
      </c>
      <c r="J42" s="1923"/>
      <c r="K42" s="52" t="s">
        <v>164</v>
      </c>
    </row>
    <row r="43" spans="2:17" ht="79.150000000000006" customHeight="1" thickBot="1" x14ac:dyDescent="0.25">
      <c r="B43" s="1984"/>
      <c r="C43" s="1984"/>
      <c r="D43" s="74" t="s">
        <v>258</v>
      </c>
      <c r="E43" s="75" t="s">
        <v>259</v>
      </c>
      <c r="F43" s="1964" t="s">
        <v>260</v>
      </c>
      <c r="G43" s="1965"/>
      <c r="H43" s="52" t="s">
        <v>164</v>
      </c>
      <c r="I43" s="1964" t="s">
        <v>261</v>
      </c>
      <c r="J43" s="1965"/>
      <c r="K43" s="52" t="s">
        <v>164</v>
      </c>
    </row>
    <row r="44" spans="2:17" ht="72.75" thickBot="1" x14ac:dyDescent="0.25">
      <c r="B44" s="1984"/>
      <c r="C44" s="1984"/>
      <c r="D44" s="87" t="s">
        <v>262</v>
      </c>
      <c r="E44" s="87" t="s">
        <v>263</v>
      </c>
      <c r="F44" s="1924" t="s">
        <v>264</v>
      </c>
      <c r="G44" s="1925"/>
      <c r="H44" s="84" t="s">
        <v>164</v>
      </c>
      <c r="I44" s="1924" t="s">
        <v>265</v>
      </c>
      <c r="J44" s="1925"/>
      <c r="K44" s="84" t="s">
        <v>164</v>
      </c>
    </row>
    <row r="45" spans="2:17" ht="116.45" customHeight="1" thickBot="1" x14ac:dyDescent="0.25">
      <c r="B45" s="87" t="s">
        <v>266</v>
      </c>
      <c r="C45" s="87" t="s">
        <v>267</v>
      </c>
      <c r="D45" s="87" t="s">
        <v>268</v>
      </c>
      <c r="E45" s="87" t="s">
        <v>269</v>
      </c>
      <c r="F45" s="1916" t="s">
        <v>270</v>
      </c>
      <c r="G45" s="1917"/>
      <c r="H45" s="1917"/>
      <c r="I45" s="1917"/>
      <c r="J45" s="1917"/>
      <c r="K45" s="1918"/>
    </row>
    <row r="46" spans="2:17" ht="84.75" thickBot="1" x14ac:dyDescent="0.25">
      <c r="B46" s="54" t="s">
        <v>271</v>
      </c>
      <c r="C46" s="54" t="s">
        <v>272</v>
      </c>
      <c r="D46" s="54" t="s">
        <v>273</v>
      </c>
      <c r="E46" s="54" t="s">
        <v>274</v>
      </c>
      <c r="F46" s="1926" t="s">
        <v>275</v>
      </c>
      <c r="G46" s="1925"/>
      <c r="H46" s="84" t="s">
        <v>164</v>
      </c>
      <c r="I46" s="1927" t="s">
        <v>276</v>
      </c>
      <c r="J46" s="1925"/>
      <c r="K46" s="84" t="s">
        <v>164</v>
      </c>
    </row>
    <row r="47" spans="2:17" ht="76.150000000000006" customHeight="1" thickBot="1" x14ac:dyDescent="0.25">
      <c r="B47" s="1959" t="s">
        <v>277</v>
      </c>
      <c r="C47" s="1959" t="s">
        <v>278</v>
      </c>
      <c r="D47" s="1959" t="s">
        <v>279</v>
      </c>
      <c r="E47" s="1959" t="s">
        <v>280</v>
      </c>
      <c r="F47" s="1930" t="s">
        <v>281</v>
      </c>
      <c r="G47" s="1930"/>
      <c r="H47" s="1928" t="s">
        <v>174</v>
      </c>
      <c r="I47" s="1930" t="s">
        <v>282</v>
      </c>
      <c r="J47" s="1930"/>
      <c r="K47" s="51" t="s">
        <v>162</v>
      </c>
    </row>
    <row r="48" spans="2:17" ht="94.9" customHeight="1" thickBot="1" x14ac:dyDescent="0.25">
      <c r="B48" s="1960"/>
      <c r="C48" s="1960"/>
      <c r="D48" s="1960"/>
      <c r="E48" s="1960"/>
      <c r="F48" s="1930" t="s">
        <v>283</v>
      </c>
      <c r="G48" s="1930"/>
      <c r="H48" s="1929"/>
      <c r="I48" s="1930" t="s">
        <v>284</v>
      </c>
      <c r="J48" s="1930"/>
      <c r="K48" s="52" t="s">
        <v>164</v>
      </c>
    </row>
    <row r="49" spans="2:14" ht="57.6" customHeight="1" thickBot="1" x14ac:dyDescent="0.25">
      <c r="B49" s="1959" t="s">
        <v>285</v>
      </c>
      <c r="C49" s="1959" t="s">
        <v>286</v>
      </c>
      <c r="D49" s="1959" t="s">
        <v>287</v>
      </c>
      <c r="E49" s="1982" t="s">
        <v>288</v>
      </c>
      <c r="F49" s="1930" t="s">
        <v>289</v>
      </c>
      <c r="G49" s="1930"/>
      <c r="H49" s="1928" t="s">
        <v>174</v>
      </c>
      <c r="I49" s="1930" t="s">
        <v>290</v>
      </c>
      <c r="J49" s="1930"/>
      <c r="K49" s="1928" t="s">
        <v>174</v>
      </c>
      <c r="N49" s="70"/>
    </row>
    <row r="50" spans="2:14" ht="58.9" customHeight="1" thickBot="1" x14ac:dyDescent="0.25">
      <c r="B50" s="1960"/>
      <c r="C50" s="1960"/>
      <c r="D50" s="1960"/>
      <c r="E50" s="1983"/>
      <c r="F50" s="1930" t="s">
        <v>291</v>
      </c>
      <c r="G50" s="1930"/>
      <c r="H50" s="1929"/>
      <c r="I50" s="1930" t="s">
        <v>292</v>
      </c>
      <c r="J50" s="1930"/>
      <c r="K50" s="1929"/>
      <c r="N50" s="2004"/>
    </row>
    <row r="51" spans="2:14" ht="60.75" thickBot="1" x14ac:dyDescent="0.25">
      <c r="B51" s="58" t="s">
        <v>293</v>
      </c>
      <c r="C51" s="59" t="s">
        <v>294</v>
      </c>
      <c r="D51" s="59" t="s">
        <v>295</v>
      </c>
      <c r="E51" s="60" t="s">
        <v>296</v>
      </c>
      <c r="F51" s="1913" t="s">
        <v>297</v>
      </c>
      <c r="G51" s="1914"/>
      <c r="H51" s="1914"/>
      <c r="I51" s="1914"/>
      <c r="J51" s="1914"/>
      <c r="K51" s="1915"/>
      <c r="N51" s="2004"/>
    </row>
    <row r="52" spans="2:14" ht="60.75" thickBot="1" x14ac:dyDescent="0.25">
      <c r="B52" s="58" t="s">
        <v>298</v>
      </c>
      <c r="C52" s="59" t="s">
        <v>299</v>
      </c>
      <c r="D52" s="59" t="s">
        <v>300</v>
      </c>
      <c r="E52" s="70" t="s">
        <v>301</v>
      </c>
      <c r="F52" s="1921">
        <v>14</v>
      </c>
      <c r="G52" s="1922"/>
      <c r="H52" s="76" t="s">
        <v>251</v>
      </c>
      <c r="I52" s="1921">
        <v>30</v>
      </c>
      <c r="J52" s="1922"/>
      <c r="K52" s="52" t="s">
        <v>164</v>
      </c>
      <c r="N52" s="70"/>
    </row>
    <row r="53" spans="2:14" ht="84.75" thickBot="1" x14ac:dyDescent="0.25">
      <c r="B53" s="58" t="s">
        <v>302</v>
      </c>
      <c r="C53" s="59" t="s">
        <v>303</v>
      </c>
      <c r="D53" s="60" t="s">
        <v>304</v>
      </c>
      <c r="E53" s="77" t="s">
        <v>305</v>
      </c>
      <c r="F53" s="1921" t="s">
        <v>306</v>
      </c>
      <c r="G53" s="1922"/>
      <c r="H53" s="52" t="s">
        <v>164</v>
      </c>
      <c r="I53" s="1921" t="s">
        <v>306</v>
      </c>
      <c r="J53" s="1923"/>
      <c r="K53" s="52" t="s">
        <v>164</v>
      </c>
      <c r="N53" s="70"/>
    </row>
    <row r="54" spans="2:14" ht="60.75" thickBot="1" x14ac:dyDescent="0.25">
      <c r="B54" s="58" t="s">
        <v>307</v>
      </c>
      <c r="C54" s="59" t="s">
        <v>308</v>
      </c>
      <c r="D54" s="59" t="s">
        <v>309</v>
      </c>
      <c r="E54" s="60" t="s">
        <v>310</v>
      </c>
      <c r="F54" s="1913" t="s">
        <v>297</v>
      </c>
      <c r="G54" s="1914"/>
      <c r="H54" s="1914"/>
      <c r="I54" s="1914"/>
      <c r="J54" s="1914"/>
      <c r="K54" s="1915"/>
      <c r="N54" s="70"/>
    </row>
    <row r="55" spans="2:14" x14ac:dyDescent="0.2">
      <c r="N55" s="70"/>
    </row>
  </sheetData>
  <mergeCells count="122">
    <mergeCell ref="I42:J42"/>
    <mergeCell ref="I41:J41"/>
    <mergeCell ref="F41:G41"/>
    <mergeCell ref="F40:G40"/>
    <mergeCell ref="I40:J40"/>
    <mergeCell ref="F39:G39"/>
    <mergeCell ref="I39:J39"/>
    <mergeCell ref="N50:N51"/>
    <mergeCell ref="I29:J29"/>
    <mergeCell ref="F30:G30"/>
    <mergeCell ref="F31:G31"/>
    <mergeCell ref="I30:J30"/>
    <mergeCell ref="I31:J31"/>
    <mergeCell ref="F29:G29"/>
    <mergeCell ref="F35:G35"/>
    <mergeCell ref="I35:J35"/>
    <mergeCell ref="I36:J36"/>
    <mergeCell ref="F36:G36"/>
    <mergeCell ref="F32:G32"/>
    <mergeCell ref="I32:J32"/>
    <mergeCell ref="F51:K51"/>
    <mergeCell ref="F50:G50"/>
    <mergeCell ref="I50:J50"/>
    <mergeCell ref="I43:J43"/>
    <mergeCell ref="I21:J21"/>
    <mergeCell ref="I22:J22"/>
    <mergeCell ref="I23:J23"/>
    <mergeCell ref="I24:J24"/>
    <mergeCell ref="F23:G23"/>
    <mergeCell ref="F24:G24"/>
    <mergeCell ref="I26:J26"/>
    <mergeCell ref="C37:C38"/>
    <mergeCell ref="F22:G22"/>
    <mergeCell ref="F38:G38"/>
    <mergeCell ref="I38:J38"/>
    <mergeCell ref="F37:K37"/>
    <mergeCell ref="F27:G27"/>
    <mergeCell ref="I27:J27"/>
    <mergeCell ref="F28:G28"/>
    <mergeCell ref="I28:J28"/>
    <mergeCell ref="F34:G34"/>
    <mergeCell ref="F26:G26"/>
    <mergeCell ref="C27:C29"/>
    <mergeCell ref="C30:C31"/>
    <mergeCell ref="D30:D31"/>
    <mergeCell ref="E30:E31"/>
    <mergeCell ref="C32:C35"/>
    <mergeCell ref="F21:G21"/>
    <mergeCell ref="B49:B50"/>
    <mergeCell ref="C49:C50"/>
    <mergeCell ref="D49:D50"/>
    <mergeCell ref="E49:E50"/>
    <mergeCell ref="B42:B44"/>
    <mergeCell ref="C42:C44"/>
    <mergeCell ref="B47:B48"/>
    <mergeCell ref="C47:C48"/>
    <mergeCell ref="D47:D48"/>
    <mergeCell ref="E47:E48"/>
    <mergeCell ref="B40:B41"/>
    <mergeCell ref="B27:B38"/>
    <mergeCell ref="B21:B24"/>
    <mergeCell ref="C21:C24"/>
    <mergeCell ref="B25:B26"/>
    <mergeCell ref="F42:G42"/>
    <mergeCell ref="F43:G43"/>
    <mergeCell ref="B2:D2"/>
    <mergeCell ref="E2:K2"/>
    <mergeCell ref="B4:C4"/>
    <mergeCell ref="D4:E4"/>
    <mergeCell ref="F4:G4"/>
    <mergeCell ref="H4:K4"/>
    <mergeCell ref="B7:C7"/>
    <mergeCell ref="D7:E7"/>
    <mergeCell ref="F7:G7"/>
    <mergeCell ref="H7:K7"/>
    <mergeCell ref="H6:K6"/>
    <mergeCell ref="B5:C5"/>
    <mergeCell ref="D5:E5"/>
    <mergeCell ref="F5:G5"/>
    <mergeCell ref="H5:K5"/>
    <mergeCell ref="B6:C6"/>
    <mergeCell ref="D6:E6"/>
    <mergeCell ref="F6:G6"/>
    <mergeCell ref="B10:K10"/>
    <mergeCell ref="K19:K20"/>
    <mergeCell ref="F19:G20"/>
    <mergeCell ref="I19:J20"/>
    <mergeCell ref="B8:C8"/>
    <mergeCell ref="D8:E8"/>
    <mergeCell ref="F8:G8"/>
    <mergeCell ref="H8:K8"/>
    <mergeCell ref="B13:E13"/>
    <mergeCell ref="B14:I16"/>
    <mergeCell ref="B19:B20"/>
    <mergeCell ref="C19:C20"/>
    <mergeCell ref="D19:D20"/>
    <mergeCell ref="E19:E20"/>
    <mergeCell ref="H19:H20"/>
    <mergeCell ref="F54:K54"/>
    <mergeCell ref="F45:K45"/>
    <mergeCell ref="I25:J25"/>
    <mergeCell ref="F25:G25"/>
    <mergeCell ref="F52:G52"/>
    <mergeCell ref="I52:J52"/>
    <mergeCell ref="F53:G53"/>
    <mergeCell ref="I53:J53"/>
    <mergeCell ref="I44:J44"/>
    <mergeCell ref="F44:G44"/>
    <mergeCell ref="F46:G46"/>
    <mergeCell ref="I46:J46"/>
    <mergeCell ref="H47:H48"/>
    <mergeCell ref="F47:G47"/>
    <mergeCell ref="I47:J47"/>
    <mergeCell ref="F48:G48"/>
    <mergeCell ref="I48:J48"/>
    <mergeCell ref="K49:K50"/>
    <mergeCell ref="H49:H50"/>
    <mergeCell ref="F49:G49"/>
    <mergeCell ref="I49:J49"/>
    <mergeCell ref="I33:J33"/>
    <mergeCell ref="F33:G33"/>
    <mergeCell ref="I34:J34"/>
  </mergeCells>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703B7-AA8E-4918-BD32-677C4D7C3692}">
  <sheetPr>
    <tabColor theme="4" tint="0.79998168889431442"/>
  </sheetPr>
  <dimension ref="B2:N62"/>
  <sheetViews>
    <sheetView showGridLines="0" workbookViewId="0">
      <selection activeCell="B13" sqref="B13:H55"/>
    </sheetView>
  </sheetViews>
  <sheetFormatPr defaultColWidth="8.85546875" defaultRowHeight="12.75" x14ac:dyDescent="0.2"/>
  <cols>
    <col min="1" max="1" width="3.42578125" style="39" customWidth="1"/>
    <col min="2" max="2" width="17.5703125" style="39" customWidth="1"/>
    <col min="3" max="3" width="31.140625" style="92" customWidth="1"/>
    <col min="4" max="4" width="24.5703125" style="92" customWidth="1"/>
    <col min="5" max="5" width="23" style="92" customWidth="1"/>
    <col min="6" max="6" width="12.5703125" style="92" bestFit="1" customWidth="1"/>
    <col min="7" max="7" width="13" style="92" customWidth="1"/>
    <col min="8" max="8" width="18.28515625" style="39" customWidth="1"/>
    <col min="9" max="9" width="10.28515625" style="39" customWidth="1"/>
    <col min="10" max="10" width="11.7109375" style="39" customWidth="1"/>
    <col min="11" max="11" width="18.28515625" style="39" customWidth="1"/>
    <col min="12" max="13" width="7.5703125" style="39" customWidth="1"/>
    <col min="14" max="14" width="19" style="39" customWidth="1"/>
    <col min="15" max="15" width="24" style="39" customWidth="1"/>
    <col min="16" max="16" width="37.7109375" style="39" customWidth="1"/>
    <col min="17" max="19" width="7.5703125" style="39" customWidth="1"/>
    <col min="20" max="16384" width="8.85546875" style="39"/>
  </cols>
  <sheetData>
    <row r="2" spans="2:11" s="166" customFormat="1" ht="24.75" customHeight="1" x14ac:dyDescent="0.25">
      <c r="B2" s="1966" t="s">
        <v>0</v>
      </c>
      <c r="C2" s="1967"/>
      <c r="D2" s="1967"/>
      <c r="E2" s="1968" t="s">
        <v>123</v>
      </c>
      <c r="F2" s="1969"/>
      <c r="G2" s="1969"/>
      <c r="H2" s="1969"/>
      <c r="I2" s="1969"/>
      <c r="J2" s="1969"/>
      <c r="K2" s="1970"/>
    </row>
    <row r="3" spans="2:11" ht="14.25" x14ac:dyDescent="0.2">
      <c r="B3" s="40"/>
      <c r="C3" s="89"/>
      <c r="D3" s="90"/>
      <c r="E3" s="90"/>
      <c r="F3" s="90"/>
      <c r="G3" s="90"/>
      <c r="H3" s="41"/>
      <c r="I3" s="41"/>
      <c r="J3" s="41"/>
      <c r="K3" s="41"/>
    </row>
    <row r="4" spans="2:11" ht="56.25" customHeight="1" x14ac:dyDescent="0.25">
      <c r="B4" s="1943" t="s">
        <v>124</v>
      </c>
      <c r="C4" s="1944"/>
      <c r="D4" s="1971" t="s">
        <v>125</v>
      </c>
      <c r="E4" s="1972"/>
      <c r="F4" s="1943" t="s">
        <v>126</v>
      </c>
      <c r="G4" s="1947"/>
      <c r="H4" s="1973" t="s">
        <v>127</v>
      </c>
      <c r="I4" s="1974"/>
      <c r="J4" s="1974"/>
      <c r="K4" s="1975"/>
    </row>
    <row r="5" spans="2:11" ht="30.75" customHeight="1" x14ac:dyDescent="0.2">
      <c r="B5" s="1943" t="s">
        <v>128</v>
      </c>
      <c r="C5" s="1944"/>
      <c r="D5" s="1976" t="s">
        <v>129</v>
      </c>
      <c r="E5" s="1978"/>
      <c r="F5" s="1943" t="s">
        <v>130</v>
      </c>
      <c r="G5" s="1947"/>
      <c r="H5" s="1979" t="s">
        <v>131</v>
      </c>
      <c r="I5" s="1980"/>
      <c r="J5" s="1980"/>
      <c r="K5" s="1981"/>
    </row>
    <row r="6" spans="2:11" ht="21.75" customHeight="1" x14ac:dyDescent="0.2">
      <c r="B6" s="1943" t="s">
        <v>132</v>
      </c>
      <c r="C6" s="1944"/>
      <c r="D6" s="1945" t="s">
        <v>311</v>
      </c>
      <c r="E6" s="1946"/>
      <c r="F6" s="1936" t="s">
        <v>134</v>
      </c>
      <c r="G6" s="1937"/>
      <c r="H6" s="1948" t="s">
        <v>135</v>
      </c>
      <c r="I6" s="1949"/>
      <c r="J6" s="1949"/>
      <c r="K6" s="1950"/>
    </row>
    <row r="7" spans="2:11" ht="21.75" customHeight="1" x14ac:dyDescent="0.2">
      <c r="B7" s="1943" t="s">
        <v>136</v>
      </c>
      <c r="C7" s="1944"/>
      <c r="D7" s="1976" t="s">
        <v>137</v>
      </c>
      <c r="E7" s="1977"/>
      <c r="F7" s="1943" t="s">
        <v>138</v>
      </c>
      <c r="G7" s="1947"/>
      <c r="H7" s="1948" t="s">
        <v>139</v>
      </c>
      <c r="I7" s="1949"/>
      <c r="J7" s="1949"/>
      <c r="K7" s="1950"/>
    </row>
    <row r="8" spans="2:11" ht="24.75" customHeight="1" x14ac:dyDescent="0.2">
      <c r="B8" s="1943" t="s">
        <v>140</v>
      </c>
      <c r="C8" s="1944"/>
      <c r="D8" s="1945" t="s">
        <v>141</v>
      </c>
      <c r="E8" s="1946"/>
      <c r="F8" s="1943" t="s">
        <v>142</v>
      </c>
      <c r="G8" s="1947"/>
      <c r="H8" s="1948" t="s">
        <v>143</v>
      </c>
      <c r="I8" s="1949"/>
      <c r="J8" s="1949"/>
      <c r="K8" s="1950"/>
    </row>
    <row r="9" spans="2:11" ht="21" customHeight="1" x14ac:dyDescent="0.2">
      <c r="D9" s="2013"/>
      <c r="E9" s="2014"/>
    </row>
    <row r="10" spans="2:11" x14ac:dyDescent="0.2">
      <c r="B10" s="1938" t="s">
        <v>144</v>
      </c>
      <c r="C10" s="1939"/>
      <c r="D10" s="1939"/>
      <c r="E10" s="1939"/>
      <c r="F10" s="1939"/>
      <c r="G10" s="1939"/>
      <c r="H10" s="1939"/>
      <c r="I10" s="1939"/>
      <c r="J10" s="1939"/>
      <c r="K10" s="1939"/>
    </row>
    <row r="11" spans="2:11" s="172" customFormat="1" ht="18" customHeight="1" x14ac:dyDescent="0.2">
      <c r="B11" s="1106" t="s">
        <v>145</v>
      </c>
      <c r="C11" s="1107"/>
      <c r="D11" s="1108"/>
      <c r="E11" s="1108"/>
      <c r="F11" s="1111" t="s">
        <v>312</v>
      </c>
      <c r="G11" s="1108"/>
      <c r="H11" s="1109"/>
      <c r="I11" s="1107"/>
      <c r="J11" s="1107"/>
      <c r="K11" s="1110"/>
    </row>
    <row r="13" spans="2:11" ht="24.6" customHeight="1" x14ac:dyDescent="0.25">
      <c r="B13" s="94" t="s">
        <v>313</v>
      </c>
      <c r="C13" s="95"/>
      <c r="D13" s="95"/>
    </row>
    <row r="14" spans="2:11" ht="13.5" hidden="1" thickBot="1" x14ac:dyDescent="0.25"/>
    <row r="15" spans="2:11" ht="13.5" hidden="1" thickBot="1" x14ac:dyDescent="0.25"/>
    <row r="16" spans="2:11" ht="13.5" hidden="1" thickBot="1" x14ac:dyDescent="0.25"/>
    <row r="18" spans="2:8" ht="13.5" thickBot="1" x14ac:dyDescent="0.25">
      <c r="B18" s="48" t="s">
        <v>148</v>
      </c>
      <c r="C18" s="96"/>
    </row>
    <row r="19" spans="2:8" ht="12.75" customHeight="1" thickBot="1" x14ac:dyDescent="0.25">
      <c r="B19" s="1940" t="s">
        <v>149</v>
      </c>
      <c r="C19" s="1940" t="s">
        <v>150</v>
      </c>
      <c r="D19" s="1940" t="s">
        <v>151</v>
      </c>
      <c r="E19" s="1940" t="s">
        <v>152</v>
      </c>
      <c r="F19" s="1942" t="s">
        <v>314</v>
      </c>
      <c r="G19" s="1942"/>
      <c r="H19" s="1114" t="s">
        <v>315</v>
      </c>
    </row>
    <row r="20" spans="2:8" ht="13.5" thickBot="1" x14ac:dyDescent="0.25">
      <c r="B20" s="1940"/>
      <c r="C20" s="1940"/>
      <c r="D20" s="1940"/>
      <c r="E20" s="1940"/>
      <c r="F20" s="1942"/>
      <c r="G20" s="1942"/>
      <c r="H20" s="1114" t="s">
        <v>316</v>
      </c>
    </row>
    <row r="21" spans="2:8" ht="106.9" customHeight="1" thickBot="1" x14ac:dyDescent="0.25">
      <c r="B21" s="1963" t="s">
        <v>317</v>
      </c>
      <c r="C21" s="2012" t="s">
        <v>318</v>
      </c>
      <c r="D21" s="1112" t="s">
        <v>319</v>
      </c>
      <c r="E21" s="1112" t="str">
        <f>PE03_Ind03!D5</f>
        <v>Assolir el 100% de noves titulacions verificades respecte de les proposades. en 1a o ss. Avaluacions</v>
      </c>
      <c r="F21" s="2015" t="s">
        <v>320</v>
      </c>
      <c r="G21" s="2016"/>
      <c r="H21" s="1113" t="s">
        <v>162</v>
      </c>
    </row>
    <row r="22" spans="2:8" ht="71.45" customHeight="1" thickBot="1" x14ac:dyDescent="0.25">
      <c r="B22" s="2006"/>
      <c r="C22" s="2010"/>
      <c r="D22" s="2011" t="s">
        <v>321</v>
      </c>
      <c r="E22" s="2019" t="str">
        <f>PC08_Ind03!D5</f>
        <v>Aconseguir l'aprovació d'AQU en el 100 % de les modificacions proposades</v>
      </c>
      <c r="F22" s="2017" t="s">
        <v>322</v>
      </c>
      <c r="G22" s="2018"/>
      <c r="H22" s="2020" t="s">
        <v>162</v>
      </c>
    </row>
    <row r="23" spans="2:8" ht="21.75" customHeight="1" thickBot="1" x14ac:dyDescent="0.25">
      <c r="B23" s="2006"/>
      <c r="C23" s="2010"/>
      <c r="D23" s="2010"/>
      <c r="E23" s="2011"/>
      <c r="F23" s="2018"/>
      <c r="G23" s="2018"/>
      <c r="H23" s="2020"/>
    </row>
    <row r="24" spans="2:8" ht="53.25" hidden="1" customHeight="1" thickBot="1" x14ac:dyDescent="0.25">
      <c r="B24" s="2006"/>
      <c r="C24" s="2010"/>
      <c r="D24" s="2010"/>
      <c r="E24" s="97"/>
      <c r="F24" s="2018"/>
      <c r="G24" s="2018"/>
      <c r="H24" s="100"/>
    </row>
    <row r="25" spans="2:8" ht="20.25" hidden="1" customHeight="1" thickBot="1" x14ac:dyDescent="0.25">
      <c r="B25" s="2006"/>
      <c r="C25" s="2010"/>
      <c r="D25" s="2010"/>
      <c r="E25" s="97"/>
      <c r="F25" s="2018"/>
      <c r="G25" s="2018"/>
      <c r="H25" s="100"/>
    </row>
    <row r="26" spans="2:8" ht="46.15" hidden="1" customHeight="1" thickBot="1" x14ac:dyDescent="0.25">
      <c r="B26" s="2006"/>
      <c r="C26" s="2010"/>
      <c r="D26" s="99"/>
      <c r="E26" s="99"/>
      <c r="F26" s="99"/>
      <c r="G26" s="99"/>
      <c r="H26" s="100"/>
    </row>
    <row r="27" spans="2:8" ht="110.25" customHeight="1" thickBot="1" x14ac:dyDescent="0.25">
      <c r="B27" s="1984" t="s">
        <v>323</v>
      </c>
      <c r="C27" s="97" t="s">
        <v>324</v>
      </c>
      <c r="D27" s="98" t="s">
        <v>325</v>
      </c>
      <c r="E27" s="101" t="str">
        <f>PC07_Ind10!D5</f>
        <v xml:space="preserve">Reduir progressivament la mitjana de la taxa d'abandonament dels títols per ajustar-la a l'àmbit de les Humanitats i CCSS del SUC (o mitjana UAB aprx 20% 2019-22) </v>
      </c>
      <c r="F27" s="2021">
        <f>PC07_Ind10!H41</f>
        <v>0.23400000000000001</v>
      </c>
      <c r="G27" s="2018"/>
      <c r="H27" s="102" t="s">
        <v>326</v>
      </c>
    </row>
    <row r="28" spans="2:8" ht="65.25" customHeight="1" thickBot="1" x14ac:dyDescent="0.25">
      <c r="B28" s="1984"/>
      <c r="C28" s="97" t="s">
        <v>327</v>
      </c>
      <c r="D28" s="98" t="s">
        <v>328</v>
      </c>
      <c r="E28" s="98" t="str">
        <f>PC03b_Ind05!D5</f>
        <v>Incrementar la xifra de TFE amb sistema ApS. mantenint la xifra en 5 o més anualment</v>
      </c>
      <c r="F28" s="2018">
        <f>PC03b_Ind05!E16</f>
        <v>5</v>
      </c>
      <c r="G28" s="2018"/>
      <c r="H28" s="103" t="s">
        <v>164</v>
      </c>
    </row>
    <row r="29" spans="2:8" ht="51.75" thickBot="1" x14ac:dyDescent="0.25">
      <c r="B29" s="87" t="s">
        <v>329</v>
      </c>
      <c r="C29" s="97" t="s">
        <v>330</v>
      </c>
      <c r="D29" s="98" t="s">
        <v>331</v>
      </c>
      <c r="E29" s="101" t="str">
        <f>PC07_Ind11!D5</f>
        <v>Assolir un mínim de 2 reunions anuals de totes les titulacions</v>
      </c>
      <c r="F29" s="2010" t="str">
        <f>_xlfn.CONCAT("Titulacions amb menys de 2 reunions durant el curs: ",PC07_Ind11!D15)</f>
        <v>Titulacions amb menys de 2 reunions durant el curs: 11</v>
      </c>
      <c r="G29" s="2010"/>
      <c r="H29" s="104" t="s">
        <v>174</v>
      </c>
    </row>
    <row r="30" spans="2:8" ht="72" customHeight="1" thickBot="1" x14ac:dyDescent="0.25">
      <c r="B30" s="1984" t="s">
        <v>332</v>
      </c>
      <c r="C30" s="105" t="s">
        <v>333</v>
      </c>
      <c r="D30" s="105" t="s">
        <v>178</v>
      </c>
      <c r="E30" s="105" t="str">
        <f>'PE01_Ind01 PE2021-24'!D5</f>
        <v xml:space="preserve">Assolir o millorar el 80% o més dels indicadors estratègics del quadre de comandament </v>
      </c>
      <c r="F30" s="2022" t="s">
        <v>334</v>
      </c>
      <c r="G30" s="2022"/>
      <c r="H30" s="69" t="s">
        <v>162</v>
      </c>
    </row>
    <row r="31" spans="2:8" ht="94.15" customHeight="1" thickBot="1" x14ac:dyDescent="0.25">
      <c r="B31" s="1984"/>
      <c r="C31" s="97" t="s">
        <v>335</v>
      </c>
      <c r="D31" s="98" t="s">
        <v>336</v>
      </c>
      <c r="E31" s="98" t="str">
        <f>PE02_Ind01!D5</f>
        <v>Resoldre el 90% o més de les propostes de millora en un màxim de 3 anys</v>
      </c>
      <c r="F31" s="2023" t="str">
        <f>_xlfn.CONCAT("Any inici &lt;=2022: ",TEXT([1]PE02_Ind01!F21,"0%"))</f>
        <v>Any inici &lt;=2022: 93%</v>
      </c>
      <c r="G31" s="2023"/>
      <c r="H31" s="69" t="s">
        <v>162</v>
      </c>
    </row>
    <row r="32" spans="2:8" ht="77.25" customHeight="1" thickBot="1" x14ac:dyDescent="0.25">
      <c r="B32" s="1930"/>
      <c r="C32" s="97" t="s">
        <v>337</v>
      </c>
      <c r="D32" s="97" t="s">
        <v>338</v>
      </c>
      <c r="E32" s="97" t="str">
        <f>PE04_Ind08!D5</f>
        <v>Incrementar fins al 100% d'avaluats favorablement. mantenint una proporció superior al 90%</v>
      </c>
      <c r="F32" s="2021">
        <f>PE04_Ind08!G14</f>
        <v>0.93600000000000005</v>
      </c>
      <c r="G32" s="2018"/>
      <c r="H32" s="69" t="s">
        <v>162</v>
      </c>
    </row>
    <row r="33" spans="2:9" ht="67.5" customHeight="1" thickBot="1" x14ac:dyDescent="0.25">
      <c r="B33" s="87" t="s">
        <v>339</v>
      </c>
      <c r="C33" s="97" t="s">
        <v>340</v>
      </c>
      <c r="D33" s="98" t="s">
        <v>341</v>
      </c>
      <c r="E33" s="98" t="str">
        <f>PE05_Ind02!D5</f>
        <v>Mantenir el nivell 80%</v>
      </c>
      <c r="F33" s="2024">
        <v>0.81</v>
      </c>
      <c r="G33" s="2018"/>
      <c r="H33" s="69" t="s">
        <v>162</v>
      </c>
    </row>
    <row r="34" spans="2:9" ht="71.25" customHeight="1" thickBot="1" x14ac:dyDescent="0.25">
      <c r="B34" s="1984" t="s">
        <v>342</v>
      </c>
      <c r="C34" s="97" t="s">
        <v>343</v>
      </c>
      <c r="D34" s="106" t="s">
        <v>344</v>
      </c>
      <c r="E34" s="106" t="str">
        <f>PS01b_Ind06!D5</f>
        <v>Augment progressiu dels ajuts i de les titulacions implicades</v>
      </c>
      <c r="F34" s="2018" t="str">
        <f>PS01b_Ind06!C15</f>
        <v>4 ajuts</v>
      </c>
      <c r="G34" s="2018"/>
      <c r="H34" s="103" t="s">
        <v>164</v>
      </c>
    </row>
    <row r="35" spans="2:9" ht="66" customHeight="1" thickBot="1" x14ac:dyDescent="0.25">
      <c r="B35" s="1984"/>
      <c r="C35" s="97" t="s">
        <v>345</v>
      </c>
      <c r="D35" s="106" t="s">
        <v>238</v>
      </c>
      <c r="E35" s="106" t="str">
        <f>PS01a_Ind02!D5</f>
        <v xml:space="preserve">Mantenir o incrementar el pressupost destinat a manteniment i millora dels espais i equipament </v>
      </c>
      <c r="F35" s="2026">
        <v>119473.61</v>
      </c>
      <c r="G35" s="2026"/>
      <c r="H35" s="69" t="s">
        <v>162</v>
      </c>
    </row>
    <row r="36" spans="2:9" ht="90" thickBot="1" x14ac:dyDescent="0.25">
      <c r="B36" s="107" t="s">
        <v>346</v>
      </c>
      <c r="C36" s="97" t="s">
        <v>347</v>
      </c>
      <c r="D36" s="97" t="s">
        <v>348</v>
      </c>
      <c r="E36" s="2010" t="s">
        <v>349</v>
      </c>
      <c r="F36" s="2010"/>
      <c r="G36" s="2010"/>
      <c r="H36" s="2010"/>
    </row>
    <row r="37" spans="2:9" ht="51.75" thickBot="1" x14ac:dyDescent="0.25">
      <c r="B37" s="1984" t="s">
        <v>350</v>
      </c>
      <c r="C37" s="97" t="s">
        <v>351</v>
      </c>
      <c r="D37" s="98" t="s">
        <v>352</v>
      </c>
      <c r="E37" s="98" t="str">
        <f>PS06_Ind07!D5</f>
        <v>Incrementar l'impacte de les xarxes socials de la Facultat</v>
      </c>
      <c r="F37" s="2010" t="s">
        <v>353</v>
      </c>
      <c r="G37" s="2010"/>
      <c r="H37" s="69" t="s">
        <v>162</v>
      </c>
    </row>
    <row r="38" spans="2:9" ht="64.5" thickBot="1" x14ac:dyDescent="0.25">
      <c r="B38" s="1930"/>
      <c r="C38" s="97" t="s">
        <v>354</v>
      </c>
      <c r="D38" s="98" t="s">
        <v>355</v>
      </c>
      <c r="E38" s="98" t="str">
        <f>PS03_Ind01!D5</f>
        <v>Mantenir més de 95% de respostes en termini</v>
      </c>
      <c r="F38" s="2024">
        <f>PS03_Ind01!K16</f>
        <v>0.97</v>
      </c>
      <c r="G38" s="2018"/>
      <c r="H38" s="69" t="s">
        <v>162</v>
      </c>
    </row>
    <row r="39" spans="2:9" ht="96.75" thickBot="1" x14ac:dyDescent="0.25">
      <c r="B39" s="87" t="s">
        <v>356</v>
      </c>
      <c r="C39" s="98" t="s">
        <v>357</v>
      </c>
      <c r="D39" s="97" t="s">
        <v>358</v>
      </c>
      <c r="E39" s="2010" t="s">
        <v>349</v>
      </c>
      <c r="F39" s="2010"/>
      <c r="G39" s="2010"/>
      <c r="H39" s="2010"/>
    </row>
    <row r="40" spans="2:9" ht="115.5" thickBot="1" x14ac:dyDescent="0.25">
      <c r="B40" s="87" t="s">
        <v>359</v>
      </c>
      <c r="C40" s="98" t="s">
        <v>360</v>
      </c>
      <c r="D40" s="97" t="s">
        <v>361</v>
      </c>
      <c r="E40" s="2010" t="s">
        <v>349</v>
      </c>
      <c r="F40" s="2010"/>
      <c r="G40" s="2010"/>
      <c r="H40" s="2010"/>
    </row>
    <row r="41" spans="2:9" ht="79.5" customHeight="1" thickBot="1" x14ac:dyDescent="0.25">
      <c r="B41" s="87" t="s">
        <v>362</v>
      </c>
      <c r="C41" s="97" t="s">
        <v>363</v>
      </c>
      <c r="D41" s="98" t="s">
        <v>364</v>
      </c>
      <c r="E41" s="98" t="str">
        <f>PC07_Ind12!D5</f>
        <v>Arribar al 100% de Comissions de Docència de les titulacions amb participació d'alumnat. Assoliment en 95%</v>
      </c>
      <c r="F41" s="2025">
        <f>PC07_Ind12!G19</f>
        <v>0.6333333333333333</v>
      </c>
      <c r="G41" s="2025"/>
      <c r="H41" s="102" t="s">
        <v>326</v>
      </c>
    </row>
    <row r="42" spans="2:9" ht="90" thickBot="1" x14ac:dyDescent="0.25">
      <c r="B42" s="87" t="s">
        <v>365</v>
      </c>
      <c r="C42" s="98" t="s">
        <v>366</v>
      </c>
      <c r="D42" s="97" t="s">
        <v>367</v>
      </c>
      <c r="E42" s="97" t="s">
        <v>368</v>
      </c>
      <c r="F42" s="2018" t="s">
        <v>349</v>
      </c>
      <c r="G42" s="2018"/>
      <c r="H42" s="2018"/>
    </row>
    <row r="43" spans="2:9" ht="60.75" thickBot="1" x14ac:dyDescent="0.25">
      <c r="B43" s="87" t="s">
        <v>369</v>
      </c>
      <c r="C43" s="98" t="s">
        <v>370</v>
      </c>
      <c r="D43" s="97" t="s">
        <v>371</v>
      </c>
      <c r="E43" s="97" t="s">
        <v>372</v>
      </c>
      <c r="F43" s="2010" t="s">
        <v>373</v>
      </c>
      <c r="G43" s="2010"/>
      <c r="H43" s="103" t="s">
        <v>164</v>
      </c>
    </row>
    <row r="44" spans="2:9" ht="51.75" thickBot="1" x14ac:dyDescent="0.25">
      <c r="B44" s="87" t="s">
        <v>374</v>
      </c>
      <c r="C44" s="98" t="s">
        <v>375</v>
      </c>
      <c r="D44" s="97" t="s">
        <v>376</v>
      </c>
      <c r="E44" s="97" t="str">
        <f>PS06_Ind01!D5</f>
        <v>Incrementar visites (implantació nova web)</v>
      </c>
      <c r="F44" s="2027" t="str">
        <f>PS06_Ind01!J14</f>
        <v>157.637 visites</v>
      </c>
      <c r="G44" s="2018"/>
      <c r="H44" s="76" t="s">
        <v>251</v>
      </c>
      <c r="I44" s="72"/>
    </row>
    <row r="45" spans="2:9" ht="64.5" thickBot="1" x14ac:dyDescent="0.25">
      <c r="B45" s="2006" t="s">
        <v>377</v>
      </c>
      <c r="C45" s="2010" t="s">
        <v>378</v>
      </c>
      <c r="D45" s="98" t="s">
        <v>379</v>
      </c>
      <c r="E45" s="101" t="str">
        <f>PC04_Ind05!D5</f>
        <v>Situar-se al voltant de la xifra de 2022-2023 (10 centres o 100 estudiants)</v>
      </c>
      <c r="F45" s="2018" t="s">
        <v>380</v>
      </c>
      <c r="G45" s="2018"/>
      <c r="H45" s="104" t="s">
        <v>174</v>
      </c>
    </row>
    <row r="46" spans="2:9" ht="79.150000000000006" customHeight="1" thickBot="1" x14ac:dyDescent="0.25">
      <c r="B46" s="1930"/>
      <c r="C46" s="2010"/>
      <c r="D46" s="98" t="s">
        <v>381</v>
      </c>
      <c r="E46" s="101" t="str">
        <f>PC04_Ind08!D5</f>
        <v>Mantenir o incrementar la participació de professorat</v>
      </c>
      <c r="F46" s="2018" t="s">
        <v>382</v>
      </c>
      <c r="G46" s="2018"/>
      <c r="H46" s="102" t="s">
        <v>326</v>
      </c>
    </row>
    <row r="47" spans="2:9" ht="77.25" thickBot="1" x14ac:dyDescent="0.25">
      <c r="B47" s="1930"/>
      <c r="C47" s="97" t="s">
        <v>383</v>
      </c>
      <c r="D47" s="97" t="s">
        <v>384</v>
      </c>
      <c r="E47" s="97" t="str">
        <f>PC07_Ind13!D5</f>
        <v>Implantar reunions amb regularitat de seguiment</v>
      </c>
      <c r="F47" s="2010" t="s">
        <v>385</v>
      </c>
      <c r="G47" s="2010"/>
      <c r="H47" s="103" t="s">
        <v>164</v>
      </c>
    </row>
    <row r="48" spans="2:9" ht="77.25" thickBot="1" x14ac:dyDescent="0.25">
      <c r="B48" s="2006" t="s">
        <v>386</v>
      </c>
      <c r="C48" s="2010" t="s">
        <v>387</v>
      </c>
      <c r="D48" s="98" t="s">
        <v>388</v>
      </c>
      <c r="E48" s="98" t="str">
        <f>PC03a_Ind01!D5</f>
        <v>100% en el cas de graus. Màsters: Incorporar assign. PE sempre que sigui factible</v>
      </c>
      <c r="F48" s="2010" t="s">
        <v>389</v>
      </c>
      <c r="G48" s="2018"/>
      <c r="H48" s="103" t="s">
        <v>164</v>
      </c>
    </row>
    <row r="49" spans="2:14" ht="64.5" thickBot="1" x14ac:dyDescent="0.25">
      <c r="B49" s="1930"/>
      <c r="C49" s="2010"/>
      <c r="D49" s="98" t="s">
        <v>390</v>
      </c>
      <c r="E49" s="98" t="str">
        <f>PC03a_Ind02!D5</f>
        <v>Incrementar fins el 40 % de l'alumnat candidat a les PE i no baixar del 35% en l'agregat</v>
      </c>
      <c r="F49" s="2025">
        <f>PC03a_Ind02!H16</f>
        <v>0.36351351351351352</v>
      </c>
      <c r="G49" s="2025"/>
      <c r="H49" s="103" t="s">
        <v>164</v>
      </c>
    </row>
    <row r="50" spans="2:14" ht="56.45" customHeight="1" thickBot="1" x14ac:dyDescent="0.25">
      <c r="B50" s="1930"/>
      <c r="C50" s="2010"/>
      <c r="D50" s="98" t="s">
        <v>391</v>
      </c>
      <c r="E50" s="101" t="str">
        <f>PC03a_Ind04!C6</f>
        <v>Alumnes en PE / Total matriculats</v>
      </c>
      <c r="F50" s="2024">
        <f>PC03a_Ind04!G16</f>
        <v>0.61</v>
      </c>
      <c r="G50" s="2018"/>
      <c r="H50" s="103" t="s">
        <v>164</v>
      </c>
    </row>
    <row r="51" spans="2:14" ht="116.45" customHeight="1" thickBot="1" x14ac:dyDescent="0.25">
      <c r="B51" s="1930"/>
      <c r="C51" s="97" t="s">
        <v>392</v>
      </c>
      <c r="D51" s="97" t="s">
        <v>393</v>
      </c>
      <c r="E51" s="97" t="str">
        <f>PS05_Ind09!D5</f>
        <v>Mantenir nivells superiors a 65% i tendir a 70%</v>
      </c>
      <c r="F51" s="2028">
        <f>PS05_Ind09!F14</f>
        <v>0.67190000000000005</v>
      </c>
      <c r="G51" s="2028"/>
      <c r="H51" s="69" t="s">
        <v>162</v>
      </c>
    </row>
    <row r="52" spans="2:14" ht="77.25" thickBot="1" x14ac:dyDescent="0.25">
      <c r="B52" s="2006" t="s">
        <v>394</v>
      </c>
      <c r="C52" s="2010" t="s">
        <v>395</v>
      </c>
      <c r="D52" s="98" t="s">
        <v>396</v>
      </c>
      <c r="E52" s="98" t="str">
        <f>PC06_Ind01!D5</f>
        <v>Assolir i mantenir una taxa de mobilitat OUT ≥ 20% de manera sostinguda. amb objectiu d'avançar cap al 22–23%</v>
      </c>
      <c r="F52" s="2025">
        <f>PC06_Ind01!G16</f>
        <v>0.26370370370370372</v>
      </c>
      <c r="G52" s="2025"/>
      <c r="H52" s="69" t="s">
        <v>162</v>
      </c>
    </row>
    <row r="53" spans="2:14" ht="91.15" customHeight="1" thickBot="1" x14ac:dyDescent="0.25">
      <c r="B53" s="1930"/>
      <c r="C53" s="2010"/>
      <c r="D53" s="98" t="s">
        <v>397</v>
      </c>
      <c r="E53" s="98" t="str">
        <f>PC06_Ind05!D5</f>
        <v>Mantenir un percentatge de crèdits superats per estudiants IN ≥ 80%. amb objectiu de consolidar valors pròxims al 82–83%</v>
      </c>
      <c r="F53" s="2028">
        <f>PC06_Ind05!O22</f>
        <v>0.81420000000000003</v>
      </c>
      <c r="G53" s="2028"/>
      <c r="H53" s="69" t="s">
        <v>162</v>
      </c>
    </row>
    <row r="54" spans="2:14" ht="76.150000000000006" customHeight="1" thickBot="1" x14ac:dyDescent="0.25">
      <c r="B54" s="1930"/>
      <c r="C54" s="2010"/>
      <c r="D54" s="98" t="s">
        <v>398</v>
      </c>
      <c r="E54" s="98" t="str">
        <f>PC06_Ind06!D5</f>
        <v xml:space="preserve">Incrementar progressivament el nombre de convenis actius i països involucrats </v>
      </c>
      <c r="F54" s="2028">
        <f>PC06_Ind06!F17</f>
        <v>0.34382566585956414</v>
      </c>
      <c r="G54" s="2028"/>
      <c r="H54" s="69" t="s">
        <v>162</v>
      </c>
    </row>
    <row r="55" spans="2:14" ht="94.9" customHeight="1" thickBot="1" x14ac:dyDescent="0.25">
      <c r="B55" s="1930"/>
      <c r="C55" s="2010"/>
      <c r="D55" s="98" t="s">
        <v>399</v>
      </c>
      <c r="E55" s="98" t="str">
        <f>PC06_Ind08!D5</f>
        <v>Mantenir una ràtio anual de mobilitat OUT del PDI ≥ 6% i avançar progressivament cap al 8%. Manteniment de la mobilitat OUT de PTGAS</v>
      </c>
      <c r="F55" s="2028">
        <f>PC06_Ind08!K21</f>
        <v>6.8181818181818177E-2</v>
      </c>
      <c r="G55" s="2028"/>
      <c r="H55" s="69" t="s">
        <v>162</v>
      </c>
    </row>
    <row r="56" spans="2:14" ht="57.6" customHeight="1" x14ac:dyDescent="0.2">
      <c r="B56" s="70"/>
    </row>
    <row r="57" spans="2:14" ht="58.9" customHeight="1" x14ac:dyDescent="0.2">
      <c r="B57" s="2004"/>
    </row>
    <row r="58" spans="2:14" x14ac:dyDescent="0.2">
      <c r="B58" s="2004"/>
    </row>
    <row r="59" spans="2:14" x14ac:dyDescent="0.2">
      <c r="B59" s="70"/>
    </row>
    <row r="60" spans="2:14" x14ac:dyDescent="0.2">
      <c r="B60" s="70"/>
    </row>
    <row r="61" spans="2:14" x14ac:dyDescent="0.2">
      <c r="B61" s="70"/>
    </row>
    <row r="62" spans="2:14" x14ac:dyDescent="0.2">
      <c r="N62" s="70"/>
    </row>
  </sheetData>
  <mergeCells count="76">
    <mergeCell ref="F54:G54"/>
    <mergeCell ref="F55:G55"/>
    <mergeCell ref="F49:G49"/>
    <mergeCell ref="F50:G50"/>
    <mergeCell ref="F51:G51"/>
    <mergeCell ref="F52:G52"/>
    <mergeCell ref="F53:G53"/>
    <mergeCell ref="F44:G44"/>
    <mergeCell ref="F45:G45"/>
    <mergeCell ref="F46:G46"/>
    <mergeCell ref="F47:G47"/>
    <mergeCell ref="F48:G48"/>
    <mergeCell ref="F41:G41"/>
    <mergeCell ref="F42:H42"/>
    <mergeCell ref="F43:G43"/>
    <mergeCell ref="F35:G35"/>
    <mergeCell ref="E36:H36"/>
    <mergeCell ref="F37:G37"/>
    <mergeCell ref="F38:G38"/>
    <mergeCell ref="E39:H39"/>
    <mergeCell ref="E40:H40"/>
    <mergeCell ref="F30:G30"/>
    <mergeCell ref="F31:G31"/>
    <mergeCell ref="F32:G32"/>
    <mergeCell ref="F33:G33"/>
    <mergeCell ref="F34:G34"/>
    <mergeCell ref="E19:E20"/>
    <mergeCell ref="E22:E23"/>
    <mergeCell ref="H22:H23"/>
    <mergeCell ref="F27:G27"/>
    <mergeCell ref="F28:G28"/>
    <mergeCell ref="F29:G29"/>
    <mergeCell ref="F19:G20"/>
    <mergeCell ref="F21:G21"/>
    <mergeCell ref="F22:G25"/>
    <mergeCell ref="B2:D2"/>
    <mergeCell ref="E2:K2"/>
    <mergeCell ref="B4:C4"/>
    <mergeCell ref="D4:E4"/>
    <mergeCell ref="F4:G4"/>
    <mergeCell ref="H4:K4"/>
    <mergeCell ref="B5:C5"/>
    <mergeCell ref="D5:E5"/>
    <mergeCell ref="F5:G5"/>
    <mergeCell ref="H5:K5"/>
    <mergeCell ref="B6:C6"/>
    <mergeCell ref="D6:E6"/>
    <mergeCell ref="F6:G6"/>
    <mergeCell ref="H6:K6"/>
    <mergeCell ref="B10:K10"/>
    <mergeCell ref="B7:C7"/>
    <mergeCell ref="D7:E7"/>
    <mergeCell ref="F7:G7"/>
    <mergeCell ref="H7:K7"/>
    <mergeCell ref="B8:C8"/>
    <mergeCell ref="D8:E8"/>
    <mergeCell ref="F8:G8"/>
    <mergeCell ref="H8:K8"/>
    <mergeCell ref="D9:E9"/>
    <mergeCell ref="B27:B28"/>
    <mergeCell ref="D22:D25"/>
    <mergeCell ref="B19:B20"/>
    <mergeCell ref="C19:C20"/>
    <mergeCell ref="D19:D20"/>
    <mergeCell ref="B21:B26"/>
    <mergeCell ref="C21:C26"/>
    <mergeCell ref="B34:B35"/>
    <mergeCell ref="B37:B38"/>
    <mergeCell ref="B30:B32"/>
    <mergeCell ref="B57:B58"/>
    <mergeCell ref="B52:B55"/>
    <mergeCell ref="C52:C55"/>
    <mergeCell ref="B48:B51"/>
    <mergeCell ref="C48:C50"/>
    <mergeCell ref="B45:B47"/>
    <mergeCell ref="C45:C46"/>
  </mergeCells>
  <pageMargins left="0.7" right="0.7" top="0.75" bottom="0.75" header="0.3" footer="0.3"/>
  <pageSetup paperSize="9" orientation="portrait" r:id="rId1"/>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32066-A977-42E7-A24B-0C64E24B6A99}">
  <sheetPr>
    <tabColor theme="4" tint="0.79998168889431442"/>
  </sheetPr>
  <dimension ref="B2:L58"/>
  <sheetViews>
    <sheetView showGridLines="0" topLeftCell="A8" workbookViewId="0">
      <selection activeCell="L32" sqref="L32"/>
    </sheetView>
  </sheetViews>
  <sheetFormatPr defaultColWidth="12.5703125" defaultRowHeight="15.75" customHeight="1" x14ac:dyDescent="0.2"/>
  <cols>
    <col min="1" max="1" width="3.42578125" style="39" customWidth="1"/>
    <col min="2" max="2" width="17.5703125" style="39" customWidth="1"/>
    <col min="3" max="3" width="17.28515625" style="39" customWidth="1"/>
    <col min="4" max="4" width="11.85546875" style="39" customWidth="1"/>
    <col min="5" max="6" width="12.5703125" style="39"/>
    <col min="7" max="7" width="13" style="39" customWidth="1"/>
    <col min="8" max="8" width="9.85546875" style="39" customWidth="1"/>
    <col min="9" max="10" width="11.7109375" style="39" customWidth="1"/>
    <col min="11" max="11" width="10.7109375" style="39" customWidth="1"/>
    <col min="12" max="12" width="11" style="39" customWidth="1"/>
    <col min="13" max="22" width="7.5703125" style="39" customWidth="1"/>
    <col min="23" max="16384" width="12.5703125" style="39"/>
  </cols>
  <sheetData>
    <row r="2" spans="2:12" s="166" customFormat="1" ht="37.5" customHeight="1" x14ac:dyDescent="0.25">
      <c r="B2" s="1966" t="s">
        <v>0</v>
      </c>
      <c r="C2" s="1967"/>
      <c r="D2" s="1967"/>
      <c r="E2" s="2046" t="s">
        <v>123</v>
      </c>
      <c r="F2" s="2047"/>
      <c r="G2" s="2047"/>
      <c r="H2" s="2047"/>
      <c r="I2" s="2047"/>
      <c r="J2" s="2047"/>
      <c r="K2" s="2047"/>
      <c r="L2" s="2048"/>
    </row>
    <row r="3" spans="2:12" ht="22.5" customHeight="1" x14ac:dyDescent="0.2">
      <c r="B3" s="40"/>
      <c r="C3" s="40"/>
      <c r="D3" s="41"/>
      <c r="E3" s="41"/>
      <c r="F3" s="41"/>
      <c r="G3" s="41"/>
      <c r="H3" s="41"/>
      <c r="I3" s="41"/>
      <c r="J3" s="41"/>
      <c r="K3" s="41"/>
    </row>
    <row r="4" spans="2:12" ht="47.25" customHeight="1" x14ac:dyDescent="0.2">
      <c r="B4" s="1943" t="s">
        <v>124</v>
      </c>
      <c r="C4" s="2044"/>
      <c r="D4" s="2049" t="s">
        <v>15</v>
      </c>
      <c r="E4" s="2050"/>
      <c r="F4" s="1943" t="s">
        <v>126</v>
      </c>
      <c r="G4" s="2044"/>
      <c r="H4" s="2051" t="s">
        <v>400</v>
      </c>
      <c r="I4" s="2052"/>
      <c r="J4" s="2052"/>
      <c r="K4" s="2052"/>
      <c r="L4" s="2053"/>
    </row>
    <row r="5" spans="2:12" ht="44.25" customHeight="1" x14ac:dyDescent="0.2">
      <c r="B5" s="1943" t="s">
        <v>128</v>
      </c>
      <c r="C5" s="2044"/>
      <c r="D5" s="2063" t="s">
        <v>401</v>
      </c>
      <c r="E5" s="2064"/>
      <c r="F5" s="1943" t="s">
        <v>130</v>
      </c>
      <c r="G5" s="2044"/>
      <c r="H5" s="2065" t="s">
        <v>131</v>
      </c>
      <c r="I5" s="2066"/>
      <c r="J5" s="2066"/>
      <c r="K5" s="2066"/>
      <c r="L5" s="2067"/>
    </row>
    <row r="6" spans="2:12" ht="40.5" customHeight="1" x14ac:dyDescent="0.2">
      <c r="B6" s="1943" t="s">
        <v>132</v>
      </c>
      <c r="C6" s="2044"/>
      <c r="D6" s="2039" t="s">
        <v>402</v>
      </c>
      <c r="E6" s="2068"/>
      <c r="F6" s="1936" t="s">
        <v>134</v>
      </c>
      <c r="G6" s="2072"/>
      <c r="H6" s="2038" t="s">
        <v>135</v>
      </c>
      <c r="I6" s="2039"/>
      <c r="J6" s="2039"/>
      <c r="K6" s="2039"/>
      <c r="L6" s="2040"/>
    </row>
    <row r="7" spans="2:12" ht="52.9" customHeight="1" x14ac:dyDescent="0.2">
      <c r="B7" s="1943" t="s">
        <v>136</v>
      </c>
      <c r="C7" s="2044"/>
      <c r="D7" s="2073" t="s">
        <v>403</v>
      </c>
      <c r="E7" s="2074"/>
      <c r="F7" s="1936" t="s">
        <v>138</v>
      </c>
      <c r="G7" s="2072"/>
      <c r="H7" s="2038" t="s">
        <v>139</v>
      </c>
      <c r="I7" s="2039"/>
      <c r="J7" s="2039"/>
      <c r="K7" s="2039"/>
      <c r="L7" s="2040"/>
    </row>
    <row r="8" spans="2:12" ht="69" customHeight="1" x14ac:dyDescent="0.2">
      <c r="B8" s="1943" t="s">
        <v>140</v>
      </c>
      <c r="C8" s="2044"/>
      <c r="D8" s="2039" t="s">
        <v>404</v>
      </c>
      <c r="E8" s="2068"/>
      <c r="F8" s="1936" t="s">
        <v>142</v>
      </c>
      <c r="G8" s="2072"/>
      <c r="H8" s="2038" t="s">
        <v>405</v>
      </c>
      <c r="I8" s="2039"/>
      <c r="J8" s="2039"/>
      <c r="K8" s="2039"/>
      <c r="L8" s="2040"/>
    </row>
    <row r="9" spans="2:12" ht="22.5" customHeight="1" x14ac:dyDescent="0.2">
      <c r="B9" s="72"/>
      <c r="C9" s="72"/>
      <c r="D9" s="72"/>
      <c r="E9" s="72"/>
      <c r="F9" s="72"/>
    </row>
    <row r="10" spans="2:12" ht="22.5" customHeight="1" x14ac:dyDescent="0.2">
      <c r="B10" s="2041" t="s">
        <v>144</v>
      </c>
      <c r="C10" s="2042"/>
      <c r="D10" s="2042"/>
      <c r="E10" s="2042"/>
      <c r="F10" s="2042"/>
      <c r="G10" s="2042"/>
      <c r="H10" s="2042"/>
      <c r="I10" s="2042"/>
      <c r="J10" s="2042"/>
      <c r="K10" s="2042"/>
      <c r="L10" s="2043"/>
    </row>
    <row r="11" spans="2:12" s="172" customFormat="1" ht="15.75" customHeight="1" x14ac:dyDescent="0.2">
      <c r="B11" s="1106" t="s">
        <v>406</v>
      </c>
      <c r="C11" s="1107"/>
      <c r="D11" s="1108"/>
      <c r="E11" s="1108"/>
      <c r="F11" s="1111"/>
      <c r="G11" s="1108"/>
      <c r="H11" s="1109" t="s">
        <v>407</v>
      </c>
      <c r="I11" s="1107"/>
      <c r="J11" s="1107"/>
      <c r="K11" s="1107"/>
      <c r="L11" s="1116"/>
    </row>
    <row r="12" spans="2:12" s="172" customFormat="1" ht="15.75" customHeight="1" x14ac:dyDescent="0.2">
      <c r="B12" s="225" t="s">
        <v>408</v>
      </c>
      <c r="D12" s="1873"/>
      <c r="E12" s="1873"/>
      <c r="F12" s="1902"/>
      <c r="G12" s="1873"/>
      <c r="H12" s="225"/>
      <c r="L12" s="225"/>
    </row>
    <row r="13" spans="2:12" ht="15.75" customHeight="1" x14ac:dyDescent="0.2">
      <c r="D13" s="45"/>
      <c r="E13" s="45"/>
      <c r="F13" s="45"/>
      <c r="G13" s="45"/>
    </row>
    <row r="14" spans="2:12" ht="15.75" customHeight="1" x14ac:dyDescent="0.2">
      <c r="B14" s="2033" t="s">
        <v>409</v>
      </c>
      <c r="C14" s="2033"/>
      <c r="D14" s="1119">
        <v>2020</v>
      </c>
      <c r="E14" s="1119">
        <v>2021</v>
      </c>
      <c r="F14" s="1119">
        <v>2022</v>
      </c>
      <c r="G14" s="1119">
        <v>2023</v>
      </c>
      <c r="H14" s="1119">
        <v>2024</v>
      </c>
      <c r="I14" s="1119">
        <v>2025</v>
      </c>
    </row>
    <row r="15" spans="2:12" ht="15.75" customHeight="1" x14ac:dyDescent="0.2">
      <c r="B15" s="2045" t="s">
        <v>410</v>
      </c>
      <c r="C15" s="2045"/>
      <c r="D15" s="1120">
        <v>0.76623376623376627</v>
      </c>
      <c r="E15" s="1120"/>
      <c r="F15" s="1120">
        <v>0.90540540540540537</v>
      </c>
      <c r="G15" s="1117">
        <v>0.72727272727272729</v>
      </c>
      <c r="H15" s="1117">
        <v>0.94285714285714284</v>
      </c>
      <c r="I15" s="1903">
        <v>0.35185185185185186</v>
      </c>
    </row>
    <row r="16" spans="2:12" ht="15.75" customHeight="1" x14ac:dyDescent="0.2">
      <c r="B16" s="2036" t="s">
        <v>411</v>
      </c>
      <c r="C16" s="2036"/>
      <c r="D16" s="1229">
        <v>0.72727272727272729</v>
      </c>
      <c r="E16" s="1229"/>
      <c r="F16" s="1229">
        <v>0.33333333333333331</v>
      </c>
      <c r="G16" s="613">
        <v>0.83333333333333337</v>
      </c>
      <c r="H16" s="613">
        <v>0.92307692307692313</v>
      </c>
      <c r="I16" s="1904">
        <v>0.6</v>
      </c>
    </row>
    <row r="17" spans="2:9" ht="15.75" customHeight="1" x14ac:dyDescent="0.2">
      <c r="B17" s="2036" t="s">
        <v>412</v>
      </c>
      <c r="C17" s="2036"/>
      <c r="D17" s="1229">
        <v>0.77272727272727271</v>
      </c>
      <c r="E17" s="1229"/>
      <c r="F17" s="1229">
        <v>0.92957746478873238</v>
      </c>
      <c r="G17" s="613">
        <v>0.6</v>
      </c>
      <c r="H17" s="613">
        <v>0.95454545454545459</v>
      </c>
      <c r="I17" s="1904">
        <v>0.29545454545454547</v>
      </c>
    </row>
    <row r="18" spans="2:9" ht="15.75" customHeight="1" x14ac:dyDescent="0.2">
      <c r="B18" s="2037" t="s">
        <v>413</v>
      </c>
      <c r="C18" s="2037"/>
      <c r="D18" s="109">
        <v>0.92647058823529416</v>
      </c>
      <c r="E18" s="109">
        <v>1</v>
      </c>
      <c r="F18" s="109">
        <v>0.96</v>
      </c>
      <c r="G18" s="109">
        <v>0.69767441860465118</v>
      </c>
      <c r="H18" s="109">
        <v>0.5490196078431373</v>
      </c>
      <c r="I18" s="531">
        <v>0.2153846153846154</v>
      </c>
    </row>
    <row r="19" spans="2:9" ht="15.75" customHeight="1" x14ac:dyDescent="0.2">
      <c r="B19" s="2036" t="s">
        <v>414</v>
      </c>
      <c r="C19" s="2036"/>
      <c r="D19" s="1229">
        <v>0.75</v>
      </c>
      <c r="E19" s="1229">
        <v>1</v>
      </c>
      <c r="F19" s="1229">
        <v>1</v>
      </c>
      <c r="G19" s="1229"/>
      <c r="H19" s="1229">
        <v>0.2</v>
      </c>
      <c r="I19" s="1904"/>
    </row>
    <row r="20" spans="2:9" ht="15.75" customHeight="1" x14ac:dyDescent="0.2">
      <c r="B20" s="2036" t="s">
        <v>415</v>
      </c>
      <c r="C20" s="2036"/>
      <c r="D20" s="1229">
        <v>0.95</v>
      </c>
      <c r="E20" s="1229">
        <v>1</v>
      </c>
      <c r="F20" s="1229">
        <v>0.9555555555555556</v>
      </c>
      <c r="G20" s="1229">
        <v>0.69767441860465118</v>
      </c>
      <c r="H20" s="1229">
        <v>0.58695652173913049</v>
      </c>
      <c r="I20" s="1904">
        <v>0.2153846153846154</v>
      </c>
    </row>
    <row r="21" spans="2:9" ht="15.75" customHeight="1" x14ac:dyDescent="0.2">
      <c r="B21" s="2033" t="s">
        <v>416</v>
      </c>
      <c r="C21" s="2033"/>
      <c r="D21" s="109">
        <v>0.8413793103448276</v>
      </c>
      <c r="E21" s="109">
        <v>1</v>
      </c>
      <c r="F21" s="109">
        <v>0.92741935483870963</v>
      </c>
      <c r="G21" s="108">
        <v>0.70370370370370372</v>
      </c>
      <c r="H21" s="108">
        <v>0.70930232558139539</v>
      </c>
      <c r="I21" s="531">
        <v>0.27731092436974791</v>
      </c>
    </row>
    <row r="23" spans="2:9" ht="15.75" customHeight="1" x14ac:dyDescent="0.2">
      <c r="B23" s="44" t="s">
        <v>417</v>
      </c>
      <c r="C23" s="44"/>
      <c r="D23" s="110"/>
      <c r="E23" s="110"/>
      <c r="F23" s="111"/>
      <c r="G23" s="111"/>
      <c r="I23"/>
    </row>
    <row r="24" spans="2:9" ht="15.75" customHeight="1" x14ac:dyDescent="0.2">
      <c r="I24"/>
    </row>
    <row r="25" spans="2:9" ht="15.75" customHeight="1" x14ac:dyDescent="0.2">
      <c r="B25" s="2033" t="s">
        <v>409</v>
      </c>
      <c r="C25" s="2033"/>
      <c r="D25" s="1119" t="s">
        <v>418</v>
      </c>
      <c r="E25" s="1119" t="s">
        <v>419</v>
      </c>
      <c r="F25" s="1119" t="s">
        <v>420</v>
      </c>
      <c r="G25" s="1119" t="s">
        <v>416</v>
      </c>
      <c r="I25"/>
    </row>
    <row r="26" spans="2:9" ht="15.75" customHeight="1" x14ac:dyDescent="0.2">
      <c r="B26" s="2034" t="s">
        <v>410</v>
      </c>
      <c r="C26" s="2035"/>
      <c r="D26" s="180">
        <v>77</v>
      </c>
      <c r="E26" s="180">
        <v>53</v>
      </c>
      <c r="F26" s="180">
        <v>273</v>
      </c>
      <c r="G26" s="180">
        <v>403</v>
      </c>
      <c r="I26"/>
    </row>
    <row r="27" spans="2:9" ht="15.75" customHeight="1" x14ac:dyDescent="0.2">
      <c r="B27" s="2029" t="s">
        <v>421</v>
      </c>
      <c r="C27" s="2030"/>
      <c r="D27" s="113">
        <v>5</v>
      </c>
      <c r="E27" s="113"/>
      <c r="F27" s="113">
        <v>22</v>
      </c>
      <c r="G27" s="113">
        <v>27</v>
      </c>
      <c r="I27"/>
    </row>
    <row r="28" spans="2:9" ht="15.75" customHeight="1" x14ac:dyDescent="0.2">
      <c r="B28" s="2029" t="s">
        <v>411</v>
      </c>
      <c r="C28" s="2030"/>
      <c r="D28" s="113">
        <v>14</v>
      </c>
      <c r="E28" s="113">
        <v>9</v>
      </c>
      <c r="F28" s="113">
        <v>59</v>
      </c>
      <c r="G28" s="113">
        <v>82</v>
      </c>
      <c r="I28"/>
    </row>
    <row r="29" spans="2:9" ht="15.75" customHeight="1" x14ac:dyDescent="0.2">
      <c r="B29" s="2029" t="s">
        <v>412</v>
      </c>
      <c r="C29" s="2030"/>
      <c r="D29" s="116">
        <v>58</v>
      </c>
      <c r="E29" s="116">
        <v>44</v>
      </c>
      <c r="F29" s="116">
        <v>192</v>
      </c>
      <c r="G29" s="116">
        <v>294</v>
      </c>
      <c r="I29"/>
    </row>
    <row r="30" spans="2:9" ht="15.75" customHeight="1" x14ac:dyDescent="0.2">
      <c r="B30" s="2031" t="s">
        <v>413</v>
      </c>
      <c r="C30" s="2032"/>
      <c r="D30" s="180">
        <v>121</v>
      </c>
      <c r="E30" s="180">
        <v>89</v>
      </c>
      <c r="F30" s="180">
        <v>581</v>
      </c>
      <c r="G30" s="180">
        <v>791</v>
      </c>
      <c r="I30"/>
    </row>
    <row r="31" spans="2:9" ht="15.75" customHeight="1" x14ac:dyDescent="0.2">
      <c r="B31" s="2029" t="s">
        <v>414</v>
      </c>
      <c r="C31" s="2030"/>
      <c r="D31" s="113">
        <v>22</v>
      </c>
      <c r="E31" s="113">
        <v>4</v>
      </c>
      <c r="F31" s="113">
        <v>130</v>
      </c>
      <c r="G31" s="113">
        <v>156</v>
      </c>
      <c r="I31"/>
    </row>
    <row r="32" spans="2:9" ht="15.75" customHeight="1" x14ac:dyDescent="0.2">
      <c r="B32" s="2029" t="s">
        <v>415</v>
      </c>
      <c r="C32" s="2030"/>
      <c r="D32" s="113">
        <v>99</v>
      </c>
      <c r="E32" s="113">
        <v>85</v>
      </c>
      <c r="F32" s="113">
        <v>451</v>
      </c>
      <c r="G32" s="113">
        <v>635</v>
      </c>
      <c r="I32"/>
    </row>
    <row r="33" spans="2:11" ht="15.75" customHeight="1" x14ac:dyDescent="0.2">
      <c r="B33" s="2033" t="s">
        <v>416</v>
      </c>
      <c r="C33" s="2033"/>
      <c r="D33" s="180">
        <v>198</v>
      </c>
      <c r="E33" s="180">
        <v>142</v>
      </c>
      <c r="F33" s="180">
        <v>854</v>
      </c>
      <c r="G33" s="180">
        <v>1194</v>
      </c>
      <c r="I33"/>
    </row>
    <row r="34" spans="2:11" ht="15.75" customHeight="1" x14ac:dyDescent="0.2">
      <c r="B34" s="2029" t="s">
        <v>422</v>
      </c>
      <c r="C34" s="2030" t="s">
        <v>423</v>
      </c>
      <c r="D34" s="1905">
        <f>D26/$G26</f>
        <v>0.19106699751861042</v>
      </c>
      <c r="E34" s="1905">
        <f t="shared" ref="E34:G34" si="0">E26/$G26</f>
        <v>0.13151364764267989</v>
      </c>
      <c r="F34" s="1905">
        <f t="shared" si="0"/>
        <v>0.67741935483870963</v>
      </c>
      <c r="G34" s="1905">
        <f t="shared" si="0"/>
        <v>1</v>
      </c>
      <c r="I34"/>
    </row>
    <row r="35" spans="2:11" ht="15.75" customHeight="1" x14ac:dyDescent="0.2">
      <c r="B35" s="2029" t="s">
        <v>424</v>
      </c>
      <c r="C35" s="2030" t="s">
        <v>423</v>
      </c>
      <c r="D35" s="1905">
        <f>D30/$G30</f>
        <v>0.15297092288242731</v>
      </c>
      <c r="E35" s="1905">
        <f t="shared" ref="E35:G35" si="1">E30/$G30</f>
        <v>0.1125158027812895</v>
      </c>
      <c r="F35" s="1905">
        <f t="shared" si="1"/>
        <v>0.73451327433628322</v>
      </c>
      <c r="G35" s="1905">
        <f t="shared" si="1"/>
        <v>1</v>
      </c>
      <c r="I35"/>
    </row>
    <row r="36" spans="2:11" ht="15.75" customHeight="1" x14ac:dyDescent="0.2">
      <c r="B36" s="2029" t="s">
        <v>425</v>
      </c>
      <c r="C36" s="2030" t="s">
        <v>423</v>
      </c>
      <c r="D36" s="1905">
        <f>D33/$G33</f>
        <v>0.16582914572864321</v>
      </c>
      <c r="E36" s="1905">
        <f>E33/$G33</f>
        <v>0.11892797319932999</v>
      </c>
      <c r="F36" s="1905">
        <f>F33/$G33</f>
        <v>0.71524288107202683</v>
      </c>
      <c r="G36" s="1905">
        <f>G33/$G33</f>
        <v>1</v>
      </c>
      <c r="I36"/>
    </row>
    <row r="37" spans="2:11" ht="15.75" customHeight="1" x14ac:dyDescent="0.2">
      <c r="D37" s="45"/>
      <c r="E37" s="45"/>
      <c r="F37" s="45"/>
      <c r="G37" s="45"/>
      <c r="I37"/>
    </row>
    <row r="40" spans="2:11" ht="15.75" customHeight="1" x14ac:dyDescent="0.2">
      <c r="B40" s="2069" t="s">
        <v>426</v>
      </c>
      <c r="C40" s="2070"/>
      <c r="D40" s="2070"/>
      <c r="E40" s="2070"/>
      <c r="F40" s="2070"/>
      <c r="G40" s="2070"/>
      <c r="H40" s="2070"/>
      <c r="I40" s="2071"/>
    </row>
    <row r="41" spans="2:11" ht="15.75" customHeight="1" x14ac:dyDescent="0.2">
      <c r="B41" s="2054" t="s">
        <v>427</v>
      </c>
      <c r="C41" s="2055"/>
      <c r="D41" s="2055"/>
      <c r="E41" s="2055"/>
      <c r="F41" s="2055"/>
      <c r="G41" s="2055"/>
      <c r="H41" s="2055"/>
      <c r="I41" s="2056"/>
    </row>
    <row r="42" spans="2:11" ht="18.600000000000001" customHeight="1" x14ac:dyDescent="0.2">
      <c r="B42" s="2057"/>
      <c r="C42" s="2058"/>
      <c r="D42" s="2058"/>
      <c r="E42" s="2058"/>
      <c r="F42" s="2058"/>
      <c r="G42" s="2058"/>
      <c r="H42" s="2058"/>
      <c r="I42" s="2059"/>
    </row>
    <row r="43" spans="2:11" ht="19.899999999999999" hidden="1" customHeight="1" x14ac:dyDescent="0.2">
      <c r="B43" s="2057"/>
      <c r="C43" s="2058"/>
      <c r="D43" s="2058"/>
      <c r="E43" s="2058"/>
      <c r="F43" s="2058"/>
      <c r="G43" s="2058"/>
      <c r="H43" s="2058"/>
      <c r="I43" s="2059"/>
    </row>
    <row r="44" spans="2:11" ht="15.75" hidden="1" customHeight="1" x14ac:dyDescent="0.2">
      <c r="B44" s="2057"/>
      <c r="C44" s="2058"/>
      <c r="D44" s="2058"/>
      <c r="E44" s="2058"/>
      <c r="F44" s="2058"/>
      <c r="G44" s="2058"/>
      <c r="H44" s="2058"/>
      <c r="I44" s="2059"/>
    </row>
    <row r="45" spans="2:11" ht="15.75" hidden="1" customHeight="1" x14ac:dyDescent="0.2">
      <c r="B45" s="2057"/>
      <c r="C45" s="2058"/>
      <c r="D45" s="2058"/>
      <c r="E45" s="2058"/>
      <c r="F45" s="2058"/>
      <c r="G45" s="2058"/>
      <c r="H45" s="2058"/>
      <c r="I45" s="2059"/>
    </row>
    <row r="46" spans="2:11" ht="15.75" customHeight="1" x14ac:dyDescent="0.2">
      <c r="B46" s="2057"/>
      <c r="C46" s="2058"/>
      <c r="D46" s="2058"/>
      <c r="E46" s="2058"/>
      <c r="F46" s="2058"/>
      <c r="G46" s="2058"/>
      <c r="H46" s="2058"/>
      <c r="I46" s="2059"/>
      <c r="K46" s="44" t="s">
        <v>428</v>
      </c>
    </row>
    <row r="47" spans="2:11" ht="15.75" customHeight="1" x14ac:dyDescent="0.2">
      <c r="B47" s="2057"/>
      <c r="C47" s="2058"/>
      <c r="D47" s="2058"/>
      <c r="E47" s="2058"/>
      <c r="F47" s="2058"/>
      <c r="G47" s="2058"/>
      <c r="H47" s="2058"/>
      <c r="I47" s="2059"/>
    </row>
    <row r="48" spans="2:11" ht="20.25" customHeight="1" x14ac:dyDescent="0.2">
      <c r="B48" s="2057"/>
      <c r="C48" s="2058"/>
      <c r="D48" s="2058"/>
      <c r="E48" s="2058"/>
      <c r="F48" s="2058"/>
      <c r="G48" s="2058"/>
      <c r="H48" s="2058"/>
      <c r="I48" s="2059"/>
      <c r="K48" s="39" t="s">
        <v>429</v>
      </c>
    </row>
    <row r="49" spans="2:11" ht="20.25" customHeight="1" x14ac:dyDescent="0.2">
      <c r="B49" s="2057"/>
      <c r="C49" s="2058"/>
      <c r="D49" s="2058"/>
      <c r="E49" s="2058"/>
      <c r="F49" s="2058"/>
      <c r="G49" s="2058"/>
      <c r="H49" s="2058"/>
      <c r="I49" s="2059"/>
      <c r="K49" s="39" t="s">
        <v>430</v>
      </c>
    </row>
    <row r="50" spans="2:11" ht="20.25" customHeight="1" x14ac:dyDescent="0.2">
      <c r="B50" s="2057"/>
      <c r="C50" s="2058"/>
      <c r="D50" s="2058"/>
      <c r="E50" s="2058"/>
      <c r="F50" s="2058"/>
      <c r="G50" s="2058"/>
      <c r="H50" s="2058"/>
      <c r="I50" s="2059"/>
      <c r="K50" s="39" t="s">
        <v>326</v>
      </c>
    </row>
    <row r="51" spans="2:11" ht="20.25" customHeight="1" x14ac:dyDescent="0.2">
      <c r="B51" s="2057"/>
      <c r="C51" s="2058"/>
      <c r="D51" s="2058"/>
      <c r="E51" s="2058"/>
      <c r="F51" s="2058"/>
      <c r="G51" s="2058"/>
      <c r="H51" s="2058"/>
      <c r="I51" s="2059"/>
      <c r="K51" s="39" t="s">
        <v>431</v>
      </c>
    </row>
    <row r="52" spans="2:11" ht="15.75" customHeight="1" x14ac:dyDescent="0.2">
      <c r="B52" s="2057"/>
      <c r="C52" s="2058"/>
      <c r="D52" s="2058"/>
      <c r="E52" s="2058"/>
      <c r="F52" s="2058"/>
      <c r="G52" s="2058"/>
      <c r="H52" s="2058"/>
      <c r="I52" s="2059"/>
    </row>
    <row r="53" spans="2:11" ht="15.75" customHeight="1" x14ac:dyDescent="0.2">
      <c r="B53" s="2057"/>
      <c r="C53" s="2058"/>
      <c r="D53" s="2058"/>
      <c r="E53" s="2058"/>
      <c r="F53" s="2058"/>
      <c r="G53" s="2058"/>
      <c r="H53" s="2058"/>
      <c r="I53" s="2059"/>
    </row>
    <row r="54" spans="2:11" ht="15.75" customHeight="1" x14ac:dyDescent="0.2">
      <c r="B54" s="2057"/>
      <c r="C54" s="2058"/>
      <c r="D54" s="2058"/>
      <c r="E54" s="2058"/>
      <c r="F54" s="2058"/>
      <c r="G54" s="2058"/>
      <c r="H54" s="2058"/>
      <c r="I54" s="2059"/>
    </row>
    <row r="55" spans="2:11" ht="15.75" customHeight="1" x14ac:dyDescent="0.2">
      <c r="B55" s="2057"/>
      <c r="C55" s="2058"/>
      <c r="D55" s="2058"/>
      <c r="E55" s="2058"/>
      <c r="F55" s="2058"/>
      <c r="G55" s="2058"/>
      <c r="H55" s="2058"/>
      <c r="I55" s="2059"/>
    </row>
    <row r="56" spans="2:11" ht="15.75" customHeight="1" x14ac:dyDescent="0.2">
      <c r="B56" s="2057"/>
      <c r="C56" s="2058"/>
      <c r="D56" s="2058"/>
      <c r="E56" s="2058"/>
      <c r="F56" s="2058"/>
      <c r="G56" s="2058"/>
      <c r="H56" s="2058"/>
      <c r="I56" s="2059"/>
    </row>
    <row r="57" spans="2:11" ht="15.75" customHeight="1" x14ac:dyDescent="0.2">
      <c r="B57" s="2057"/>
      <c r="C57" s="2058"/>
      <c r="D57" s="2058"/>
      <c r="E57" s="2058"/>
      <c r="F57" s="2058"/>
      <c r="G57" s="2058"/>
      <c r="H57" s="2058"/>
      <c r="I57" s="2059"/>
    </row>
    <row r="58" spans="2:11" ht="15.75" customHeight="1" x14ac:dyDescent="0.2">
      <c r="B58" s="2060"/>
      <c r="C58" s="2061"/>
      <c r="D58" s="2061"/>
      <c r="E58" s="2061"/>
      <c r="F58" s="2061"/>
      <c r="G58" s="2061"/>
      <c r="H58" s="2061"/>
      <c r="I58" s="2062"/>
    </row>
  </sheetData>
  <mergeCells count="45">
    <mergeCell ref="B41:I58"/>
    <mergeCell ref="B5:C5"/>
    <mergeCell ref="D5:E5"/>
    <mergeCell ref="F5:G5"/>
    <mergeCell ref="H5:L5"/>
    <mergeCell ref="B6:C6"/>
    <mergeCell ref="D6:E6"/>
    <mergeCell ref="B40:I40"/>
    <mergeCell ref="F6:G6"/>
    <mergeCell ref="H6:L6"/>
    <mergeCell ref="B7:C7"/>
    <mergeCell ref="D7:E7"/>
    <mergeCell ref="F7:G7"/>
    <mergeCell ref="H7:L7"/>
    <mergeCell ref="D8:E8"/>
    <mergeCell ref="F8:G8"/>
    <mergeCell ref="B2:D2"/>
    <mergeCell ref="E2:L2"/>
    <mergeCell ref="B4:C4"/>
    <mergeCell ref="D4:E4"/>
    <mergeCell ref="F4:G4"/>
    <mergeCell ref="H4:L4"/>
    <mergeCell ref="H8:L8"/>
    <mergeCell ref="B10:L10"/>
    <mergeCell ref="B8:C8"/>
    <mergeCell ref="B14:C14"/>
    <mergeCell ref="B15:C15"/>
    <mergeCell ref="B16:C16"/>
    <mergeCell ref="B17:C17"/>
    <mergeCell ref="B18:C18"/>
    <mergeCell ref="B19:C19"/>
    <mergeCell ref="B20:C20"/>
    <mergeCell ref="B21:C21"/>
    <mergeCell ref="B25:C25"/>
    <mergeCell ref="B26:C26"/>
    <mergeCell ref="B27:C27"/>
    <mergeCell ref="B28:C28"/>
    <mergeCell ref="B34:C34"/>
    <mergeCell ref="B35:C35"/>
    <mergeCell ref="B36:C36"/>
    <mergeCell ref="B29:C29"/>
    <mergeCell ref="B30:C30"/>
    <mergeCell ref="B31:C31"/>
    <mergeCell ref="B32:C32"/>
    <mergeCell ref="B33:C33"/>
  </mergeCells>
  <pageMargins left="0.7" right="0.7" top="0.75" bottom="0.75" header="0.3" footer="0.3"/>
  <pageSetup paperSize="9" orientation="portrait" r:id="rId1"/>
  <drawing r:id="rId2"/>
  <legacyDrawing r:id="rId3"/>
  <extLst>
    <ext xmlns:x14="http://schemas.microsoft.com/office/spreadsheetml/2009/9/main" uri="{78C0D931-6437-407d-A8EE-F0AAD7539E65}">
      <x14:conditionalFormattings>
        <x14:conditionalFormatting xmlns:xm="http://schemas.microsoft.com/office/excel/2006/main">
          <x14:cfRule type="iconSet" priority="1" id="{41E9FB93-AF2C-45B4-A447-08C10BAC97D4}">
            <x14:iconSet iconSet="4Arrows" custom="1">
              <x14:cfvo type="percent">
                <xm:f>0</xm:f>
              </x14:cfvo>
              <x14:cfvo type="num">
                <xm:f>0.8</xm:f>
              </x14:cfvo>
              <x14:cfvo type="num">
                <xm:f>0.85</xm:f>
              </x14:cfvo>
              <x14:cfvo type="num">
                <xm:f>0.9</xm:f>
              </x14:cfvo>
              <x14:cfIcon iconSet="4RedToBlack" iconId="3"/>
              <x14:cfIcon iconSet="3TrafficLights1" iconId="1"/>
              <x14:cfIcon iconSet="3Triangles" iconId="2"/>
              <x14:cfIcon iconSet="3Symbols" iconId="2"/>
            </x14:iconSet>
          </x14:cfRule>
          <xm:sqref>D15:D21</xm:sqref>
        </x14:conditionalFormatting>
        <x14:conditionalFormatting xmlns:xm="http://schemas.microsoft.com/office/excel/2006/main">
          <x14:cfRule type="iconSet" priority="2" id="{3051ACBC-144F-4150-BE10-BF2CD29E3952}">
            <x14:iconSet iconSet="4Arrows" custom="1">
              <x14:cfvo type="percent">
                <xm:f>0</xm:f>
              </x14:cfvo>
              <x14:cfvo type="num">
                <xm:f>0.8</xm:f>
              </x14:cfvo>
              <x14:cfvo type="num">
                <xm:f>0.85</xm:f>
              </x14:cfvo>
              <x14:cfvo type="num">
                <xm:f>0.9</xm:f>
              </x14:cfvo>
              <x14:cfIcon iconSet="4RedToBlack" iconId="3"/>
              <x14:cfIcon iconSet="3TrafficLights1" iconId="1"/>
              <x14:cfIcon iconSet="3Triangles" iconId="2"/>
              <x14:cfIcon iconSet="3Symbols" iconId="2"/>
            </x14:iconSet>
          </x14:cfRule>
          <xm:sqref>E15:F21</xm:sqref>
        </x14:conditionalFormatting>
      </x14:conditionalFormatting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234AD4-6E3F-40E7-86E7-5094F49E1FCA}">
  <sheetPr>
    <tabColor theme="4" tint="0.79998168889431442"/>
  </sheetPr>
  <dimension ref="A2:N34"/>
  <sheetViews>
    <sheetView showGridLines="0" workbookViewId="0">
      <selection activeCell="N21" sqref="N21"/>
    </sheetView>
  </sheetViews>
  <sheetFormatPr defaultColWidth="12.5703125" defaultRowHeight="15.75" customHeight="1" x14ac:dyDescent="0.2"/>
  <cols>
    <col min="1" max="1" width="3.42578125" style="39" customWidth="1"/>
    <col min="2" max="2" width="18" style="39" customWidth="1"/>
    <col min="3" max="3" width="17.28515625" style="39" customWidth="1"/>
    <col min="4" max="4" width="16.28515625" style="39" customWidth="1"/>
    <col min="5" max="5" width="12.5703125" style="39" customWidth="1"/>
    <col min="6" max="8" width="12.5703125" style="39"/>
    <col min="9" max="9" width="12.5703125" style="39" customWidth="1"/>
    <col min="10" max="10" width="12.5703125" style="39"/>
    <col min="11" max="11" width="6.28515625" style="39" customWidth="1"/>
    <col min="12" max="12" width="0.5703125" style="39" customWidth="1"/>
    <col min="13" max="22" width="7.5703125" style="39" customWidth="1"/>
    <col min="23" max="16384" width="12.5703125" style="39"/>
  </cols>
  <sheetData>
    <row r="2" spans="2:14" s="166" customFormat="1" ht="28.5" customHeight="1" x14ac:dyDescent="0.25">
      <c r="B2" s="1966" t="s">
        <v>0</v>
      </c>
      <c r="C2" s="1967"/>
      <c r="D2" s="1967"/>
      <c r="E2" s="2046" t="s">
        <v>123</v>
      </c>
      <c r="F2" s="2047"/>
      <c r="G2" s="2047"/>
      <c r="H2" s="2047"/>
      <c r="I2" s="2047"/>
      <c r="J2" s="2047"/>
      <c r="K2" s="2047"/>
      <c r="L2" s="2106"/>
    </row>
    <row r="3" spans="2:14" ht="22.5" customHeight="1" x14ac:dyDescent="0.2">
      <c r="B3" s="40"/>
      <c r="C3" s="40"/>
      <c r="D3" s="41"/>
      <c r="E3" s="41"/>
      <c r="F3" s="41"/>
      <c r="G3" s="41"/>
      <c r="H3" s="41"/>
      <c r="I3" s="41"/>
      <c r="J3" s="41"/>
      <c r="K3" s="41"/>
    </row>
    <row r="4" spans="2:14" ht="64.5" customHeight="1" x14ac:dyDescent="0.25">
      <c r="B4" s="2092" t="s">
        <v>124</v>
      </c>
      <c r="C4" s="2093"/>
      <c r="D4" s="2107" t="s">
        <v>432</v>
      </c>
      <c r="E4" s="2108"/>
      <c r="F4" s="2096" t="s">
        <v>126</v>
      </c>
      <c r="G4" s="2097"/>
      <c r="H4" s="2109" t="s">
        <v>433</v>
      </c>
      <c r="I4" s="2052"/>
      <c r="J4" s="2052"/>
      <c r="K4" s="2110"/>
      <c r="L4" s="2111"/>
    </row>
    <row r="5" spans="2:14" ht="53.25" customHeight="1" x14ac:dyDescent="0.2">
      <c r="B5" s="2092" t="s">
        <v>128</v>
      </c>
      <c r="C5" s="2093"/>
      <c r="D5" s="2094" t="s">
        <v>434</v>
      </c>
      <c r="E5" s="2095"/>
      <c r="F5" s="2096" t="s">
        <v>130</v>
      </c>
      <c r="G5" s="2097"/>
      <c r="H5" s="2103" t="s">
        <v>131</v>
      </c>
      <c r="I5" s="2066"/>
      <c r="J5" s="2066"/>
      <c r="K5" s="2066"/>
      <c r="L5" s="2067"/>
    </row>
    <row r="6" spans="2:14" ht="30.75" customHeight="1" x14ac:dyDescent="0.2">
      <c r="B6" s="2092" t="s">
        <v>132</v>
      </c>
      <c r="C6" s="2104"/>
      <c r="D6" s="2098" t="s">
        <v>435</v>
      </c>
      <c r="E6" s="2099"/>
      <c r="F6" s="2096" t="s">
        <v>134</v>
      </c>
      <c r="G6" s="2105"/>
      <c r="H6" s="2098" t="s">
        <v>135</v>
      </c>
      <c r="I6" s="2039"/>
      <c r="J6" s="2039"/>
      <c r="K6" s="2068"/>
      <c r="L6" s="2099"/>
    </row>
    <row r="7" spans="2:14" ht="33" customHeight="1" x14ac:dyDescent="0.2">
      <c r="B7" s="2092" t="s">
        <v>136</v>
      </c>
      <c r="C7" s="2093"/>
      <c r="D7" s="2094" t="s">
        <v>137</v>
      </c>
      <c r="E7" s="2095"/>
      <c r="F7" s="2096" t="s">
        <v>138</v>
      </c>
      <c r="G7" s="2097"/>
      <c r="H7" s="2098" t="s">
        <v>139</v>
      </c>
      <c r="I7" s="2039"/>
      <c r="J7" s="2039"/>
      <c r="K7" s="2068"/>
      <c r="L7" s="2099"/>
    </row>
    <row r="8" spans="2:14" ht="42.75" customHeight="1" x14ac:dyDescent="0.2">
      <c r="B8" s="2100" t="s">
        <v>140</v>
      </c>
      <c r="C8" s="2101"/>
      <c r="D8" s="2098" t="s">
        <v>436</v>
      </c>
      <c r="E8" s="2099"/>
      <c r="F8" s="2102" t="s">
        <v>142</v>
      </c>
      <c r="G8" s="2102"/>
      <c r="H8" s="2098" t="s">
        <v>437</v>
      </c>
      <c r="I8" s="2039"/>
      <c r="J8" s="2039"/>
      <c r="K8" s="2068"/>
      <c r="L8" s="2099"/>
    </row>
    <row r="9" spans="2:14" ht="22.5" customHeight="1" x14ac:dyDescent="0.2">
      <c r="N9" s="1014"/>
    </row>
    <row r="10" spans="2:14" ht="22.5" customHeight="1" x14ac:dyDescent="0.2">
      <c r="B10" s="1943" t="s">
        <v>144</v>
      </c>
      <c r="C10" s="2090"/>
      <c r="D10" s="2090"/>
      <c r="E10" s="2090"/>
      <c r="F10" s="2090"/>
      <c r="G10" s="2090"/>
      <c r="H10" s="2090"/>
      <c r="I10" s="2090"/>
      <c r="J10" s="2090"/>
      <c r="K10" s="2090"/>
      <c r="L10" s="1947"/>
    </row>
    <row r="11" spans="2:14" s="172" customFormat="1" ht="22.5" customHeight="1" x14ac:dyDescent="0.2">
      <c r="B11" s="225" t="s">
        <v>438</v>
      </c>
      <c r="D11" s="1873"/>
      <c r="E11" s="225" t="s">
        <v>439</v>
      </c>
      <c r="F11" s="1873"/>
      <c r="G11" s="1873"/>
      <c r="J11" s="1095"/>
      <c r="K11" s="1095"/>
      <c r="L11" s="1095"/>
    </row>
    <row r="12" spans="2:14" ht="22.5" customHeight="1" x14ac:dyDescent="0.2"/>
    <row r="13" spans="2:14" ht="22.5" customHeight="1" x14ac:dyDescent="0.2">
      <c r="B13" s="2091"/>
      <c r="C13" s="2091"/>
      <c r="D13" s="1121" t="s">
        <v>440</v>
      </c>
      <c r="E13" s="1121" t="s">
        <v>441</v>
      </c>
      <c r="F13" s="1121" t="s">
        <v>442</v>
      </c>
      <c r="G13" s="1121" t="s">
        <v>443</v>
      </c>
      <c r="H13" s="1121" t="s">
        <v>444</v>
      </c>
      <c r="I13" s="1121" t="s">
        <v>445</v>
      </c>
      <c r="J13" s="120"/>
      <c r="K13" s="120"/>
    </row>
    <row r="14" spans="2:14" ht="36.75" customHeight="1" x14ac:dyDescent="0.2">
      <c r="B14" s="2075" t="s">
        <v>446</v>
      </c>
      <c r="C14" s="2076"/>
      <c r="D14" s="1123" t="s">
        <v>447</v>
      </c>
      <c r="E14" s="1124" t="s">
        <v>447</v>
      </c>
      <c r="F14" s="1333" t="s">
        <v>448</v>
      </c>
      <c r="G14" s="1865" t="s">
        <v>449</v>
      </c>
      <c r="H14" s="1865" t="s">
        <v>450</v>
      </c>
      <c r="I14" s="1865" t="s">
        <v>451</v>
      </c>
      <c r="J14" s="111"/>
      <c r="K14" s="121"/>
    </row>
    <row r="15" spans="2:14" ht="36.75" customHeight="1" x14ac:dyDescent="0.2">
      <c r="B15" s="2075" t="s">
        <v>452</v>
      </c>
      <c r="C15" s="2076"/>
      <c r="D15" s="1122" t="s">
        <v>447</v>
      </c>
      <c r="E15" s="123" t="s">
        <v>447</v>
      </c>
      <c r="F15" s="123" t="s">
        <v>449</v>
      </c>
      <c r="G15" s="1866" t="s">
        <v>451</v>
      </c>
      <c r="H15" s="1866" t="s">
        <v>453</v>
      </c>
      <c r="I15" s="1866"/>
      <c r="J15" s="111"/>
      <c r="K15" s="121"/>
    </row>
    <row r="18" spans="1:8" ht="58.5" customHeight="1" x14ac:dyDescent="0.2">
      <c r="B18" s="1121" t="s">
        <v>454</v>
      </c>
      <c r="C18" s="2079" t="s">
        <v>455</v>
      </c>
      <c r="D18" s="2081"/>
      <c r="E18" s="2079" t="s">
        <v>456</v>
      </c>
      <c r="F18" s="2080"/>
      <c r="G18" s="2081"/>
    </row>
    <row r="19" spans="1:8" ht="141" customHeight="1" x14ac:dyDescent="0.2">
      <c r="B19" s="122" t="s">
        <v>457</v>
      </c>
      <c r="C19" s="2077" t="s">
        <v>458</v>
      </c>
      <c r="D19" s="2078"/>
      <c r="E19" s="2077" t="s">
        <v>459</v>
      </c>
      <c r="F19" s="2077"/>
      <c r="G19" s="2077"/>
    </row>
    <row r="20" spans="1:8" ht="116.25" customHeight="1" x14ac:dyDescent="0.2">
      <c r="B20" s="122" t="s">
        <v>460</v>
      </c>
      <c r="C20" s="2077" t="s">
        <v>461</v>
      </c>
      <c r="D20" s="2078"/>
      <c r="E20" s="2077" t="s">
        <v>459</v>
      </c>
      <c r="F20" s="2077"/>
      <c r="G20" s="2077"/>
    </row>
    <row r="21" spans="1:8" ht="116.25" customHeight="1" x14ac:dyDescent="0.2">
      <c r="B21" s="122" t="s">
        <v>462</v>
      </c>
      <c r="C21" s="2077" t="s">
        <v>463</v>
      </c>
      <c r="D21" s="2078"/>
      <c r="E21" s="2077" t="s">
        <v>464</v>
      </c>
      <c r="F21" s="2077"/>
      <c r="G21" s="2077"/>
    </row>
    <row r="22" spans="1:8" ht="116.25" customHeight="1" x14ac:dyDescent="0.2">
      <c r="B22" s="122" t="s">
        <v>465</v>
      </c>
      <c r="C22" s="2077" t="s">
        <v>466</v>
      </c>
      <c r="D22" s="2078"/>
      <c r="E22" s="2077" t="s">
        <v>459</v>
      </c>
      <c r="F22" s="2077"/>
      <c r="G22" s="2077"/>
    </row>
    <row r="23" spans="1:8" ht="116.25" customHeight="1" x14ac:dyDescent="0.2">
      <c r="B23" s="122" t="s">
        <v>467</v>
      </c>
      <c r="C23" s="2077" t="s">
        <v>468</v>
      </c>
      <c r="D23" s="2078"/>
      <c r="E23" s="2077" t="s">
        <v>469</v>
      </c>
      <c r="F23" s="2077"/>
      <c r="G23" s="2077"/>
    </row>
    <row r="24" spans="1:8" ht="116.25" customHeight="1" x14ac:dyDescent="0.2">
      <c r="B24" s="122" t="s">
        <v>470</v>
      </c>
      <c r="C24" s="2077" t="s">
        <v>471</v>
      </c>
      <c r="D24" s="2078"/>
      <c r="E24" s="2077" t="s">
        <v>459</v>
      </c>
      <c r="F24" s="2077"/>
      <c r="G24" s="2077"/>
    </row>
    <row r="29" spans="1:8" ht="15.75" customHeight="1" x14ac:dyDescent="0.2">
      <c r="A29" s="118" t="s">
        <v>426</v>
      </c>
    </row>
    <row r="30" spans="1:8" ht="15.75" customHeight="1" x14ac:dyDescent="0.2">
      <c r="A30" s="2082" t="s">
        <v>472</v>
      </c>
      <c r="B30" s="2083"/>
      <c r="C30" s="2083"/>
      <c r="D30" s="2083"/>
      <c r="E30" s="2083"/>
      <c r="F30" s="2083"/>
      <c r="G30" s="2083"/>
      <c r="H30" s="2084"/>
    </row>
    <row r="31" spans="1:8" ht="15.75" customHeight="1" x14ac:dyDescent="0.2">
      <c r="A31" s="2082"/>
      <c r="B31" s="2085"/>
      <c r="C31" s="2085"/>
      <c r="D31" s="2085"/>
      <c r="E31" s="2085"/>
      <c r="F31" s="2085"/>
      <c r="G31" s="2085"/>
      <c r="H31" s="2086"/>
    </row>
    <row r="32" spans="1:8" ht="15.75" customHeight="1" x14ac:dyDescent="0.2">
      <c r="A32" s="2082"/>
      <c r="B32" s="2085"/>
      <c r="C32" s="2085"/>
      <c r="D32" s="2085"/>
      <c r="E32" s="2085"/>
      <c r="F32" s="2085"/>
      <c r="G32" s="2085"/>
      <c r="H32" s="2086"/>
    </row>
    <row r="33" spans="1:8" ht="15.75" customHeight="1" x14ac:dyDescent="0.2">
      <c r="A33" s="2082"/>
      <c r="B33" s="2085"/>
      <c r="C33" s="2085"/>
      <c r="D33" s="2085"/>
      <c r="E33" s="2085"/>
      <c r="F33" s="2085"/>
      <c r="G33" s="2085"/>
      <c r="H33" s="2086"/>
    </row>
    <row r="34" spans="1:8" ht="129.75" customHeight="1" x14ac:dyDescent="0.2">
      <c r="A34" s="2087"/>
      <c r="B34" s="2088"/>
      <c r="C34" s="2088"/>
      <c r="D34" s="2088"/>
      <c r="E34" s="2088"/>
      <c r="F34" s="2088"/>
      <c r="G34" s="2088"/>
      <c r="H34" s="2089"/>
    </row>
  </sheetData>
  <mergeCells count="41">
    <mergeCell ref="B2:D2"/>
    <mergeCell ref="E2:L2"/>
    <mergeCell ref="B4:C4"/>
    <mergeCell ref="D4:E4"/>
    <mergeCell ref="F4:G4"/>
    <mergeCell ref="H4:L4"/>
    <mergeCell ref="B5:C5"/>
    <mergeCell ref="D5:E5"/>
    <mergeCell ref="F5:G5"/>
    <mergeCell ref="H5:L5"/>
    <mergeCell ref="B6:C6"/>
    <mergeCell ref="D6:E6"/>
    <mergeCell ref="F6:G6"/>
    <mergeCell ref="H6:L6"/>
    <mergeCell ref="A30:H34"/>
    <mergeCell ref="B10:L10"/>
    <mergeCell ref="B13:C13"/>
    <mergeCell ref="B14:C14"/>
    <mergeCell ref="B7:C7"/>
    <mergeCell ref="D7:E7"/>
    <mergeCell ref="F7:G7"/>
    <mergeCell ref="H7:L7"/>
    <mergeCell ref="B8:C8"/>
    <mergeCell ref="D8:E8"/>
    <mergeCell ref="F8:G8"/>
    <mergeCell ref="H8:L8"/>
    <mergeCell ref="C18:D18"/>
    <mergeCell ref="C19:D19"/>
    <mergeCell ref="C20:D20"/>
    <mergeCell ref="C21:D21"/>
    <mergeCell ref="B15:C15"/>
    <mergeCell ref="C22:D22"/>
    <mergeCell ref="C23:D23"/>
    <mergeCell ref="C24:D24"/>
    <mergeCell ref="E18:G18"/>
    <mergeCell ref="E19:G19"/>
    <mergeCell ref="E20:G20"/>
    <mergeCell ref="E21:G21"/>
    <mergeCell ref="E22:G22"/>
    <mergeCell ref="E23:G23"/>
    <mergeCell ref="E24:G24"/>
  </mergeCells>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89FE7-6A39-4B4E-8846-5F5196DA0E76}">
  <sheetPr>
    <tabColor theme="2"/>
  </sheetPr>
  <dimension ref="B2:L30"/>
  <sheetViews>
    <sheetView showGridLines="0" workbookViewId="0">
      <selection activeCell="N21" sqref="N21"/>
    </sheetView>
  </sheetViews>
  <sheetFormatPr defaultColWidth="12.5703125" defaultRowHeight="15.75" customHeight="1" x14ac:dyDescent="0.2"/>
  <cols>
    <col min="1" max="1" width="3.42578125" style="39" customWidth="1"/>
    <col min="2" max="2" width="19.28515625" style="39" customWidth="1"/>
    <col min="3" max="4" width="19.7109375" style="39" customWidth="1"/>
    <col min="5" max="12" width="12.5703125" style="39"/>
    <col min="13" max="22" width="7.5703125" style="39" customWidth="1"/>
    <col min="23" max="16384" width="12.5703125" style="39"/>
  </cols>
  <sheetData>
    <row r="2" spans="2:12" s="166" customFormat="1" ht="27.75" customHeight="1" x14ac:dyDescent="0.25">
      <c r="B2" s="1966" t="s">
        <v>0</v>
      </c>
      <c r="C2" s="1967"/>
      <c r="D2" s="1967"/>
      <c r="E2" s="2046" t="s">
        <v>123</v>
      </c>
      <c r="F2" s="2047"/>
      <c r="G2" s="2047"/>
      <c r="H2" s="2047"/>
      <c r="I2" s="2047"/>
      <c r="J2" s="2047"/>
      <c r="K2" s="2047"/>
      <c r="L2" s="2106"/>
    </row>
    <row r="3" spans="2:12" ht="22.5" customHeight="1" x14ac:dyDescent="0.2">
      <c r="B3" s="40"/>
      <c r="C3" s="40"/>
      <c r="D3" s="41"/>
      <c r="E3" s="41"/>
      <c r="F3" s="41"/>
      <c r="G3" s="41"/>
      <c r="H3" s="41"/>
      <c r="I3" s="41"/>
      <c r="J3" s="41"/>
      <c r="K3" s="41"/>
      <c r="L3" s="41"/>
    </row>
    <row r="4" spans="2:12" ht="49.5" customHeight="1" x14ac:dyDescent="0.25">
      <c r="B4" s="2118" t="s">
        <v>124</v>
      </c>
      <c r="C4" s="2119"/>
      <c r="D4" s="2107" t="s">
        <v>17</v>
      </c>
      <c r="E4" s="2108"/>
      <c r="F4" s="2120" t="s">
        <v>126</v>
      </c>
      <c r="G4" s="2119"/>
      <c r="H4" s="2125" t="s">
        <v>473</v>
      </c>
      <c r="I4" s="2126"/>
      <c r="J4" s="2126"/>
      <c r="K4" s="2126"/>
      <c r="L4" s="2127"/>
    </row>
    <row r="5" spans="2:12" ht="34.5" customHeight="1" x14ac:dyDescent="0.2">
      <c r="B5" s="2118" t="s">
        <v>128</v>
      </c>
      <c r="C5" s="2119"/>
      <c r="D5" s="2094" t="s">
        <v>474</v>
      </c>
      <c r="E5" s="2095"/>
      <c r="F5" s="2120" t="s">
        <v>130</v>
      </c>
      <c r="G5" s="2119"/>
      <c r="H5" s="2098" t="s">
        <v>475</v>
      </c>
      <c r="I5" s="2039"/>
      <c r="J5" s="2039"/>
      <c r="K5" s="2039"/>
      <c r="L5" s="2099"/>
    </row>
    <row r="6" spans="2:12" ht="22.5" customHeight="1" x14ac:dyDescent="0.2">
      <c r="B6" s="2118" t="s">
        <v>132</v>
      </c>
      <c r="C6" s="2119"/>
      <c r="D6" s="2098"/>
      <c r="E6" s="2099"/>
      <c r="F6" s="2120" t="s">
        <v>134</v>
      </c>
      <c r="G6" s="2119"/>
      <c r="H6" s="2098" t="s">
        <v>135</v>
      </c>
      <c r="I6" s="2039"/>
      <c r="J6" s="2039"/>
      <c r="K6" s="2039"/>
      <c r="L6" s="2099"/>
    </row>
    <row r="7" spans="2:12" ht="33" customHeight="1" x14ac:dyDescent="0.2">
      <c r="B7" s="2118" t="s">
        <v>136</v>
      </c>
      <c r="C7" s="2119"/>
      <c r="D7" s="2094" t="s">
        <v>137</v>
      </c>
      <c r="E7" s="2095"/>
      <c r="F7" s="2120" t="s">
        <v>138</v>
      </c>
      <c r="G7" s="2119"/>
      <c r="H7" s="2098" t="s">
        <v>139</v>
      </c>
      <c r="I7" s="2039"/>
      <c r="J7" s="2039"/>
      <c r="K7" s="2039"/>
      <c r="L7" s="2099"/>
    </row>
    <row r="8" spans="2:12" ht="42.75" customHeight="1" x14ac:dyDescent="0.2">
      <c r="B8" s="2118" t="s">
        <v>140</v>
      </c>
      <c r="C8" s="2119"/>
      <c r="D8" s="2098" t="s">
        <v>436</v>
      </c>
      <c r="E8" s="2099"/>
      <c r="F8" s="2120" t="s">
        <v>142</v>
      </c>
      <c r="G8" s="2119"/>
      <c r="H8" s="2098" t="s">
        <v>405</v>
      </c>
      <c r="I8" s="2039"/>
      <c r="J8" s="2039"/>
      <c r="K8" s="2039"/>
      <c r="L8" s="2099"/>
    </row>
    <row r="9" spans="2:12" ht="22.5" customHeight="1" x14ac:dyDescent="0.2"/>
    <row r="10" spans="2:12" ht="22.5" customHeight="1" x14ac:dyDescent="0.2">
      <c r="B10" s="2121" t="s">
        <v>144</v>
      </c>
      <c r="C10" s="2122"/>
      <c r="D10" s="2122"/>
      <c r="E10" s="2122"/>
      <c r="F10" s="2122"/>
      <c r="G10" s="2122"/>
      <c r="H10" s="2122"/>
      <c r="I10" s="2122"/>
      <c r="J10" s="2122"/>
      <c r="K10" s="2122"/>
      <c r="L10" s="2122"/>
    </row>
    <row r="11" spans="2:12" s="172" customFormat="1" ht="22.5" customHeight="1" x14ac:dyDescent="0.2">
      <c r="B11" s="1106" t="s">
        <v>476</v>
      </c>
      <c r="C11" s="1107"/>
      <c r="D11" s="1108"/>
      <c r="E11" s="1107"/>
      <c r="F11" s="1109" t="s">
        <v>439</v>
      </c>
      <c r="G11" s="1108"/>
      <c r="H11" s="1107"/>
      <c r="I11" s="1107"/>
      <c r="J11" s="1032"/>
      <c r="K11" s="1032"/>
      <c r="L11" s="1033"/>
    </row>
    <row r="12" spans="2:12" ht="22.5" customHeight="1" x14ac:dyDescent="0.2"/>
    <row r="13" spans="2:12" ht="22.5" customHeight="1" x14ac:dyDescent="0.2">
      <c r="B13" s="2091"/>
      <c r="C13" s="2091"/>
      <c r="D13" s="1121" t="s">
        <v>477</v>
      </c>
      <c r="E13" s="1121" t="s">
        <v>478</v>
      </c>
      <c r="F13" s="1121" t="s">
        <v>440</v>
      </c>
      <c r="G13" s="1121" t="s">
        <v>441</v>
      </c>
      <c r="H13" s="1121" t="s">
        <v>442</v>
      </c>
      <c r="I13" s="1121" t="s">
        <v>443</v>
      </c>
      <c r="J13" s="1121" t="s">
        <v>444</v>
      </c>
      <c r="K13" s="1121" t="s">
        <v>445</v>
      </c>
      <c r="L13" s="1121" t="s">
        <v>479</v>
      </c>
    </row>
    <row r="14" spans="2:12" ht="43.9" customHeight="1" x14ac:dyDescent="0.2">
      <c r="B14" s="2123" t="s">
        <v>480</v>
      </c>
      <c r="C14" s="2123"/>
      <c r="D14" s="1123"/>
      <c r="E14" s="1124"/>
      <c r="F14" s="1125" t="s">
        <v>481</v>
      </c>
      <c r="G14" s="1124" t="s">
        <v>481</v>
      </c>
      <c r="H14" s="1124" t="s">
        <v>482</v>
      </c>
      <c r="I14" s="1124" t="s">
        <v>482</v>
      </c>
      <c r="J14" s="1867" t="s">
        <v>482</v>
      </c>
      <c r="K14" s="1867" t="s">
        <v>482</v>
      </c>
      <c r="L14" s="1867" t="s">
        <v>482</v>
      </c>
    </row>
    <row r="15" spans="2:12" ht="43.9" customHeight="1" x14ac:dyDescent="0.2">
      <c r="B15" s="2123" t="s">
        <v>483</v>
      </c>
      <c r="C15" s="2123"/>
      <c r="D15" s="1122"/>
      <c r="E15" s="123"/>
      <c r="F15" s="124"/>
      <c r="G15" s="123" t="s">
        <v>482</v>
      </c>
      <c r="H15" s="123" t="s">
        <v>482</v>
      </c>
      <c r="I15" s="123" t="s">
        <v>482</v>
      </c>
      <c r="J15" s="1868" t="s">
        <v>482</v>
      </c>
      <c r="K15" s="1868" t="s">
        <v>482</v>
      </c>
      <c r="L15" s="1868" t="s">
        <v>482</v>
      </c>
    </row>
    <row r="16" spans="2:12" ht="43.9" customHeight="1" x14ac:dyDescent="0.2">
      <c r="B16" s="2123" t="s">
        <v>484</v>
      </c>
      <c r="C16" s="2123"/>
      <c r="D16" s="1122">
        <v>6</v>
      </c>
      <c r="E16" s="123">
        <v>6</v>
      </c>
      <c r="F16" s="124">
        <v>7</v>
      </c>
      <c r="G16" s="123" t="s">
        <v>485</v>
      </c>
      <c r="H16" s="123" t="s">
        <v>486</v>
      </c>
      <c r="I16" s="123" t="s">
        <v>486</v>
      </c>
      <c r="J16" s="1868" t="s">
        <v>487</v>
      </c>
      <c r="K16" s="1868" t="s">
        <v>487</v>
      </c>
      <c r="L16" s="1868" t="s">
        <v>488</v>
      </c>
    </row>
    <row r="17" spans="2:12" ht="31.9" customHeight="1" x14ac:dyDescent="0.2">
      <c r="B17" s="2123" t="s">
        <v>489</v>
      </c>
      <c r="C17" s="2123"/>
      <c r="D17" s="1122" t="s">
        <v>490</v>
      </c>
      <c r="E17" s="123" t="s">
        <v>491</v>
      </c>
      <c r="F17" s="124" t="s">
        <v>491</v>
      </c>
      <c r="G17" s="123" t="s">
        <v>492</v>
      </c>
      <c r="H17" s="123" t="s">
        <v>492</v>
      </c>
      <c r="I17" s="123" t="s">
        <v>492</v>
      </c>
      <c r="J17" s="1868" t="s">
        <v>492</v>
      </c>
      <c r="K17" s="1868" t="s">
        <v>491</v>
      </c>
      <c r="L17" s="1868" t="s">
        <v>491</v>
      </c>
    </row>
    <row r="20" spans="2:12" ht="15.75" customHeight="1" x14ac:dyDescent="0.2">
      <c r="B20" s="1943" t="s">
        <v>426</v>
      </c>
      <c r="C20" s="2124"/>
      <c r="D20" s="2124"/>
      <c r="E20" s="2124"/>
      <c r="F20" s="2124"/>
      <c r="G20" s="2124"/>
      <c r="H20" s="2124"/>
      <c r="I20" s="2120"/>
    </row>
    <row r="21" spans="2:12" ht="15.75" customHeight="1" x14ac:dyDescent="0.2">
      <c r="B21" s="2112" t="s">
        <v>493</v>
      </c>
      <c r="C21" s="2113"/>
      <c r="D21" s="2113"/>
      <c r="E21" s="2113"/>
      <c r="F21" s="2113"/>
      <c r="G21" s="2113"/>
      <c r="H21" s="2113"/>
      <c r="I21" s="2114"/>
    </row>
    <row r="22" spans="2:12" ht="15.75" customHeight="1" x14ac:dyDescent="0.2">
      <c r="B22" s="2112"/>
      <c r="C22" s="2113"/>
      <c r="D22" s="2113"/>
      <c r="E22" s="2113"/>
      <c r="F22" s="2113"/>
      <c r="G22" s="2113"/>
      <c r="H22" s="2113"/>
      <c r="I22" s="2114"/>
    </row>
    <row r="23" spans="2:12" ht="15.75" customHeight="1" x14ac:dyDescent="0.2">
      <c r="B23" s="2112"/>
      <c r="C23" s="2113"/>
      <c r="D23" s="2113"/>
      <c r="E23" s="2113"/>
      <c r="F23" s="2113"/>
      <c r="G23" s="2113"/>
      <c r="H23" s="2113"/>
      <c r="I23" s="2114"/>
    </row>
    <row r="24" spans="2:12" ht="15.75" customHeight="1" x14ac:dyDescent="0.2">
      <c r="B24" s="2112"/>
      <c r="C24" s="2113"/>
      <c r="D24" s="2113"/>
      <c r="E24" s="2113"/>
      <c r="F24" s="2113"/>
      <c r="G24" s="2113"/>
      <c r="H24" s="2113"/>
      <c r="I24" s="2114"/>
    </row>
    <row r="25" spans="2:12" ht="48" customHeight="1" x14ac:dyDescent="0.2">
      <c r="B25" s="2112"/>
      <c r="C25" s="2113"/>
      <c r="D25" s="2113"/>
      <c r="E25" s="2113"/>
      <c r="F25" s="2113"/>
      <c r="G25" s="2113"/>
      <c r="H25" s="2113"/>
      <c r="I25" s="2114"/>
    </row>
    <row r="26" spans="2:12" ht="15.75" customHeight="1" x14ac:dyDescent="0.2">
      <c r="B26" s="2112"/>
      <c r="C26" s="2113"/>
      <c r="D26" s="2113"/>
      <c r="E26" s="2113"/>
      <c r="F26" s="2113"/>
      <c r="G26" s="2113"/>
      <c r="H26" s="2113"/>
      <c r="I26" s="2114"/>
    </row>
    <row r="27" spans="2:12" ht="15.75" customHeight="1" x14ac:dyDescent="0.2">
      <c r="B27" s="2112"/>
      <c r="C27" s="2113"/>
      <c r="D27" s="2113"/>
      <c r="E27" s="2113"/>
      <c r="F27" s="2113"/>
      <c r="G27" s="2113"/>
      <c r="H27" s="2113"/>
      <c r="I27" s="2114"/>
    </row>
    <row r="28" spans="2:12" ht="15.75" customHeight="1" x14ac:dyDescent="0.2">
      <c r="B28" s="2112"/>
      <c r="C28" s="2113"/>
      <c r="D28" s="2113"/>
      <c r="E28" s="2113"/>
      <c r="F28" s="2113"/>
      <c r="G28" s="2113"/>
      <c r="H28" s="2113"/>
      <c r="I28" s="2114"/>
    </row>
    <row r="29" spans="2:12" ht="15.75" customHeight="1" x14ac:dyDescent="0.2">
      <c r="B29" s="2112"/>
      <c r="C29" s="2113"/>
      <c r="D29" s="2113"/>
      <c r="E29" s="2113"/>
      <c r="F29" s="2113"/>
      <c r="G29" s="2113"/>
      <c r="H29" s="2113"/>
      <c r="I29" s="2114"/>
    </row>
    <row r="30" spans="2:12" ht="15.75" customHeight="1" x14ac:dyDescent="0.2">
      <c r="B30" s="2115"/>
      <c r="C30" s="2116"/>
      <c r="D30" s="2116"/>
      <c r="E30" s="2116"/>
      <c r="F30" s="2116"/>
      <c r="G30" s="2116"/>
      <c r="H30" s="2116"/>
      <c r="I30" s="2117"/>
    </row>
  </sheetData>
  <mergeCells count="30">
    <mergeCell ref="B2:D2"/>
    <mergeCell ref="B4:C4"/>
    <mergeCell ref="D4:E4"/>
    <mergeCell ref="F4:G4"/>
    <mergeCell ref="H4:L4"/>
    <mergeCell ref="E2:L2"/>
    <mergeCell ref="B5:C5"/>
    <mergeCell ref="D5:E5"/>
    <mergeCell ref="F5:G5"/>
    <mergeCell ref="H5:L5"/>
    <mergeCell ref="B6:C6"/>
    <mergeCell ref="D6:E6"/>
    <mergeCell ref="F6:G6"/>
    <mergeCell ref="H6:L6"/>
    <mergeCell ref="B21:I30"/>
    <mergeCell ref="B7:C7"/>
    <mergeCell ref="D7:E7"/>
    <mergeCell ref="F7:G7"/>
    <mergeCell ref="H7:L7"/>
    <mergeCell ref="B8:C8"/>
    <mergeCell ref="D8:E8"/>
    <mergeCell ref="F8:G8"/>
    <mergeCell ref="H8:L8"/>
    <mergeCell ref="B10:L10"/>
    <mergeCell ref="B13:C13"/>
    <mergeCell ref="B14:C14"/>
    <mergeCell ref="B16:C16"/>
    <mergeCell ref="B17:C17"/>
    <mergeCell ref="B15:C15"/>
    <mergeCell ref="B20:I20"/>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AB1B7-D379-4B93-AE77-09C328CA0A3F}">
  <sheetPr>
    <tabColor theme="2"/>
  </sheetPr>
  <dimension ref="B2:K55"/>
  <sheetViews>
    <sheetView showGridLines="0" workbookViewId="0">
      <selection activeCell="N21" sqref="N21"/>
    </sheetView>
  </sheetViews>
  <sheetFormatPr defaultColWidth="12.5703125" defaultRowHeight="12.75" x14ac:dyDescent="0.2"/>
  <cols>
    <col min="1" max="1" width="3.42578125" style="39" customWidth="1"/>
    <col min="2" max="2" width="19.28515625" style="39" customWidth="1"/>
    <col min="3" max="3" width="9.28515625" style="39" customWidth="1"/>
    <col min="4" max="4" width="19.7109375" style="39" customWidth="1"/>
    <col min="5" max="5" width="9.7109375" style="39" customWidth="1"/>
    <col min="6" max="11" width="12.5703125" style="39"/>
    <col min="12" max="21" width="7.5703125" style="39" customWidth="1"/>
    <col min="22" max="16384" width="12.5703125" style="39"/>
  </cols>
  <sheetData>
    <row r="2" spans="2:11" s="166" customFormat="1" ht="34.5" customHeight="1" x14ac:dyDescent="0.25">
      <c r="B2" s="1966" t="s">
        <v>0</v>
      </c>
      <c r="C2" s="1967"/>
      <c r="D2" s="1967"/>
      <c r="E2" s="2046" t="s">
        <v>123</v>
      </c>
      <c r="F2" s="2047"/>
      <c r="G2" s="2047"/>
      <c r="H2" s="2047"/>
      <c r="I2" s="2047"/>
      <c r="J2" s="2047"/>
      <c r="K2" s="2106"/>
    </row>
    <row r="3" spans="2:11" ht="22.5" customHeight="1" x14ac:dyDescent="0.2">
      <c r="B3" s="40"/>
      <c r="C3" s="40"/>
      <c r="D3" s="41"/>
      <c r="E3" s="41"/>
      <c r="F3" s="41"/>
      <c r="G3" s="41"/>
      <c r="H3" s="41"/>
      <c r="I3" s="41"/>
      <c r="J3" s="41"/>
      <c r="K3" s="41"/>
    </row>
    <row r="4" spans="2:11" ht="43.5" customHeight="1" x14ac:dyDescent="0.2">
      <c r="B4" s="1943" t="s">
        <v>124</v>
      </c>
      <c r="C4" s="2140"/>
      <c r="D4" s="2107" t="s">
        <v>19</v>
      </c>
      <c r="E4" s="2143"/>
      <c r="F4" s="2142" t="s">
        <v>126</v>
      </c>
      <c r="G4" s="2140"/>
      <c r="H4" s="2125" t="s">
        <v>494</v>
      </c>
      <c r="I4" s="2126"/>
      <c r="J4" s="2126"/>
      <c r="K4" s="2144"/>
    </row>
    <row r="5" spans="2:11" ht="47.25" customHeight="1" x14ac:dyDescent="0.2">
      <c r="B5" s="1943" t="s">
        <v>128</v>
      </c>
      <c r="C5" s="2140"/>
      <c r="D5" s="2094" t="s">
        <v>495</v>
      </c>
      <c r="E5" s="2141"/>
      <c r="F5" s="2142" t="s">
        <v>130</v>
      </c>
      <c r="G5" s="2140"/>
      <c r="H5" s="2098" t="s">
        <v>496</v>
      </c>
      <c r="I5" s="2039"/>
      <c r="J5" s="2039"/>
      <c r="K5" s="2040"/>
    </row>
    <row r="6" spans="2:11" ht="22.5" customHeight="1" x14ac:dyDescent="0.2">
      <c r="B6" s="1943" t="s">
        <v>132</v>
      </c>
      <c r="C6" s="2140"/>
      <c r="D6" s="2098" t="s">
        <v>497</v>
      </c>
      <c r="E6" s="2040"/>
      <c r="F6" s="2142" t="s">
        <v>134</v>
      </c>
      <c r="G6" s="2140"/>
      <c r="H6" s="2098" t="s">
        <v>135</v>
      </c>
      <c r="I6" s="2039"/>
      <c r="J6" s="2039"/>
      <c r="K6" s="2040"/>
    </row>
    <row r="7" spans="2:11" ht="33" customHeight="1" x14ac:dyDescent="0.2">
      <c r="B7" s="1943" t="s">
        <v>136</v>
      </c>
      <c r="C7" s="2140"/>
      <c r="D7" s="2094" t="s">
        <v>137</v>
      </c>
      <c r="E7" s="2141"/>
      <c r="F7" s="2142" t="s">
        <v>138</v>
      </c>
      <c r="G7" s="2140"/>
      <c r="H7" s="2098" t="s">
        <v>139</v>
      </c>
      <c r="I7" s="2039"/>
      <c r="J7" s="2039"/>
      <c r="K7" s="2040"/>
    </row>
    <row r="8" spans="2:11" ht="42.75" customHeight="1" x14ac:dyDescent="0.2">
      <c r="B8" s="1943" t="s">
        <v>140</v>
      </c>
      <c r="C8" s="2140"/>
      <c r="D8" s="2098" t="s">
        <v>498</v>
      </c>
      <c r="E8" s="2040"/>
      <c r="F8" s="2142" t="s">
        <v>142</v>
      </c>
      <c r="G8" s="2140"/>
      <c r="H8" s="2098" t="s">
        <v>499</v>
      </c>
      <c r="I8" s="2039"/>
      <c r="J8" s="2039"/>
      <c r="K8" s="2040"/>
    </row>
    <row r="9" spans="2:11" ht="22.5" customHeight="1" x14ac:dyDescent="0.2"/>
    <row r="10" spans="2:11" ht="22.5" customHeight="1" x14ac:dyDescent="0.2">
      <c r="B10" s="2137" t="s">
        <v>144</v>
      </c>
      <c r="C10" s="2138"/>
      <c r="D10" s="2138"/>
      <c r="E10" s="2138"/>
      <c r="F10" s="2138"/>
      <c r="G10" s="2138"/>
      <c r="H10" s="2138"/>
      <c r="I10" s="2138"/>
      <c r="J10" s="2138"/>
      <c r="K10" s="2139"/>
    </row>
    <row r="11" spans="2:11" s="172" customFormat="1" ht="22.5" customHeight="1" x14ac:dyDescent="0.2">
      <c r="B11" s="1106" t="s">
        <v>500</v>
      </c>
      <c r="C11" s="1107"/>
      <c r="D11" s="1108"/>
      <c r="E11" s="1107"/>
      <c r="F11" s="1109" t="s">
        <v>501</v>
      </c>
      <c r="G11" s="1108"/>
      <c r="H11" s="1107"/>
      <c r="I11" s="1107"/>
      <c r="J11" s="1107"/>
      <c r="K11" s="1110"/>
    </row>
    <row r="13" spans="2:11" s="172" customFormat="1" ht="21" customHeight="1" x14ac:dyDescent="0.2">
      <c r="B13" s="2135" t="s">
        <v>502</v>
      </c>
      <c r="C13" s="2135"/>
      <c r="D13" s="2135"/>
      <c r="E13" s="1128" t="s">
        <v>503</v>
      </c>
      <c r="F13" s="1128" t="s">
        <v>504</v>
      </c>
      <c r="G13" s="1128" t="s">
        <v>505</v>
      </c>
      <c r="H13" s="1128" t="s">
        <v>506</v>
      </c>
      <c r="J13" s="44" t="s">
        <v>428</v>
      </c>
    </row>
    <row r="14" spans="2:11" s="172" customFormat="1" ht="18" customHeight="1" x14ac:dyDescent="0.2">
      <c r="B14" s="2136" t="s">
        <v>507</v>
      </c>
      <c r="C14" s="2136"/>
      <c r="D14" s="2136"/>
      <c r="E14" s="1127">
        <v>0.81851837955297679</v>
      </c>
      <c r="F14" s="1127">
        <v>0.80466980995861481</v>
      </c>
      <c r="G14" s="1127">
        <v>0.79204055846144206</v>
      </c>
      <c r="H14" s="1127">
        <v>0.81118588681136072</v>
      </c>
      <c r="J14" s="39"/>
    </row>
    <row r="15" spans="2:11" s="172" customFormat="1" ht="18" customHeight="1" x14ac:dyDescent="0.2">
      <c r="B15" s="2132" t="s">
        <v>508</v>
      </c>
      <c r="C15" s="2132"/>
      <c r="D15" s="2132"/>
      <c r="E15" s="174">
        <v>0.8696691310448168</v>
      </c>
      <c r="F15" s="174">
        <v>0.89495196950707279</v>
      </c>
      <c r="G15" s="174">
        <v>0.86480216354346973</v>
      </c>
      <c r="H15" s="174">
        <v>0.83903696575665598</v>
      </c>
      <c r="J15" s="39" t="s">
        <v>429</v>
      </c>
    </row>
    <row r="16" spans="2:11" s="172" customFormat="1" ht="18" customHeight="1" x14ac:dyDescent="0.2">
      <c r="B16" s="2132" t="s">
        <v>509</v>
      </c>
      <c r="C16" s="2132"/>
      <c r="D16" s="2132"/>
      <c r="E16" s="174">
        <v>1</v>
      </c>
      <c r="F16" s="174">
        <v>0.96250000000000002</v>
      </c>
      <c r="G16" s="174">
        <v>0.79043000000000008</v>
      </c>
      <c r="H16" s="174">
        <v>0.87013566479247828</v>
      </c>
      <c r="J16" s="39"/>
    </row>
    <row r="17" spans="2:10" s="172" customFormat="1" ht="18" customHeight="1" x14ac:dyDescent="0.2">
      <c r="B17" s="2132" t="s">
        <v>510</v>
      </c>
      <c r="C17" s="2132"/>
      <c r="D17" s="2132"/>
      <c r="E17" s="174">
        <v>0.77470534549377756</v>
      </c>
      <c r="F17" s="174">
        <v>0.81421536167592024</v>
      </c>
      <c r="G17" s="174">
        <v>0.8574898368212277</v>
      </c>
      <c r="H17" s="174">
        <v>0.83909320509346363</v>
      </c>
      <c r="J17" s="39" t="s">
        <v>430</v>
      </c>
    </row>
    <row r="18" spans="2:10" s="172" customFormat="1" ht="18" customHeight="1" x14ac:dyDescent="0.2">
      <c r="B18" s="2132" t="s">
        <v>511</v>
      </c>
      <c r="C18" s="2132"/>
      <c r="D18" s="2132"/>
      <c r="E18" s="174">
        <v>0.82459443566268698</v>
      </c>
      <c r="F18" s="174">
        <v>0.75342441639826507</v>
      </c>
      <c r="G18" s="174">
        <v>0.75463689465938211</v>
      </c>
      <c r="H18" s="174">
        <v>0.74521511729399637</v>
      </c>
      <c r="J18" s="39"/>
    </row>
    <row r="19" spans="2:10" s="172" customFormat="1" ht="18" customHeight="1" x14ac:dyDescent="0.2">
      <c r="B19" s="2132" t="s">
        <v>512</v>
      </c>
      <c r="C19" s="2132"/>
      <c r="D19" s="2132"/>
      <c r="E19" s="174">
        <v>0.73991787179976165</v>
      </c>
      <c r="F19" s="174">
        <v>0.7229786783452028</v>
      </c>
      <c r="G19" s="174">
        <v>0.6394025711920126</v>
      </c>
      <c r="H19" s="174">
        <v>0.61135292830707522</v>
      </c>
      <c r="J19" s="39" t="s">
        <v>326</v>
      </c>
    </row>
    <row r="20" spans="2:10" s="172" customFormat="1" ht="18" customHeight="1" x14ac:dyDescent="0.2">
      <c r="B20" s="2132" t="s">
        <v>513</v>
      </c>
      <c r="C20" s="2132"/>
      <c r="D20" s="2132"/>
      <c r="E20" s="174">
        <v>0.73034296491187212</v>
      </c>
      <c r="F20" s="174">
        <v>0.67436077579046461</v>
      </c>
      <c r="G20" s="174">
        <v>0.5912541772032891</v>
      </c>
      <c r="H20" s="174">
        <v>0.59918830088154096</v>
      </c>
      <c r="J20" s="39"/>
    </row>
    <row r="21" spans="2:10" s="172" customFormat="1" ht="18" customHeight="1" x14ac:dyDescent="0.2">
      <c r="B21" s="2132" t="s">
        <v>514</v>
      </c>
      <c r="C21" s="2132"/>
      <c r="D21" s="2132"/>
      <c r="E21" s="174">
        <v>0.73355371415888337</v>
      </c>
      <c r="F21" s="174">
        <v>0.72676558679264391</v>
      </c>
      <c r="G21" s="174">
        <v>0.69131608825063673</v>
      </c>
      <c r="H21" s="174">
        <v>0.6469031886695551</v>
      </c>
      <c r="J21" s="39" t="s">
        <v>431</v>
      </c>
    </row>
    <row r="22" spans="2:10" s="172" customFormat="1" ht="18" customHeight="1" x14ac:dyDescent="0.2">
      <c r="B22" s="2132" t="s">
        <v>515</v>
      </c>
      <c r="C22" s="2132"/>
      <c r="D22" s="2132"/>
      <c r="E22" s="174">
        <v>0.78893057985795967</v>
      </c>
      <c r="F22" s="174">
        <v>0.76223458442021885</v>
      </c>
      <c r="G22" s="174">
        <v>0.67264677825578367</v>
      </c>
      <c r="H22" s="174">
        <v>0.71877999650023139</v>
      </c>
      <c r="J22" s="39"/>
    </row>
    <row r="23" spans="2:10" s="172" customFormat="1" ht="18" customHeight="1" x14ac:dyDescent="0.2">
      <c r="B23" s="2132" t="s">
        <v>516</v>
      </c>
      <c r="C23" s="2132"/>
      <c r="D23" s="2132"/>
      <c r="E23" s="174">
        <v>0.76140930488152048</v>
      </c>
      <c r="F23" s="174">
        <v>0.74622043319915654</v>
      </c>
      <c r="G23" s="174">
        <v>0.79481204551311113</v>
      </c>
      <c r="H23" s="174">
        <v>0.85284000844473429</v>
      </c>
      <c r="J23" s="39"/>
    </row>
    <row r="24" spans="2:10" s="172" customFormat="1" ht="18" customHeight="1" x14ac:dyDescent="0.2">
      <c r="B24" s="2132" t="s">
        <v>517</v>
      </c>
      <c r="C24" s="2132"/>
      <c r="D24" s="2132"/>
      <c r="E24" s="174">
        <v>0.8434555242086369</v>
      </c>
      <c r="F24" s="174">
        <v>0.94721855113078457</v>
      </c>
      <c r="G24" s="174">
        <v>0.99458902277855232</v>
      </c>
      <c r="H24" s="174">
        <v>0.9943090705217088</v>
      </c>
      <c r="J24" s="39"/>
    </row>
    <row r="25" spans="2:10" s="172" customFormat="1" ht="18" customHeight="1" x14ac:dyDescent="0.2">
      <c r="B25" s="2132" t="s">
        <v>518</v>
      </c>
      <c r="C25" s="2132"/>
      <c r="D25" s="2132"/>
      <c r="E25" s="174">
        <v>0.66250725927675813</v>
      </c>
      <c r="F25" s="174">
        <v>0.72408728312331205</v>
      </c>
      <c r="G25" s="174">
        <v>0.72729289429321486</v>
      </c>
      <c r="H25" s="174">
        <v>0.67421173311512061</v>
      </c>
    </row>
    <row r="26" spans="2:10" s="172" customFormat="1" ht="18" customHeight="1" x14ac:dyDescent="0.2">
      <c r="B26" s="2132" t="s">
        <v>519</v>
      </c>
      <c r="C26" s="2132"/>
      <c r="D26" s="2132"/>
      <c r="E26" s="174">
        <v>0.90817867480381731</v>
      </c>
      <c r="F26" s="174">
        <v>0.87069127726355577</v>
      </c>
      <c r="G26" s="174">
        <v>0.94682972567668966</v>
      </c>
      <c r="H26" s="174">
        <v>0.93372285684882173</v>
      </c>
    </row>
    <row r="27" spans="2:10" s="172" customFormat="1" ht="18" customHeight="1" x14ac:dyDescent="0.2">
      <c r="B27" s="2132" t="s">
        <v>520</v>
      </c>
      <c r="C27" s="2132"/>
      <c r="D27" s="2132"/>
      <c r="E27" s="174">
        <v>0.87076641340018834</v>
      </c>
      <c r="F27" s="174">
        <v>0.89509786361816346</v>
      </c>
      <c r="G27" s="174">
        <v>0.85142081554409144</v>
      </c>
      <c r="H27" s="174">
        <v>0.78917443427780842</v>
      </c>
    </row>
    <row r="28" spans="2:10" s="172" customFormat="1" ht="18" customHeight="1" x14ac:dyDescent="0.2">
      <c r="B28" s="2132" t="s">
        <v>521</v>
      </c>
      <c r="C28" s="2132"/>
      <c r="D28" s="2132"/>
      <c r="E28" s="174">
        <v>0.87257445403992795</v>
      </c>
      <c r="F28" s="174">
        <v>0.83639268618364382</v>
      </c>
      <c r="G28" s="174">
        <v>0.74223226057401526</v>
      </c>
      <c r="H28" s="174">
        <v>0.70910645483070422</v>
      </c>
    </row>
    <row r="29" spans="2:10" s="172" customFormat="1" ht="18" customHeight="1" x14ac:dyDescent="0.2">
      <c r="B29" s="2132" t="s">
        <v>522</v>
      </c>
      <c r="C29" s="2132"/>
      <c r="D29" s="2132"/>
      <c r="E29" s="174">
        <v>0.8614259360601193</v>
      </c>
      <c r="F29" s="174">
        <v>0.84276715696186255</v>
      </c>
      <c r="G29" s="174">
        <v>0.84949000483662085</v>
      </c>
      <c r="H29" s="174">
        <v>0.83423265445166661</v>
      </c>
    </row>
    <row r="30" spans="2:10" s="172" customFormat="1" ht="18" customHeight="1" x14ac:dyDescent="0.2">
      <c r="B30" s="2132" t="s">
        <v>523</v>
      </c>
      <c r="C30" s="2132"/>
      <c r="D30" s="2132"/>
      <c r="E30" s="174">
        <v>0.75386488605248503</v>
      </c>
      <c r="F30" s="174">
        <v>0.72852124367571758</v>
      </c>
      <c r="G30" s="174">
        <v>0.79306071832015945</v>
      </c>
      <c r="H30" s="174">
        <v>0.85140070381006516</v>
      </c>
    </row>
    <row r="31" spans="2:10" s="172" customFormat="1" ht="18" customHeight="1" x14ac:dyDescent="0.2">
      <c r="B31" s="2132" t="s">
        <v>524</v>
      </c>
      <c r="C31" s="2132"/>
      <c r="D31" s="2132"/>
      <c r="E31" s="174">
        <v>0.85</v>
      </c>
      <c r="F31" s="174">
        <v>0.76332999999999995</v>
      </c>
      <c r="G31" s="174">
        <v>0.91708535434635052</v>
      </c>
      <c r="H31" s="174">
        <v>0.6887705354278435</v>
      </c>
    </row>
    <row r="32" spans="2:10" s="172" customFormat="1" ht="18" customHeight="1" x14ac:dyDescent="0.2">
      <c r="B32" s="2132" t="s">
        <v>525</v>
      </c>
      <c r="C32" s="2132"/>
      <c r="D32" s="2132"/>
      <c r="E32" s="174">
        <v>0.78294437080375023</v>
      </c>
      <c r="F32" s="174">
        <v>0.79787097321260592</v>
      </c>
      <c r="G32" s="174">
        <v>0.72122245962746478</v>
      </c>
      <c r="H32" s="174">
        <v>0.73918618814896242</v>
      </c>
    </row>
    <row r="33" spans="2:9" s="172" customFormat="1" ht="18" customHeight="1" x14ac:dyDescent="0.2">
      <c r="B33" s="2132" t="s">
        <v>526</v>
      </c>
      <c r="C33" s="2132"/>
      <c r="D33" s="2132"/>
      <c r="E33" s="174">
        <v>0.84873893021320979</v>
      </c>
      <c r="F33" s="174">
        <v>0.84561535368719221</v>
      </c>
      <c r="G33" s="174">
        <v>0.85369991627067687</v>
      </c>
      <c r="H33" s="174">
        <v>0.87313649805287186</v>
      </c>
    </row>
    <row r="34" spans="2:9" s="172" customFormat="1" ht="18" customHeight="1" x14ac:dyDescent="0.2">
      <c r="B34" s="2132" t="s">
        <v>527</v>
      </c>
      <c r="C34" s="2132"/>
      <c r="D34" s="2132"/>
      <c r="E34" s="174">
        <v>0.68004614249338646</v>
      </c>
      <c r="F34" s="174">
        <v>0.70933576522766728</v>
      </c>
      <c r="G34" s="174">
        <v>0.77219091584009336</v>
      </c>
      <c r="H34" s="174">
        <v>0.782098565591548</v>
      </c>
    </row>
    <row r="35" spans="2:9" s="172" customFormat="1" ht="18" customHeight="1" x14ac:dyDescent="0.2">
      <c r="B35" s="2133" t="s">
        <v>528</v>
      </c>
      <c r="C35" s="2133"/>
      <c r="D35" s="2133"/>
      <c r="E35" s="174">
        <v>0.81308726769670492</v>
      </c>
      <c r="F35" s="174">
        <v>0.80546199057033518</v>
      </c>
      <c r="G35" s="174">
        <v>0.8004427012866242</v>
      </c>
      <c r="H35" s="174">
        <v>0.78412981257130621</v>
      </c>
    </row>
    <row r="36" spans="2:9" s="172" customFormat="1" ht="18" customHeight="1" x14ac:dyDescent="0.2">
      <c r="B36" s="2131" t="s">
        <v>529</v>
      </c>
      <c r="C36" s="2131"/>
      <c r="D36" s="2131"/>
      <c r="E36" s="174">
        <v>0.80838782470078718</v>
      </c>
      <c r="F36" s="174">
        <v>0.80110713191295535</v>
      </c>
      <c r="G36" s="174">
        <v>0.79133072390515613</v>
      </c>
      <c r="H36" s="174">
        <v>0.78109909322039106</v>
      </c>
    </row>
    <row r="37" spans="2:9" s="172" customFormat="1" ht="18" customHeight="1" x14ac:dyDescent="0.2">
      <c r="B37" s="2134"/>
      <c r="C37" s="2134"/>
      <c r="D37" s="2134"/>
      <c r="E37" s="175"/>
      <c r="F37" s="175"/>
      <c r="G37" s="175"/>
      <c r="H37" s="175"/>
    </row>
    <row r="38" spans="2:9" s="172" customFormat="1" ht="18" customHeight="1" x14ac:dyDescent="0.2">
      <c r="B38" s="2131" t="s">
        <v>530</v>
      </c>
      <c r="C38" s="2131"/>
      <c r="D38" s="2131"/>
      <c r="E38" s="1129">
        <v>0.58401227990216975</v>
      </c>
      <c r="F38" s="1129">
        <v>0.56015754107105464</v>
      </c>
      <c r="G38" s="1129">
        <v>0.62324016806639249</v>
      </c>
      <c r="H38" s="1129">
        <v>0.62561690732487985</v>
      </c>
    </row>
    <row r="39" spans="2:9" s="172" customFormat="1" ht="18" customHeight="1" x14ac:dyDescent="0.2">
      <c r="B39" s="2131" t="s">
        <v>531</v>
      </c>
      <c r="C39" s="2131"/>
      <c r="D39" s="2131"/>
      <c r="E39" s="1129">
        <v>0.71900822363112926</v>
      </c>
      <c r="F39" s="1129">
        <v>0.70740948043855578</v>
      </c>
      <c r="G39" s="1129">
        <v>0.71058665332316051</v>
      </c>
      <c r="H39" s="1129">
        <v>0.71524990613084016</v>
      </c>
    </row>
    <row r="41" spans="2:9" x14ac:dyDescent="0.2">
      <c r="B41" s="39" t="s">
        <v>532</v>
      </c>
    </row>
    <row r="42" spans="2:9" x14ac:dyDescent="0.2">
      <c r="B42" s="39" t="s">
        <v>533</v>
      </c>
    </row>
    <row r="43" spans="2:9" x14ac:dyDescent="0.2">
      <c r="B43" s="39" t="s">
        <v>534</v>
      </c>
    </row>
    <row r="45" spans="2:9" x14ac:dyDescent="0.2">
      <c r="B45" s="125" t="s">
        <v>426</v>
      </c>
    </row>
    <row r="46" spans="2:9" x14ac:dyDescent="0.2">
      <c r="B46" s="2128" t="s">
        <v>535</v>
      </c>
      <c r="C46" s="2129"/>
      <c r="D46" s="2129"/>
      <c r="E46" s="2129"/>
      <c r="F46" s="2129"/>
      <c r="G46" s="2129"/>
      <c r="H46" s="2129"/>
      <c r="I46" s="2130"/>
    </row>
    <row r="47" spans="2:9" x14ac:dyDescent="0.2">
      <c r="B47" s="2112"/>
      <c r="C47" s="2113"/>
      <c r="D47" s="2113"/>
      <c r="E47" s="2113"/>
      <c r="F47" s="2113"/>
      <c r="G47" s="2113"/>
      <c r="H47" s="2113"/>
      <c r="I47" s="2114"/>
    </row>
    <row r="48" spans="2:9" x14ac:dyDescent="0.2">
      <c r="B48" s="2112"/>
      <c r="C48" s="2113"/>
      <c r="D48" s="2113"/>
      <c r="E48" s="2113"/>
      <c r="F48" s="2113"/>
      <c r="G48" s="2113"/>
      <c r="H48" s="2113"/>
      <c r="I48" s="2114"/>
    </row>
    <row r="49" spans="2:9" x14ac:dyDescent="0.2">
      <c r="B49" s="2112"/>
      <c r="C49" s="2113"/>
      <c r="D49" s="2113"/>
      <c r="E49" s="2113"/>
      <c r="F49" s="2113"/>
      <c r="G49" s="2113"/>
      <c r="H49" s="2113"/>
      <c r="I49" s="2114"/>
    </row>
    <row r="50" spans="2:9" x14ac:dyDescent="0.2">
      <c r="B50" s="2112"/>
      <c r="C50" s="2113"/>
      <c r="D50" s="2113"/>
      <c r="E50" s="2113"/>
      <c r="F50" s="2113"/>
      <c r="G50" s="2113"/>
      <c r="H50" s="2113"/>
      <c r="I50" s="2114"/>
    </row>
    <row r="51" spans="2:9" x14ac:dyDescent="0.2">
      <c r="B51" s="2112"/>
      <c r="C51" s="2113"/>
      <c r="D51" s="2113"/>
      <c r="E51" s="2113"/>
      <c r="F51" s="2113"/>
      <c r="G51" s="2113"/>
      <c r="H51" s="2113"/>
      <c r="I51" s="2114"/>
    </row>
    <row r="52" spans="2:9" x14ac:dyDescent="0.2">
      <c r="B52" s="2112"/>
      <c r="C52" s="2113"/>
      <c r="D52" s="2113"/>
      <c r="E52" s="2113"/>
      <c r="F52" s="2113"/>
      <c r="G52" s="2113"/>
      <c r="H52" s="2113"/>
      <c r="I52" s="2114"/>
    </row>
    <row r="53" spans="2:9" x14ac:dyDescent="0.2">
      <c r="B53" s="2112"/>
      <c r="C53" s="2113"/>
      <c r="D53" s="2113"/>
      <c r="E53" s="2113"/>
      <c r="F53" s="2113"/>
      <c r="G53" s="2113"/>
      <c r="H53" s="2113"/>
      <c r="I53" s="2114"/>
    </row>
    <row r="54" spans="2:9" x14ac:dyDescent="0.2">
      <c r="B54" s="2112"/>
      <c r="C54" s="2113"/>
      <c r="D54" s="2113"/>
      <c r="E54" s="2113"/>
      <c r="F54" s="2113"/>
      <c r="G54" s="2113"/>
      <c r="H54" s="2113"/>
      <c r="I54" s="2114"/>
    </row>
    <row r="55" spans="2:9" x14ac:dyDescent="0.2">
      <c r="B55" s="2115"/>
      <c r="C55" s="2116"/>
      <c r="D55" s="2116"/>
      <c r="E55" s="2116"/>
      <c r="F55" s="2116"/>
      <c r="G55" s="2116"/>
      <c r="H55" s="2116"/>
      <c r="I55" s="2117"/>
    </row>
  </sheetData>
  <mergeCells count="51">
    <mergeCell ref="B2:D2"/>
    <mergeCell ref="E2:K2"/>
    <mergeCell ref="B4:C4"/>
    <mergeCell ref="D4:E4"/>
    <mergeCell ref="F4:G4"/>
    <mergeCell ref="H4:K4"/>
    <mergeCell ref="B5:C5"/>
    <mergeCell ref="D5:E5"/>
    <mergeCell ref="F5:G5"/>
    <mergeCell ref="H5:K5"/>
    <mergeCell ref="B6:C6"/>
    <mergeCell ref="D6:E6"/>
    <mergeCell ref="F6:G6"/>
    <mergeCell ref="H6:K6"/>
    <mergeCell ref="B10:K10"/>
    <mergeCell ref="B7:C7"/>
    <mergeCell ref="D7:E7"/>
    <mergeCell ref="F7:G7"/>
    <mergeCell ref="H7:K7"/>
    <mergeCell ref="B8:C8"/>
    <mergeCell ref="D8:E8"/>
    <mergeCell ref="F8:G8"/>
    <mergeCell ref="H8:K8"/>
    <mergeCell ref="B13:D13"/>
    <mergeCell ref="B14:D14"/>
    <mergeCell ref="B15:D15"/>
    <mergeCell ref="B16:D16"/>
    <mergeCell ref="B17:D17"/>
    <mergeCell ref="B18:D18"/>
    <mergeCell ref="B19:D19"/>
    <mergeCell ref="B20:D20"/>
    <mergeCell ref="B21:D21"/>
    <mergeCell ref="B22:D22"/>
    <mergeCell ref="B23:D23"/>
    <mergeCell ref="B24:D24"/>
    <mergeCell ref="B25:D25"/>
    <mergeCell ref="B26:D26"/>
    <mergeCell ref="B27:D27"/>
    <mergeCell ref="B28:D28"/>
    <mergeCell ref="B29:D29"/>
    <mergeCell ref="B30:D30"/>
    <mergeCell ref="B31:D31"/>
    <mergeCell ref="B32:D32"/>
    <mergeCell ref="B46:I55"/>
    <mergeCell ref="B38:D38"/>
    <mergeCell ref="B39:D39"/>
    <mergeCell ref="B33:D33"/>
    <mergeCell ref="B34:D34"/>
    <mergeCell ref="B35:D35"/>
    <mergeCell ref="B36:D36"/>
    <mergeCell ref="B37:D37"/>
  </mergeCells>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iconSet" priority="2" id="{00000000-000E-0000-0600-000001000000}">
            <x14:iconSet iconSet="4Arrows" custom="1">
              <x14:cfvo type="percent">
                <xm:f>0</xm:f>
              </x14:cfvo>
              <x14:cfvo type="num">
                <xm:f>0.6</xm:f>
              </x14:cfvo>
              <x14:cfvo type="num">
                <xm:f>0.7</xm:f>
              </x14:cfvo>
              <x14:cfvo type="num">
                <xm:f>0.8</xm:f>
              </x14:cfvo>
              <x14:cfIcon iconSet="3TrafficLights1" iconId="0"/>
              <x14:cfIcon iconSet="3TrafficLights1" iconId="1"/>
              <x14:cfIcon iconSet="3Triangles" iconId="2"/>
              <x14:cfIcon iconSet="3Symbols" iconId="2"/>
            </x14:iconSet>
          </x14:cfRule>
          <xm:sqref>E14:H34</xm:sqref>
        </x14:conditionalFormatting>
        <x14:conditionalFormatting xmlns:xm="http://schemas.microsoft.com/office/excel/2006/main">
          <x14:cfRule type="iconSet" priority="1" id="{D33EF70A-0C64-406B-AF6D-9C7ABE4F5EA4}">
            <x14:iconSet iconSet="4Arrows" custom="1">
              <x14:cfvo type="percent">
                <xm:f>0</xm:f>
              </x14:cfvo>
              <x14:cfvo type="num">
                <xm:f>0.6</xm:f>
              </x14:cfvo>
              <x14:cfvo type="num">
                <xm:f>0.7</xm:f>
              </x14:cfvo>
              <x14:cfvo type="num">
                <xm:f>0.8</xm:f>
              </x14:cfvo>
              <x14:cfIcon iconSet="3TrafficLights1" iconId="0"/>
              <x14:cfIcon iconSet="3TrafficLights1" iconId="1"/>
              <x14:cfIcon iconSet="3Triangles" iconId="2"/>
              <x14:cfIcon iconSet="3Symbols" iconId="2"/>
            </x14:iconSet>
          </x14:cfRule>
          <xm:sqref>E35:H36</xm:sqref>
        </x14:conditionalFormatting>
      </x14:conditionalFormatting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6BAB0-A78B-4FD0-B5C6-5E4D289DC789}">
  <sheetPr>
    <tabColor theme="2"/>
  </sheetPr>
  <dimension ref="B2:K65"/>
  <sheetViews>
    <sheetView showGridLines="0" zoomScaleNormal="100" workbookViewId="0">
      <selection activeCell="N21" sqref="N21"/>
    </sheetView>
  </sheetViews>
  <sheetFormatPr defaultColWidth="12.5703125" defaultRowHeight="12.75" x14ac:dyDescent="0.2"/>
  <cols>
    <col min="1" max="1" width="3.42578125" style="39" customWidth="1"/>
    <col min="2" max="2" width="19.28515625" style="39" customWidth="1"/>
    <col min="3" max="3" width="22.42578125" style="39" customWidth="1"/>
    <col min="4" max="4" width="19.7109375" style="39" customWidth="1"/>
    <col min="5" max="5" width="14.85546875" style="39" customWidth="1"/>
    <col min="6" max="6" width="21.5703125" style="39" customWidth="1"/>
    <col min="7" max="8" width="12.5703125" style="39"/>
    <col min="9" max="9" width="19.28515625" style="39" customWidth="1"/>
    <col min="10" max="10" width="12.5703125" style="39"/>
    <col min="11" max="11" width="7.85546875" style="39" customWidth="1"/>
    <col min="12" max="21" width="7.5703125" style="39" customWidth="1"/>
    <col min="22" max="16384" width="12.5703125" style="39"/>
  </cols>
  <sheetData>
    <row r="2" spans="2:11" s="166" customFormat="1" ht="26.25" customHeight="1" x14ac:dyDescent="0.25">
      <c r="B2" s="1966" t="s">
        <v>0</v>
      </c>
      <c r="C2" s="2166"/>
      <c r="D2" s="2167"/>
      <c r="E2" s="2046" t="s">
        <v>123</v>
      </c>
      <c r="F2" s="2047"/>
      <c r="G2" s="2047"/>
      <c r="H2" s="2047"/>
      <c r="I2" s="2047"/>
      <c r="J2" s="2047"/>
      <c r="K2" s="2106"/>
    </row>
    <row r="3" spans="2:11" ht="22.5" customHeight="1" x14ac:dyDescent="0.2">
      <c r="B3" s="40"/>
      <c r="C3" s="40"/>
      <c r="D3" s="41"/>
      <c r="E3" s="41"/>
      <c r="F3" s="41"/>
      <c r="G3" s="41"/>
      <c r="H3" s="41"/>
      <c r="I3" s="41"/>
      <c r="J3" s="41"/>
      <c r="K3" s="1134"/>
    </row>
    <row r="4" spans="2:11" ht="39" customHeight="1" x14ac:dyDescent="0.25">
      <c r="B4" s="2118" t="s">
        <v>124</v>
      </c>
      <c r="C4" s="2163"/>
      <c r="D4" s="2164" t="s">
        <v>20</v>
      </c>
      <c r="E4" s="2099"/>
      <c r="F4" s="2120" t="s">
        <v>126</v>
      </c>
      <c r="G4" s="2163"/>
      <c r="H4" s="2168" t="s">
        <v>536</v>
      </c>
      <c r="I4" s="2169"/>
      <c r="J4" s="2169"/>
      <c r="K4" s="2170"/>
    </row>
    <row r="5" spans="2:11" ht="42" customHeight="1" x14ac:dyDescent="0.2">
      <c r="B5" s="2118" t="s">
        <v>128</v>
      </c>
      <c r="C5" s="2163"/>
      <c r="D5" s="2164" t="s">
        <v>537</v>
      </c>
      <c r="E5" s="2099"/>
      <c r="F5" s="2120" t="s">
        <v>130</v>
      </c>
      <c r="G5" s="2163"/>
      <c r="H5" s="2164" t="s">
        <v>538</v>
      </c>
      <c r="I5" s="2063"/>
      <c r="J5" s="2063"/>
      <c r="K5" s="2165"/>
    </row>
    <row r="6" spans="2:11" ht="31.5" customHeight="1" x14ac:dyDescent="0.2">
      <c r="B6" s="2118" t="s">
        <v>132</v>
      </c>
      <c r="C6" s="2163"/>
      <c r="D6" s="2164" t="s">
        <v>539</v>
      </c>
      <c r="E6" s="2099"/>
      <c r="F6" s="2120" t="s">
        <v>134</v>
      </c>
      <c r="G6" s="2163"/>
      <c r="H6" s="2164" t="s">
        <v>135</v>
      </c>
      <c r="I6" s="2063"/>
      <c r="J6" s="2063"/>
      <c r="K6" s="2165"/>
    </row>
    <row r="7" spans="2:11" ht="33" customHeight="1" x14ac:dyDescent="0.2">
      <c r="B7" s="2118" t="s">
        <v>136</v>
      </c>
      <c r="C7" s="2163"/>
      <c r="D7" s="2164" t="s">
        <v>137</v>
      </c>
      <c r="E7" s="2099"/>
      <c r="F7" s="2120" t="s">
        <v>138</v>
      </c>
      <c r="G7" s="2163"/>
      <c r="H7" s="2164" t="s">
        <v>139</v>
      </c>
      <c r="I7" s="2063"/>
      <c r="J7" s="2063"/>
      <c r="K7" s="2165"/>
    </row>
    <row r="8" spans="2:11" ht="42.75" customHeight="1" x14ac:dyDescent="0.2">
      <c r="B8" s="2118" t="s">
        <v>140</v>
      </c>
      <c r="C8" s="2163"/>
      <c r="D8" s="2164" t="s">
        <v>498</v>
      </c>
      <c r="E8" s="2099"/>
      <c r="F8" s="2120" t="s">
        <v>142</v>
      </c>
      <c r="G8" s="2163"/>
      <c r="H8" s="2164" t="s">
        <v>499</v>
      </c>
      <c r="I8" s="2063"/>
      <c r="J8" s="2063"/>
      <c r="K8" s="2165"/>
    </row>
    <row r="9" spans="2:11" ht="28.5" customHeight="1" x14ac:dyDescent="0.2"/>
    <row r="10" spans="2:11" ht="22.5" customHeight="1" x14ac:dyDescent="0.2">
      <c r="B10" s="2121" t="s">
        <v>144</v>
      </c>
      <c r="C10" s="2159"/>
      <c r="D10" s="2159"/>
      <c r="E10" s="2159"/>
      <c r="F10" s="2159"/>
      <c r="G10" s="2159"/>
      <c r="H10" s="2159"/>
      <c r="I10" s="2159"/>
      <c r="J10" s="2159"/>
      <c r="K10" s="2159"/>
    </row>
    <row r="11" spans="2:11" s="172" customFormat="1" ht="22.5" customHeight="1" x14ac:dyDescent="0.2">
      <c r="B11" s="1106" t="s">
        <v>540</v>
      </c>
      <c r="C11" s="1107"/>
      <c r="D11" s="1108"/>
      <c r="E11" s="1107"/>
      <c r="F11" s="1109" t="s">
        <v>541</v>
      </c>
      <c r="G11" s="1108"/>
      <c r="H11" s="1107"/>
      <c r="I11" s="1107"/>
      <c r="J11" s="1107"/>
      <c r="K11" s="1110"/>
    </row>
    <row r="13" spans="2:11" ht="22.5" customHeight="1" x14ac:dyDescent="0.2">
      <c r="B13" s="1135" t="s">
        <v>542</v>
      </c>
      <c r="C13" s="2160" t="s">
        <v>543</v>
      </c>
      <c r="D13" s="2160"/>
      <c r="E13" s="2160"/>
      <c r="F13" s="2160"/>
      <c r="G13" s="2160"/>
      <c r="H13" s="2160"/>
      <c r="I13" s="2160"/>
      <c r="J13" s="2160"/>
      <c r="K13" s="2161"/>
    </row>
    <row r="14" spans="2:11" ht="22.5" customHeight="1" x14ac:dyDescent="0.2">
      <c r="B14" s="1133"/>
      <c r="C14" s="1104" t="s">
        <v>504</v>
      </c>
      <c r="D14" s="2156" t="s">
        <v>544</v>
      </c>
      <c r="E14" s="2151"/>
      <c r="F14" s="1103" t="s">
        <v>505</v>
      </c>
      <c r="G14" s="2156" t="s">
        <v>544</v>
      </c>
      <c r="H14" s="2151"/>
      <c r="I14" s="1136" t="s">
        <v>506</v>
      </c>
      <c r="J14" s="2162" t="s">
        <v>544</v>
      </c>
      <c r="K14" s="2151"/>
    </row>
    <row r="15" spans="2:11" ht="22.5" customHeight="1" x14ac:dyDescent="0.2">
      <c r="B15" s="1145" t="s">
        <v>545</v>
      </c>
      <c r="C15" s="1141">
        <v>26268.2</v>
      </c>
      <c r="D15" s="2157">
        <v>0.54200000000000004</v>
      </c>
      <c r="E15" s="2158"/>
      <c r="F15" s="1137">
        <v>26334.7</v>
      </c>
      <c r="G15" s="2157">
        <v>0.52400000000000002</v>
      </c>
      <c r="H15" s="2158"/>
      <c r="I15" s="1137">
        <v>24592.2</v>
      </c>
      <c r="J15" s="2157">
        <v>0.47699999999999998</v>
      </c>
      <c r="K15" s="2158"/>
    </row>
    <row r="16" spans="2:11" ht="22.5" customHeight="1" x14ac:dyDescent="0.2">
      <c r="B16" s="1145" t="s">
        <v>546</v>
      </c>
      <c r="C16" s="1141">
        <v>2039.7</v>
      </c>
      <c r="D16" s="2157">
        <v>4.2000000000000003E-2</v>
      </c>
      <c r="E16" s="2158"/>
      <c r="F16" s="1137">
        <v>4729.6000000000004</v>
      </c>
      <c r="G16" s="2157">
        <v>9.4E-2</v>
      </c>
      <c r="H16" s="2158"/>
      <c r="I16" s="1137">
        <v>8210.4</v>
      </c>
      <c r="J16" s="2157">
        <v>0.159</v>
      </c>
      <c r="K16" s="2158"/>
    </row>
    <row r="17" spans="2:11" ht="22.5" customHeight="1" x14ac:dyDescent="0.2">
      <c r="B17" s="1146" t="s">
        <v>547</v>
      </c>
      <c r="C17" s="1142">
        <f>SUM(C15:C16)</f>
        <v>28307.9</v>
      </c>
      <c r="D17" s="2145">
        <f>SUM(D15:E16)</f>
        <v>0.58400000000000007</v>
      </c>
      <c r="E17" s="2145"/>
      <c r="F17" s="1138">
        <f>SUM(F15:F16)</f>
        <v>31064.300000000003</v>
      </c>
      <c r="G17" s="2145">
        <f>SUM(G15:H16)</f>
        <v>0.61799999999999999</v>
      </c>
      <c r="H17" s="2145"/>
      <c r="I17" s="1138">
        <f>SUM(I15:I16)</f>
        <v>32802.6</v>
      </c>
      <c r="J17" s="2145">
        <f>SUM(J15:K16)</f>
        <v>0.63600000000000001</v>
      </c>
      <c r="K17" s="2145"/>
    </row>
    <row r="18" spans="2:11" ht="22.5" customHeight="1" x14ac:dyDescent="0.2">
      <c r="B18" s="1146" t="s">
        <v>548</v>
      </c>
      <c r="C18" s="1143">
        <v>20118.2</v>
      </c>
      <c r="D18" s="2154">
        <v>0.41499999999999998</v>
      </c>
      <c r="E18" s="2151"/>
      <c r="F18" s="1139">
        <v>19184.400000000001</v>
      </c>
      <c r="G18" s="2154">
        <v>0.38200000000000001</v>
      </c>
      <c r="H18" s="2151"/>
      <c r="I18" s="1139">
        <v>18710.3</v>
      </c>
      <c r="J18" s="2154">
        <v>0.36299999999999999</v>
      </c>
      <c r="K18" s="2151"/>
    </row>
    <row r="19" spans="2:11" ht="22.5" customHeight="1" x14ac:dyDescent="0.2">
      <c r="B19" s="1147" t="s">
        <v>549</v>
      </c>
      <c r="C19" s="1144">
        <v>48426.1</v>
      </c>
      <c r="D19" s="2155">
        <v>1</v>
      </c>
      <c r="E19" s="2151"/>
      <c r="F19" s="1140">
        <v>50248.800000000003</v>
      </c>
      <c r="G19" s="2150">
        <v>1</v>
      </c>
      <c r="H19" s="2151"/>
      <c r="I19" s="1140">
        <v>51513</v>
      </c>
      <c r="J19" s="2150">
        <v>1</v>
      </c>
      <c r="K19" s="2151"/>
    </row>
    <row r="20" spans="2:11" ht="22.5" customHeight="1" x14ac:dyDescent="0.2"/>
    <row r="21" spans="2:11" ht="22.5" customHeight="1" x14ac:dyDescent="0.2">
      <c r="B21" s="2147" t="s">
        <v>550</v>
      </c>
      <c r="C21" s="2147"/>
      <c r="D21" s="2147"/>
      <c r="E21" s="2147"/>
      <c r="F21" s="2147"/>
      <c r="G21" s="2147"/>
    </row>
    <row r="22" spans="2:11" x14ac:dyDescent="0.2">
      <c r="B22" s="2152" t="s">
        <v>502</v>
      </c>
      <c r="C22" s="2152"/>
      <c r="D22" s="1119" t="s">
        <v>503</v>
      </c>
      <c r="E22" s="1119" t="s">
        <v>504</v>
      </c>
      <c r="F22" s="1119" t="s">
        <v>505</v>
      </c>
      <c r="G22" s="1119" t="s">
        <v>506</v>
      </c>
      <c r="I22" s="44" t="s">
        <v>428</v>
      </c>
    </row>
    <row r="23" spans="2:11" ht="15" customHeight="1" x14ac:dyDescent="0.2">
      <c r="B23" s="2153" t="s">
        <v>507</v>
      </c>
      <c r="C23" s="2153"/>
      <c r="D23" s="1148">
        <v>0.35515035421133889</v>
      </c>
      <c r="E23" s="1149">
        <v>0.51873801376940809</v>
      </c>
      <c r="F23" s="1149">
        <v>0.53017097616920017</v>
      </c>
      <c r="G23" s="1149">
        <v>0.54166570940642234</v>
      </c>
    </row>
    <row r="24" spans="2:11" ht="15" customHeight="1" x14ac:dyDescent="0.2">
      <c r="B24" s="2148" t="s">
        <v>508</v>
      </c>
      <c r="C24" s="2148"/>
      <c r="D24" s="169">
        <v>0.64148796855599444</v>
      </c>
      <c r="E24" s="170">
        <v>0.68826429269857869</v>
      </c>
      <c r="F24" s="170">
        <v>0.64556129418953601</v>
      </c>
      <c r="G24" s="170">
        <v>0.68277093996351479</v>
      </c>
      <c r="I24" s="39" t="s">
        <v>429</v>
      </c>
    </row>
    <row r="25" spans="2:11" ht="15" customHeight="1" x14ac:dyDescent="0.2">
      <c r="B25" s="2148" t="s">
        <v>509</v>
      </c>
      <c r="C25" s="2148"/>
      <c r="D25" s="169">
        <v>0.81</v>
      </c>
      <c r="E25" s="170">
        <v>0.8125</v>
      </c>
      <c r="F25" s="170">
        <v>0.61685000000000001</v>
      </c>
      <c r="G25" s="170">
        <v>0.60832915334904236</v>
      </c>
    </row>
    <row r="26" spans="2:11" ht="15" customHeight="1" x14ac:dyDescent="0.2">
      <c r="B26" s="2148" t="s">
        <v>510</v>
      </c>
      <c r="C26" s="2148"/>
      <c r="D26" s="169">
        <v>0.53993752509032522</v>
      </c>
      <c r="E26" s="170">
        <v>0.63859072730331756</v>
      </c>
      <c r="F26" s="170">
        <v>0.73502997333822762</v>
      </c>
      <c r="G26" s="170">
        <v>0.70726455442500136</v>
      </c>
      <c r="I26" s="39" t="s">
        <v>430</v>
      </c>
    </row>
    <row r="27" spans="2:11" ht="15" customHeight="1" x14ac:dyDescent="0.2">
      <c r="B27" s="2148" t="s">
        <v>511</v>
      </c>
      <c r="C27" s="2148"/>
      <c r="D27" s="169">
        <v>0.53239670983944898</v>
      </c>
      <c r="E27" s="170">
        <v>0.56854320767777522</v>
      </c>
      <c r="F27" s="170">
        <v>0.63226589027057045</v>
      </c>
      <c r="G27" s="170">
        <v>0.66892260837200013</v>
      </c>
    </row>
    <row r="28" spans="2:11" ht="15" customHeight="1" x14ac:dyDescent="0.2">
      <c r="B28" s="2148" t="s">
        <v>512</v>
      </c>
      <c r="C28" s="2148"/>
      <c r="D28" s="169">
        <v>0.44326070750125696</v>
      </c>
      <c r="E28" s="170">
        <v>0.51140612145713804</v>
      </c>
      <c r="F28" s="170">
        <v>0.57920565007309932</v>
      </c>
      <c r="G28" s="170">
        <v>0.5214774862850744</v>
      </c>
      <c r="I28" s="39" t="s">
        <v>326</v>
      </c>
    </row>
    <row r="29" spans="2:11" ht="15" customHeight="1" x14ac:dyDescent="0.2">
      <c r="B29" s="2148" t="s">
        <v>513</v>
      </c>
      <c r="C29" s="2148"/>
      <c r="D29" s="169">
        <v>0.54840624927239279</v>
      </c>
      <c r="E29" s="170">
        <v>0.37996636026358049</v>
      </c>
      <c r="F29" s="170">
        <v>0.47524648437445999</v>
      </c>
      <c r="G29" s="170">
        <v>0.43701208070956543</v>
      </c>
    </row>
    <row r="30" spans="2:11" ht="15" customHeight="1" x14ac:dyDescent="0.2">
      <c r="B30" s="2148" t="s">
        <v>514</v>
      </c>
      <c r="C30" s="2148"/>
      <c r="D30" s="169">
        <v>0.48186546012097775</v>
      </c>
      <c r="E30" s="170">
        <v>0.52712586633484282</v>
      </c>
      <c r="F30" s="170">
        <v>0.57423747276688442</v>
      </c>
      <c r="G30" s="170">
        <v>0.56381096163324951</v>
      </c>
      <c r="I30" s="39" t="s">
        <v>431</v>
      </c>
    </row>
    <row r="31" spans="2:11" ht="15" customHeight="1" x14ac:dyDescent="0.2">
      <c r="B31" s="2148" t="s">
        <v>515</v>
      </c>
      <c r="C31" s="2148"/>
      <c r="D31" s="169">
        <v>0.69630738616338073</v>
      </c>
      <c r="E31" s="170">
        <v>0.67217461494740316</v>
      </c>
      <c r="F31" s="170">
        <v>0.6314104605617622</v>
      </c>
      <c r="G31" s="170">
        <v>0.69752145024070811</v>
      </c>
    </row>
    <row r="32" spans="2:11" ht="15" customHeight="1" x14ac:dyDescent="0.2">
      <c r="B32" s="2148" t="s">
        <v>516</v>
      </c>
      <c r="C32" s="2148"/>
      <c r="D32" s="169">
        <v>0.46407384847622141</v>
      </c>
      <c r="E32" s="170">
        <v>0.58895457159286946</v>
      </c>
      <c r="F32" s="170">
        <v>0.69137954555789671</v>
      </c>
      <c r="G32" s="170">
        <v>0.76436742058858864</v>
      </c>
    </row>
    <row r="33" spans="2:7" ht="15" customHeight="1" x14ac:dyDescent="0.2">
      <c r="B33" s="2148" t="s">
        <v>517</v>
      </c>
      <c r="C33" s="2148"/>
      <c r="D33" s="169">
        <v>0.85264825137486533</v>
      </c>
      <c r="E33" s="170">
        <v>0.89438408316976548</v>
      </c>
      <c r="F33" s="170">
        <v>0.99458902277855232</v>
      </c>
      <c r="G33" s="170">
        <v>0.98861814104341739</v>
      </c>
    </row>
    <row r="34" spans="2:7" ht="15" customHeight="1" x14ac:dyDescent="0.2">
      <c r="B34" s="2148" t="s">
        <v>518</v>
      </c>
      <c r="C34" s="2148"/>
      <c r="D34" s="169">
        <v>0.40736647266410653</v>
      </c>
      <c r="E34" s="170">
        <v>0.31926119220419147</v>
      </c>
      <c r="F34" s="170">
        <v>0.39628615744694989</v>
      </c>
      <c r="G34" s="170">
        <v>0.39399112980316858</v>
      </c>
    </row>
    <row r="35" spans="2:7" ht="15" customHeight="1" x14ac:dyDescent="0.2">
      <c r="B35" s="2148" t="s">
        <v>519</v>
      </c>
      <c r="C35" s="2148"/>
      <c r="D35" s="169">
        <v>0.69348322142601482</v>
      </c>
      <c r="E35" s="170">
        <v>0.74567826602184295</v>
      </c>
      <c r="F35" s="170">
        <v>0.74905567245735294</v>
      </c>
      <c r="G35" s="170">
        <v>0.8816579191108368</v>
      </c>
    </row>
    <row r="36" spans="2:7" ht="15" customHeight="1" x14ac:dyDescent="0.2">
      <c r="B36" s="2148" t="s">
        <v>520</v>
      </c>
      <c r="C36" s="2148"/>
      <c r="D36" s="169">
        <v>0.57226791679729772</v>
      </c>
      <c r="E36" s="170">
        <v>0.68137773219745179</v>
      </c>
      <c r="F36" s="170">
        <v>0.71225536419569935</v>
      </c>
      <c r="G36" s="170">
        <v>0.66662791775722274</v>
      </c>
    </row>
    <row r="37" spans="2:7" ht="15" customHeight="1" x14ac:dyDescent="0.2">
      <c r="B37" s="2148" t="s">
        <v>521</v>
      </c>
      <c r="C37" s="2148"/>
      <c r="D37" s="169">
        <v>0.74862691619149557</v>
      </c>
      <c r="E37" s="170">
        <v>0.72466831716108593</v>
      </c>
      <c r="F37" s="170">
        <v>0.64293494519952465</v>
      </c>
      <c r="G37" s="170">
        <v>0.57400680606828103</v>
      </c>
    </row>
    <row r="38" spans="2:7" ht="15" customHeight="1" x14ac:dyDescent="0.2">
      <c r="B38" s="2148" t="s">
        <v>522</v>
      </c>
      <c r="C38" s="2148"/>
      <c r="D38" s="169">
        <v>0.6190988847372465</v>
      </c>
      <c r="E38" s="170">
        <v>0.63223319108651421</v>
      </c>
      <c r="F38" s="170">
        <v>0.64450098201292372</v>
      </c>
      <c r="G38" s="170">
        <v>0.66727499372566668</v>
      </c>
    </row>
    <row r="39" spans="2:7" ht="15" customHeight="1" x14ac:dyDescent="0.2">
      <c r="B39" s="2148" t="s">
        <v>523</v>
      </c>
      <c r="C39" s="2148"/>
      <c r="D39" s="169">
        <v>0.49731022810415887</v>
      </c>
      <c r="E39" s="170">
        <v>0.45481191277228344</v>
      </c>
      <c r="F39" s="170">
        <v>0.58247179123636905</v>
      </c>
      <c r="G39" s="170">
        <v>0.71325928127186167</v>
      </c>
    </row>
    <row r="40" spans="2:7" ht="15" customHeight="1" x14ac:dyDescent="0.2">
      <c r="B40" s="2148" t="s">
        <v>524</v>
      </c>
      <c r="C40" s="2148"/>
      <c r="D40" s="169">
        <v>0.4</v>
      </c>
      <c r="E40" s="170">
        <v>0.25</v>
      </c>
      <c r="F40" s="170">
        <v>0.51773939002654212</v>
      </c>
      <c r="G40" s="170">
        <v>0.51373738759872489</v>
      </c>
    </row>
    <row r="41" spans="2:7" ht="15" customHeight="1" x14ac:dyDescent="0.2">
      <c r="B41" s="2148" t="s">
        <v>525</v>
      </c>
      <c r="C41" s="2148"/>
      <c r="D41" s="169">
        <v>0.49360119501071587</v>
      </c>
      <c r="E41" s="170">
        <v>0.53003413014502665</v>
      </c>
      <c r="F41" s="170">
        <v>0.53036638178037565</v>
      </c>
      <c r="G41" s="170">
        <v>0.56672967512886407</v>
      </c>
    </row>
    <row r="42" spans="2:7" ht="15" customHeight="1" x14ac:dyDescent="0.2">
      <c r="B42" s="2148" t="s">
        <v>526</v>
      </c>
      <c r="C42" s="2148"/>
      <c r="D42" s="169">
        <v>0.6021692362708696</v>
      </c>
      <c r="E42" s="170">
        <v>0.67499449431550695</v>
      </c>
      <c r="F42" s="170">
        <v>0.71621001045602051</v>
      </c>
      <c r="G42" s="170">
        <v>0.7728483333991244</v>
      </c>
    </row>
    <row r="43" spans="2:7" ht="15" customHeight="1" x14ac:dyDescent="0.2">
      <c r="B43" s="2148" t="s">
        <v>527</v>
      </c>
      <c r="C43" s="2148"/>
      <c r="D43" s="169">
        <v>0.41736971745743767</v>
      </c>
      <c r="E43" s="170">
        <v>0.40437979791346174</v>
      </c>
      <c r="F43" s="170">
        <v>0.5248060734997233</v>
      </c>
      <c r="G43" s="170">
        <v>0.61131212719451378</v>
      </c>
    </row>
    <row r="44" spans="2:7" ht="15" customHeight="1" x14ac:dyDescent="0.2">
      <c r="B44" s="2146" t="s">
        <v>551</v>
      </c>
      <c r="C44" s="2146"/>
      <c r="D44" s="1130">
        <v>0.55217855304520003</v>
      </c>
      <c r="E44" s="1131">
        <v>0.58455845372667858</v>
      </c>
      <c r="F44" s="1131">
        <v>0.61821067858342682</v>
      </c>
      <c r="G44" s="1131">
        <v>0.63657730361807663</v>
      </c>
    </row>
    <row r="45" spans="2:7" ht="15" customHeight="1" x14ac:dyDescent="0.2">
      <c r="B45" s="2146" t="s">
        <v>529</v>
      </c>
      <c r="C45" s="2146"/>
      <c r="D45" s="1131">
        <f>AVERAGE(D23:D43)</f>
        <v>0.56270610710788316</v>
      </c>
      <c r="E45" s="1131">
        <f>AVERAGE(E23:E43)</f>
        <v>0.58181366157295455</v>
      </c>
      <c r="F45" s="1131">
        <f>AVERAGE(F23:F43)</f>
        <v>0.62488445420912708</v>
      </c>
      <c r="G45" s="1131">
        <f>AVERAGE(G23:G43)</f>
        <v>0.64491457509880246</v>
      </c>
    </row>
    <row r="46" spans="2:7" ht="15" customHeight="1" x14ac:dyDescent="0.2">
      <c r="B46" s="2149"/>
      <c r="C46" s="2149"/>
      <c r="D46" s="171"/>
      <c r="E46" s="171"/>
      <c r="F46" s="171"/>
      <c r="G46" s="171"/>
    </row>
    <row r="47" spans="2:7" ht="15" customHeight="1" x14ac:dyDescent="0.2">
      <c r="B47" s="2146" t="s">
        <v>530</v>
      </c>
      <c r="C47" s="2146"/>
      <c r="D47" s="1130">
        <v>0.33800000000000002</v>
      </c>
      <c r="E47" s="1130">
        <v>0.32300000000000001</v>
      </c>
      <c r="F47" s="1130">
        <v>0.42899999999999999</v>
      </c>
      <c r="G47" s="1130">
        <v>0.46700000000000003</v>
      </c>
    </row>
    <row r="48" spans="2:7" ht="15" customHeight="1" x14ac:dyDescent="0.2">
      <c r="B48" s="2146" t="s">
        <v>552</v>
      </c>
      <c r="C48" s="2146"/>
      <c r="D48" s="1130">
        <v>0.4801844130989481</v>
      </c>
      <c r="E48" s="1130">
        <v>0.4868808135385182</v>
      </c>
      <c r="F48" s="1130">
        <v>0.52492497203685806</v>
      </c>
      <c r="G48" s="1130">
        <v>0.57600922340005944</v>
      </c>
    </row>
    <row r="49" spans="2:9" ht="15" customHeight="1" x14ac:dyDescent="0.2">
      <c r="B49" s="2146" t="s">
        <v>531</v>
      </c>
      <c r="C49" s="2146"/>
      <c r="D49" s="1130">
        <v>0.48861545618691582</v>
      </c>
      <c r="E49" s="1130">
        <v>0.498</v>
      </c>
      <c r="F49" s="1130">
        <v>0.53700000000000003</v>
      </c>
      <c r="G49" s="1130">
        <v>0.58087962622536959</v>
      </c>
    </row>
    <row r="51" spans="2:9" x14ac:dyDescent="0.2">
      <c r="B51" s="39" t="s">
        <v>553</v>
      </c>
    </row>
    <row r="52" spans="2:9" x14ac:dyDescent="0.2">
      <c r="B52" s="39" t="s">
        <v>533</v>
      </c>
    </row>
    <row r="53" spans="2:9" x14ac:dyDescent="0.2">
      <c r="B53" s="39" t="s">
        <v>534</v>
      </c>
    </row>
    <row r="55" spans="2:9" x14ac:dyDescent="0.2">
      <c r="B55" s="1943" t="s">
        <v>426</v>
      </c>
      <c r="C55" s="2124"/>
      <c r="D55" s="2124"/>
      <c r="E55" s="2124"/>
      <c r="F55" s="2124"/>
      <c r="G55" s="2124"/>
      <c r="H55" s="2124"/>
      <c r="I55" s="2120"/>
    </row>
    <row r="56" spans="2:9" x14ac:dyDescent="0.2">
      <c r="B56" s="2112" t="s">
        <v>554</v>
      </c>
      <c r="C56" s="2113"/>
      <c r="D56" s="2113"/>
      <c r="E56" s="2113"/>
      <c r="F56" s="2113"/>
      <c r="G56" s="2113"/>
      <c r="H56" s="2113"/>
      <c r="I56" s="2114"/>
    </row>
    <row r="57" spans="2:9" x14ac:dyDescent="0.2">
      <c r="B57" s="2112"/>
      <c r="C57" s="2113"/>
      <c r="D57" s="2113"/>
      <c r="E57" s="2113"/>
      <c r="F57" s="2113"/>
      <c r="G57" s="2113"/>
      <c r="H57" s="2113"/>
      <c r="I57" s="2114"/>
    </row>
    <row r="58" spans="2:9" x14ac:dyDescent="0.2">
      <c r="B58" s="2112"/>
      <c r="C58" s="2113"/>
      <c r="D58" s="2113"/>
      <c r="E58" s="2113"/>
      <c r="F58" s="2113"/>
      <c r="G58" s="2113"/>
      <c r="H58" s="2113"/>
      <c r="I58" s="2114"/>
    </row>
    <row r="59" spans="2:9" x14ac:dyDescent="0.2">
      <c r="B59" s="2112"/>
      <c r="C59" s="2113"/>
      <c r="D59" s="2113"/>
      <c r="E59" s="2113"/>
      <c r="F59" s="2113"/>
      <c r="G59" s="2113"/>
      <c r="H59" s="2113"/>
      <c r="I59" s="2114"/>
    </row>
    <row r="60" spans="2:9" x14ac:dyDescent="0.2">
      <c r="B60" s="2112"/>
      <c r="C60" s="2113"/>
      <c r="D60" s="2113"/>
      <c r="E60" s="2113"/>
      <c r="F60" s="2113"/>
      <c r="G60" s="2113"/>
      <c r="H60" s="2113"/>
      <c r="I60" s="2114"/>
    </row>
    <row r="61" spans="2:9" x14ac:dyDescent="0.2">
      <c r="B61" s="2112"/>
      <c r="C61" s="2113"/>
      <c r="D61" s="2113"/>
      <c r="E61" s="2113"/>
      <c r="F61" s="2113"/>
      <c r="G61" s="2113"/>
      <c r="H61" s="2113"/>
      <c r="I61" s="2114"/>
    </row>
    <row r="62" spans="2:9" x14ac:dyDescent="0.2">
      <c r="B62" s="2112"/>
      <c r="C62" s="2113"/>
      <c r="D62" s="2113"/>
      <c r="E62" s="2113"/>
      <c r="F62" s="2113"/>
      <c r="G62" s="2113"/>
      <c r="H62" s="2113"/>
      <c r="I62" s="2114"/>
    </row>
    <row r="63" spans="2:9" x14ac:dyDescent="0.2">
      <c r="B63" s="2112"/>
      <c r="C63" s="2113"/>
      <c r="D63" s="2113"/>
      <c r="E63" s="2113"/>
      <c r="F63" s="2113"/>
      <c r="G63" s="2113"/>
      <c r="H63" s="2113"/>
      <c r="I63" s="2114"/>
    </row>
    <row r="64" spans="2:9" x14ac:dyDescent="0.2">
      <c r="B64" s="2112"/>
      <c r="C64" s="2113"/>
      <c r="D64" s="2113"/>
      <c r="E64" s="2113"/>
      <c r="F64" s="2113"/>
      <c r="G64" s="2113"/>
      <c r="H64" s="2113"/>
      <c r="I64" s="2114"/>
    </row>
    <row r="65" spans="2:9" x14ac:dyDescent="0.2">
      <c r="B65" s="2115"/>
      <c r="C65" s="2116"/>
      <c r="D65" s="2116"/>
      <c r="E65" s="2116"/>
      <c r="F65" s="2116"/>
      <c r="G65" s="2116"/>
      <c r="H65" s="2116"/>
      <c r="I65" s="2117"/>
    </row>
  </sheetData>
  <mergeCells count="73">
    <mergeCell ref="B5:C5"/>
    <mergeCell ref="D5:E5"/>
    <mergeCell ref="F5:G5"/>
    <mergeCell ref="H5:K5"/>
    <mergeCell ref="B6:C6"/>
    <mergeCell ref="D6:E6"/>
    <mergeCell ref="F6:G6"/>
    <mergeCell ref="H6:K6"/>
    <mergeCell ref="B2:D2"/>
    <mergeCell ref="E2:K2"/>
    <mergeCell ref="B4:C4"/>
    <mergeCell ref="D4:E4"/>
    <mergeCell ref="F4:G4"/>
    <mergeCell ref="H4:K4"/>
    <mergeCell ref="B7:C7"/>
    <mergeCell ref="D7:E7"/>
    <mergeCell ref="F7:G7"/>
    <mergeCell ref="H7:K7"/>
    <mergeCell ref="B8:C8"/>
    <mergeCell ref="D8:E8"/>
    <mergeCell ref="F8:G8"/>
    <mergeCell ref="H8:K8"/>
    <mergeCell ref="D18:E18"/>
    <mergeCell ref="D19:E19"/>
    <mergeCell ref="G14:H14"/>
    <mergeCell ref="G15:H15"/>
    <mergeCell ref="B10:K10"/>
    <mergeCell ref="C13:K13"/>
    <mergeCell ref="D14:E14"/>
    <mergeCell ref="D15:E15"/>
    <mergeCell ref="D16:E16"/>
    <mergeCell ref="G16:H16"/>
    <mergeCell ref="G18:H18"/>
    <mergeCell ref="G19:H19"/>
    <mergeCell ref="J14:K14"/>
    <mergeCell ref="J15:K15"/>
    <mergeCell ref="J16:K16"/>
    <mergeCell ref="J18:K18"/>
    <mergeCell ref="J19:K19"/>
    <mergeCell ref="B22:C22"/>
    <mergeCell ref="B23:C23"/>
    <mergeCell ref="B24:C24"/>
    <mergeCell ref="B25:C25"/>
    <mergeCell ref="B26:C26"/>
    <mergeCell ref="B34:C34"/>
    <mergeCell ref="B35:C35"/>
    <mergeCell ref="B36:C36"/>
    <mergeCell ref="B27:C27"/>
    <mergeCell ref="B28:C28"/>
    <mergeCell ref="B29:C29"/>
    <mergeCell ref="B30:C30"/>
    <mergeCell ref="B31:C31"/>
    <mergeCell ref="B39:C39"/>
    <mergeCell ref="B40:C40"/>
    <mergeCell ref="B41:C41"/>
    <mergeCell ref="B32:C32"/>
    <mergeCell ref="B33:C33"/>
    <mergeCell ref="D17:E17"/>
    <mergeCell ref="G17:H17"/>
    <mergeCell ref="J17:K17"/>
    <mergeCell ref="B56:I65"/>
    <mergeCell ref="B55:I55"/>
    <mergeCell ref="B47:C47"/>
    <mergeCell ref="B48:C48"/>
    <mergeCell ref="B49:C49"/>
    <mergeCell ref="B21:G21"/>
    <mergeCell ref="B42:C42"/>
    <mergeCell ref="B43:C43"/>
    <mergeCell ref="B44:C44"/>
    <mergeCell ref="B45:C45"/>
    <mergeCell ref="B46:C46"/>
    <mergeCell ref="B37:C37"/>
    <mergeCell ref="B38:C38"/>
  </mergeCells>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3" id="{6842451A-9F43-480D-812F-8135810358DD}">
            <x14:iconSet iconSet="4Arrows" custom="1">
              <x14:cfvo type="percent">
                <xm:f>0</xm:f>
              </x14:cfvo>
              <x14:cfvo type="num">
                <xm:f>0.5</xm:f>
              </x14:cfvo>
              <x14:cfvo type="num">
                <xm:f>0.6</xm:f>
              </x14:cfvo>
              <x14:cfvo type="num">
                <xm:f>0.65</xm:f>
              </x14:cfvo>
              <x14:cfIcon iconSet="3TrafficLights1" iconId="0"/>
              <x14:cfIcon iconSet="3TrafficLights1" iconId="1"/>
              <x14:cfIcon iconSet="3Triangles" iconId="2"/>
              <x14:cfIcon iconSet="3Symbols" iconId="2"/>
            </x14:iconSet>
          </x14:cfRule>
          <xm:sqref>D17</xm:sqref>
        </x14:conditionalFormatting>
        <x14:conditionalFormatting xmlns:xm="http://schemas.microsoft.com/office/excel/2006/main">
          <x14:cfRule type="iconSet" priority="6" id="{00000000-000E-0000-0700-000001000000}">
            <x14:iconSet iconSet="4Arrows" custom="1">
              <x14:cfvo type="percent">
                <xm:f>0</xm:f>
              </x14:cfvo>
              <x14:cfvo type="num">
                <xm:f>0.5</xm:f>
              </x14:cfvo>
              <x14:cfvo type="num">
                <xm:f>0.6</xm:f>
              </x14:cfvo>
              <x14:cfvo type="num">
                <xm:f>0.65</xm:f>
              </x14:cfvo>
              <x14:cfIcon iconSet="3TrafficLights1" iconId="0"/>
              <x14:cfIcon iconSet="3TrafficLights1" iconId="1"/>
              <x14:cfIcon iconSet="3Triangles" iconId="2"/>
              <x14:cfIcon iconSet="3Symbols" iconId="2"/>
            </x14:iconSet>
          </x14:cfRule>
          <xm:sqref>D23:G45</xm:sqref>
        </x14:conditionalFormatting>
        <x14:conditionalFormatting xmlns:xm="http://schemas.microsoft.com/office/excel/2006/main">
          <x14:cfRule type="iconSet" priority="2" id="{A29714F8-5B74-4C8C-92AF-2524C827E033}">
            <x14:iconSet iconSet="4Arrows" custom="1">
              <x14:cfvo type="percent">
                <xm:f>0</xm:f>
              </x14:cfvo>
              <x14:cfvo type="num">
                <xm:f>0.5</xm:f>
              </x14:cfvo>
              <x14:cfvo type="num">
                <xm:f>0.6</xm:f>
              </x14:cfvo>
              <x14:cfvo type="num">
                <xm:f>0.65</xm:f>
              </x14:cfvo>
              <x14:cfIcon iconSet="3TrafficLights1" iconId="0"/>
              <x14:cfIcon iconSet="3TrafficLights1" iconId="1"/>
              <x14:cfIcon iconSet="3Triangles" iconId="2"/>
              <x14:cfIcon iconSet="3Symbols" iconId="2"/>
            </x14:iconSet>
          </x14:cfRule>
          <xm:sqref>G17</xm:sqref>
        </x14:conditionalFormatting>
        <x14:conditionalFormatting xmlns:xm="http://schemas.microsoft.com/office/excel/2006/main">
          <x14:cfRule type="iconSet" priority="1" id="{830998C2-8D6A-4FFE-A8D7-8A4F10FA63B7}">
            <x14:iconSet iconSet="4Arrows" custom="1">
              <x14:cfvo type="percent">
                <xm:f>0</xm:f>
              </x14:cfvo>
              <x14:cfvo type="num">
                <xm:f>0.5</xm:f>
              </x14:cfvo>
              <x14:cfvo type="num">
                <xm:f>0.6</xm:f>
              </x14:cfvo>
              <x14:cfvo type="num">
                <xm:f>0.65</xm:f>
              </x14:cfvo>
              <x14:cfIcon iconSet="3TrafficLights1" iconId="0"/>
              <x14:cfIcon iconSet="3TrafficLights1" iconId="1"/>
              <x14:cfIcon iconSet="3Triangles" iconId="2"/>
              <x14:cfIcon iconSet="3Symbols" iconId="2"/>
            </x14:iconSet>
          </x14:cfRule>
          <xm:sqref>J17</xm:sqref>
        </x14:conditionalFormatting>
      </x14:conditionalFormatting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A4480A-E5AC-46D7-B4B0-348E98117A4A}">
  <sheetPr>
    <tabColor theme="2"/>
  </sheetPr>
  <dimension ref="B2:Q51"/>
  <sheetViews>
    <sheetView showGridLines="0" workbookViewId="0">
      <selection activeCell="N21" sqref="N21"/>
    </sheetView>
  </sheetViews>
  <sheetFormatPr defaultColWidth="12.5703125" defaultRowHeight="12.75" x14ac:dyDescent="0.2"/>
  <cols>
    <col min="1" max="1" width="3.42578125" style="39" customWidth="1"/>
    <col min="2" max="2" width="32.28515625" style="39" customWidth="1"/>
    <col min="3" max="11" width="18.28515625" style="39" customWidth="1"/>
    <col min="12" max="21" width="7.5703125" style="39" customWidth="1"/>
    <col min="22" max="16384" width="12.5703125" style="39"/>
  </cols>
  <sheetData>
    <row r="2" spans="2:17" s="166" customFormat="1" ht="34.5" customHeight="1" x14ac:dyDescent="0.25">
      <c r="B2" s="1966" t="s">
        <v>0</v>
      </c>
      <c r="C2" s="2166"/>
      <c r="D2" s="2167"/>
      <c r="E2" s="2046" t="s">
        <v>123</v>
      </c>
      <c r="F2" s="2047"/>
      <c r="G2" s="2047"/>
      <c r="H2" s="2047"/>
      <c r="I2" s="2047"/>
      <c r="J2" s="2047"/>
      <c r="K2" s="2106"/>
    </row>
    <row r="3" spans="2:17" ht="22.5" customHeight="1" x14ac:dyDescent="0.2">
      <c r="B3" s="40"/>
      <c r="C3" s="40"/>
      <c r="D3" s="41"/>
      <c r="E3" s="41"/>
      <c r="F3" s="41"/>
      <c r="G3" s="41"/>
      <c r="H3" s="167"/>
      <c r="I3" s="167"/>
      <c r="J3" s="167"/>
      <c r="K3" s="168"/>
    </row>
    <row r="4" spans="2:17" ht="48" customHeight="1" x14ac:dyDescent="0.25">
      <c r="B4" s="2118" t="s">
        <v>124</v>
      </c>
      <c r="C4" s="2183"/>
      <c r="D4" s="2107" t="s">
        <v>21</v>
      </c>
      <c r="E4" s="2108"/>
      <c r="F4" s="2120" t="s">
        <v>126</v>
      </c>
      <c r="G4" s="2183"/>
      <c r="H4" s="2184" t="s">
        <v>555</v>
      </c>
      <c r="I4" s="2185"/>
      <c r="J4" s="2185"/>
      <c r="K4" s="2186"/>
    </row>
    <row r="5" spans="2:17" ht="30.75" customHeight="1" x14ac:dyDescent="0.2">
      <c r="B5" s="2118" t="s">
        <v>128</v>
      </c>
      <c r="C5" s="2183"/>
      <c r="D5" s="2094" t="s">
        <v>556</v>
      </c>
      <c r="E5" s="2095"/>
      <c r="F5" s="2120" t="s">
        <v>130</v>
      </c>
      <c r="G5" s="2183"/>
      <c r="H5" s="2098" t="s">
        <v>496</v>
      </c>
      <c r="I5" s="2039"/>
      <c r="J5" s="2039"/>
      <c r="K5" s="2040"/>
    </row>
    <row r="6" spans="2:17" ht="32.25" customHeight="1" x14ac:dyDescent="0.2">
      <c r="B6" s="2118" t="s">
        <v>132</v>
      </c>
      <c r="C6" s="2183"/>
      <c r="D6" s="2098" t="s">
        <v>557</v>
      </c>
      <c r="E6" s="2099"/>
      <c r="F6" s="2120" t="s">
        <v>134</v>
      </c>
      <c r="G6" s="2183"/>
      <c r="H6" s="2098" t="s">
        <v>135</v>
      </c>
      <c r="I6" s="2039"/>
      <c r="J6" s="2039"/>
      <c r="K6" s="2040"/>
    </row>
    <row r="7" spans="2:17" ht="23.25" customHeight="1" x14ac:dyDescent="0.2">
      <c r="B7" s="2118" t="s">
        <v>136</v>
      </c>
      <c r="C7" s="2183"/>
      <c r="D7" s="2094" t="s">
        <v>137</v>
      </c>
      <c r="E7" s="2095"/>
      <c r="F7" s="2120" t="s">
        <v>138</v>
      </c>
      <c r="G7" s="2183"/>
      <c r="H7" s="2098" t="s">
        <v>139</v>
      </c>
      <c r="I7" s="2039"/>
      <c r="J7" s="2039"/>
      <c r="K7" s="2040"/>
    </row>
    <row r="8" spans="2:17" ht="25.5" customHeight="1" x14ac:dyDescent="0.2">
      <c r="B8" s="2118" t="s">
        <v>140</v>
      </c>
      <c r="C8" s="2183"/>
      <c r="D8" s="2098" t="s">
        <v>498</v>
      </c>
      <c r="E8" s="2099"/>
      <c r="F8" s="2120" t="s">
        <v>142</v>
      </c>
      <c r="G8" s="2183"/>
      <c r="H8" s="2098" t="s">
        <v>558</v>
      </c>
      <c r="I8" s="2039"/>
      <c r="J8" s="2039"/>
      <c r="K8" s="2040"/>
    </row>
    <row r="9" spans="2:17" ht="22.5" customHeight="1" x14ac:dyDescent="0.2"/>
    <row r="10" spans="2:17" ht="22.5" customHeight="1" x14ac:dyDescent="0.2">
      <c r="B10" s="2121" t="s">
        <v>144</v>
      </c>
      <c r="C10" s="2187"/>
      <c r="D10" s="2187"/>
      <c r="E10" s="2187"/>
      <c r="F10" s="2187"/>
      <c r="G10" s="2187"/>
      <c r="H10" s="2187"/>
      <c r="I10" s="2187"/>
      <c r="J10" s="2187"/>
      <c r="K10" s="2187"/>
      <c r="Q10" s="44"/>
    </row>
    <row r="11" spans="2:17" s="172" customFormat="1" ht="22.5" customHeight="1" x14ac:dyDescent="0.2">
      <c r="B11" s="1106" t="s">
        <v>559</v>
      </c>
      <c r="C11" s="1107"/>
      <c r="D11" s="1108"/>
      <c r="E11" s="1107"/>
      <c r="F11" s="1109" t="s">
        <v>560</v>
      </c>
      <c r="G11" s="1108"/>
      <c r="H11" s="1107"/>
      <c r="I11" s="1107"/>
      <c r="J11" s="1107"/>
      <c r="K11" s="1110"/>
    </row>
    <row r="12" spans="2:17" ht="22.5" customHeight="1" x14ac:dyDescent="0.2">
      <c r="B12" s="44"/>
      <c r="D12" s="45"/>
      <c r="F12" s="44"/>
      <c r="G12" s="45"/>
    </row>
    <row r="14" spans="2:17" ht="22.5" customHeight="1" x14ac:dyDescent="0.2">
      <c r="B14" s="1133"/>
      <c r="C14" s="2188" t="s">
        <v>504</v>
      </c>
      <c r="D14" s="2188"/>
      <c r="E14" s="2188"/>
      <c r="F14" s="2188" t="s">
        <v>505</v>
      </c>
      <c r="G14" s="2188"/>
      <c r="H14" s="2188"/>
      <c r="I14" s="2188" t="s">
        <v>506</v>
      </c>
      <c r="J14" s="2188"/>
      <c r="K14" s="2188"/>
    </row>
    <row r="15" spans="2:17" ht="45.75" customHeight="1" thickBot="1" x14ac:dyDescent="0.25">
      <c r="B15" s="1133" t="s">
        <v>561</v>
      </c>
      <c r="C15" s="1133" t="s">
        <v>562</v>
      </c>
      <c r="D15" s="1133" t="s">
        <v>563</v>
      </c>
      <c r="E15" s="1133" t="s">
        <v>564</v>
      </c>
      <c r="F15" s="1133" t="s">
        <v>562</v>
      </c>
      <c r="G15" s="1133" t="s">
        <v>563</v>
      </c>
      <c r="H15" s="1133" t="s">
        <v>564</v>
      </c>
      <c r="I15" s="1133" t="s">
        <v>562</v>
      </c>
      <c r="J15" s="1133" t="s">
        <v>563</v>
      </c>
      <c r="K15" s="1133" t="s">
        <v>564</v>
      </c>
    </row>
    <row r="16" spans="2:17" ht="28.15" customHeight="1" x14ac:dyDescent="0.2">
      <c r="B16" s="1153" t="s">
        <v>565</v>
      </c>
      <c r="C16" s="1154">
        <v>142</v>
      </c>
      <c r="D16" s="1155">
        <v>33</v>
      </c>
      <c r="E16" s="1166">
        <f t="shared" ref="E16:E27" si="0">C16/D16</f>
        <v>4.3030303030303028</v>
      </c>
      <c r="F16" s="1167">
        <v>116</v>
      </c>
      <c r="G16" s="1152">
        <v>30</v>
      </c>
      <c r="H16" s="176">
        <f t="shared" ref="H16:H27" si="1">F16/G16</f>
        <v>3.8666666666666667</v>
      </c>
      <c r="I16" s="1156">
        <v>110</v>
      </c>
      <c r="J16" s="1155">
        <v>31</v>
      </c>
      <c r="K16" s="1166">
        <f t="shared" ref="K16:K27" si="2">I16/J16</f>
        <v>3.5483870967741935</v>
      </c>
    </row>
    <row r="17" spans="2:11" ht="28.15" customHeight="1" x14ac:dyDescent="0.2">
      <c r="B17" s="1157" t="s">
        <v>566</v>
      </c>
      <c r="C17" s="1158">
        <v>156</v>
      </c>
      <c r="D17" s="291">
        <v>46</v>
      </c>
      <c r="E17" s="1162">
        <f t="shared" si="0"/>
        <v>3.3913043478260869</v>
      </c>
      <c r="F17" s="1168">
        <v>147</v>
      </c>
      <c r="G17" s="501">
        <v>45</v>
      </c>
      <c r="H17" s="177">
        <f t="shared" si="1"/>
        <v>3.2666666666666666</v>
      </c>
      <c r="I17" s="1159">
        <v>102</v>
      </c>
      <c r="J17" s="291">
        <v>45</v>
      </c>
      <c r="K17" s="1162">
        <f t="shared" si="2"/>
        <v>2.2666666666666666</v>
      </c>
    </row>
    <row r="18" spans="2:11" ht="28.15" customHeight="1" x14ac:dyDescent="0.2">
      <c r="B18" s="1157" t="s">
        <v>567</v>
      </c>
      <c r="C18" s="1158">
        <v>178</v>
      </c>
      <c r="D18" s="291">
        <v>53</v>
      </c>
      <c r="E18" s="1162">
        <f t="shared" si="0"/>
        <v>3.358490566037736</v>
      </c>
      <c r="F18" s="1168">
        <v>125</v>
      </c>
      <c r="G18" s="501">
        <v>49</v>
      </c>
      <c r="H18" s="177">
        <f t="shared" si="1"/>
        <v>2.5510204081632653</v>
      </c>
      <c r="I18" s="1159">
        <v>126</v>
      </c>
      <c r="J18" s="291">
        <v>49</v>
      </c>
      <c r="K18" s="1162">
        <f t="shared" si="2"/>
        <v>2.5714285714285716</v>
      </c>
    </row>
    <row r="19" spans="2:11" ht="28.15" customHeight="1" x14ac:dyDescent="0.2">
      <c r="B19" s="1157" t="s">
        <v>568</v>
      </c>
      <c r="C19" s="1158">
        <v>132</v>
      </c>
      <c r="D19" s="291">
        <v>45</v>
      </c>
      <c r="E19" s="1162">
        <f t="shared" si="0"/>
        <v>2.9333333333333331</v>
      </c>
      <c r="F19" s="1168">
        <v>119</v>
      </c>
      <c r="G19" s="501">
        <v>45</v>
      </c>
      <c r="H19" s="177">
        <f t="shared" si="1"/>
        <v>2.6444444444444444</v>
      </c>
      <c r="I19" s="1159">
        <v>103</v>
      </c>
      <c r="J19" s="291">
        <v>48</v>
      </c>
      <c r="K19" s="1162">
        <f t="shared" si="2"/>
        <v>2.1458333333333335</v>
      </c>
    </row>
    <row r="20" spans="2:11" ht="28.15" customHeight="1" x14ac:dyDescent="0.2">
      <c r="B20" s="1157" t="s">
        <v>569</v>
      </c>
      <c r="C20" s="1158">
        <v>157</v>
      </c>
      <c r="D20" s="291">
        <v>51</v>
      </c>
      <c r="E20" s="1162">
        <f t="shared" si="0"/>
        <v>3.0784313725490198</v>
      </c>
      <c r="F20" s="1168">
        <v>113</v>
      </c>
      <c r="G20" s="501">
        <v>53</v>
      </c>
      <c r="H20" s="177">
        <f t="shared" si="1"/>
        <v>2.1320754716981134</v>
      </c>
      <c r="I20" s="1159">
        <v>111</v>
      </c>
      <c r="J20" s="291">
        <v>54</v>
      </c>
      <c r="K20" s="1162">
        <f t="shared" si="2"/>
        <v>2.0555555555555554</v>
      </c>
    </row>
    <row r="21" spans="2:11" ht="28.15" customHeight="1" x14ac:dyDescent="0.2">
      <c r="B21" s="1157" t="s">
        <v>570</v>
      </c>
      <c r="C21" s="1158">
        <v>255</v>
      </c>
      <c r="D21" s="291">
        <v>71</v>
      </c>
      <c r="E21" s="1162">
        <f t="shared" si="0"/>
        <v>3.591549295774648</v>
      </c>
      <c r="F21" s="1168">
        <v>226</v>
      </c>
      <c r="G21" s="501">
        <v>70</v>
      </c>
      <c r="H21" s="177">
        <f t="shared" si="1"/>
        <v>3.2285714285714286</v>
      </c>
      <c r="I21" s="1159">
        <v>209</v>
      </c>
      <c r="J21" s="291">
        <v>71</v>
      </c>
      <c r="K21" s="1162">
        <f t="shared" si="2"/>
        <v>2.943661971830986</v>
      </c>
    </row>
    <row r="22" spans="2:11" ht="28.15" customHeight="1" x14ac:dyDescent="0.2">
      <c r="B22" s="1157" t="s">
        <v>571</v>
      </c>
      <c r="C22" s="1158">
        <v>55</v>
      </c>
      <c r="D22" s="291">
        <v>20</v>
      </c>
      <c r="E22" s="1162">
        <f t="shared" si="0"/>
        <v>2.75</v>
      </c>
      <c r="F22" s="1168">
        <v>51</v>
      </c>
      <c r="G22" s="501">
        <v>20</v>
      </c>
      <c r="H22" s="177">
        <f t="shared" si="1"/>
        <v>2.5499999999999998</v>
      </c>
      <c r="I22" s="1159">
        <v>44</v>
      </c>
      <c r="J22" s="291">
        <v>21</v>
      </c>
      <c r="K22" s="1162">
        <f t="shared" si="2"/>
        <v>2.0952380952380953</v>
      </c>
    </row>
    <row r="23" spans="2:11" ht="28.15" customHeight="1" x14ac:dyDescent="0.2">
      <c r="B23" s="1157" t="s">
        <v>572</v>
      </c>
      <c r="C23" s="1158">
        <v>141</v>
      </c>
      <c r="D23" s="291">
        <v>45</v>
      </c>
      <c r="E23" s="1162">
        <f t="shared" si="0"/>
        <v>3.1333333333333333</v>
      </c>
      <c r="F23" s="1168">
        <v>106</v>
      </c>
      <c r="G23" s="501">
        <v>44</v>
      </c>
      <c r="H23" s="177">
        <f t="shared" si="1"/>
        <v>2.4090909090909092</v>
      </c>
      <c r="I23" s="1159">
        <v>155</v>
      </c>
      <c r="J23" s="291">
        <v>44</v>
      </c>
      <c r="K23" s="1162">
        <f t="shared" si="2"/>
        <v>3.5227272727272729</v>
      </c>
    </row>
    <row r="24" spans="2:11" ht="22.5" customHeight="1" x14ac:dyDescent="0.2">
      <c r="B24" s="1157" t="s">
        <v>573</v>
      </c>
      <c r="C24" s="1158">
        <v>265</v>
      </c>
      <c r="D24" s="291">
        <v>74</v>
      </c>
      <c r="E24" s="1162">
        <f t="shared" si="0"/>
        <v>3.5810810810810811</v>
      </c>
      <c r="F24" s="1168">
        <v>197</v>
      </c>
      <c r="G24" s="501">
        <v>77</v>
      </c>
      <c r="H24" s="177">
        <f t="shared" si="1"/>
        <v>2.5584415584415585</v>
      </c>
      <c r="I24" s="1159">
        <v>230</v>
      </c>
      <c r="J24" s="291">
        <v>76</v>
      </c>
      <c r="K24" s="1162">
        <f t="shared" si="2"/>
        <v>3.0263157894736841</v>
      </c>
    </row>
    <row r="25" spans="2:11" ht="22.5" customHeight="1" x14ac:dyDescent="0.2">
      <c r="B25" s="1157" t="s">
        <v>574</v>
      </c>
      <c r="C25" s="1158">
        <v>204</v>
      </c>
      <c r="D25" s="291">
        <v>47</v>
      </c>
      <c r="E25" s="1162">
        <f t="shared" si="0"/>
        <v>4.3404255319148932</v>
      </c>
      <c r="F25" s="1168">
        <v>120</v>
      </c>
      <c r="G25" s="501">
        <v>47</v>
      </c>
      <c r="H25" s="177">
        <f t="shared" si="1"/>
        <v>2.5531914893617023</v>
      </c>
      <c r="I25" s="1159">
        <v>135</v>
      </c>
      <c r="J25" s="291">
        <v>46</v>
      </c>
      <c r="K25" s="1162">
        <f t="shared" si="2"/>
        <v>2.9347826086956523</v>
      </c>
    </row>
    <row r="26" spans="2:11" ht="22.5" customHeight="1" x14ac:dyDescent="0.2">
      <c r="B26" s="1157" t="s">
        <v>575</v>
      </c>
      <c r="C26" s="1158">
        <v>130</v>
      </c>
      <c r="D26" s="291">
        <v>21</v>
      </c>
      <c r="E26" s="1162">
        <f t="shared" si="0"/>
        <v>6.1904761904761907</v>
      </c>
      <c r="F26" s="1168">
        <v>73</v>
      </c>
      <c r="G26" s="501">
        <v>21</v>
      </c>
      <c r="H26" s="177">
        <f t="shared" si="1"/>
        <v>3.4761904761904763</v>
      </c>
      <c r="I26" s="1159">
        <v>74</v>
      </c>
      <c r="J26" s="291">
        <v>21</v>
      </c>
      <c r="K26" s="1162">
        <f t="shared" si="2"/>
        <v>3.5238095238095237</v>
      </c>
    </row>
    <row r="27" spans="2:11" ht="22.5" customHeight="1" x14ac:dyDescent="0.2">
      <c r="B27" s="1133" t="s">
        <v>549</v>
      </c>
      <c r="C27" s="1160">
        <f>SUM(C16:C26)</f>
        <v>1815</v>
      </c>
      <c r="D27" s="210">
        <f>SUM(D16:D26)</f>
        <v>506</v>
      </c>
      <c r="E27" s="1162">
        <f t="shared" si="0"/>
        <v>3.5869565217391304</v>
      </c>
      <c r="F27" s="1151">
        <f>SUM(F16:F26)</f>
        <v>1393</v>
      </c>
      <c r="G27" s="541">
        <f>SUM(G16:G26)</f>
        <v>501</v>
      </c>
      <c r="H27" s="177">
        <f t="shared" si="1"/>
        <v>2.780439121756487</v>
      </c>
      <c r="I27" s="1161">
        <f>SUM(I16:I26)</f>
        <v>1399</v>
      </c>
      <c r="J27" s="210">
        <v>506</v>
      </c>
      <c r="K27" s="1162">
        <f t="shared" si="2"/>
        <v>2.7648221343873516</v>
      </c>
    </row>
    <row r="28" spans="2:11" ht="37.5" customHeight="1" thickBot="1" x14ac:dyDescent="0.25">
      <c r="B28" s="1133" t="s">
        <v>576</v>
      </c>
      <c r="C28" s="1163"/>
      <c r="D28" s="1164">
        <v>424</v>
      </c>
      <c r="E28" s="1165">
        <v>0.83789999999999998</v>
      </c>
      <c r="F28" s="1163"/>
      <c r="G28" s="1164">
        <v>279</v>
      </c>
      <c r="H28" s="1165">
        <v>0.55689999999999995</v>
      </c>
      <c r="I28" s="1163"/>
      <c r="J28" s="1164">
        <v>312</v>
      </c>
      <c r="K28" s="1165">
        <v>0.61660000000000004</v>
      </c>
    </row>
    <row r="29" spans="2:11" ht="22.5" customHeight="1" x14ac:dyDescent="0.2">
      <c r="B29" s="44" t="s">
        <v>577</v>
      </c>
    </row>
    <row r="30" spans="2:11" x14ac:dyDescent="0.2">
      <c r="B30" s="181"/>
    </row>
    <row r="31" spans="2:11" x14ac:dyDescent="0.2">
      <c r="B31" s="181"/>
    </row>
    <row r="33" spans="2:9" x14ac:dyDescent="0.2">
      <c r="B33" s="2171" t="s">
        <v>426</v>
      </c>
      <c r="C33" s="2172"/>
      <c r="D33" s="2172"/>
      <c r="E33" s="2172"/>
      <c r="F33" s="2173"/>
      <c r="G33"/>
      <c r="H33"/>
      <c r="I33"/>
    </row>
    <row r="34" spans="2:9" x14ac:dyDescent="0.2">
      <c r="B34" s="2174" t="s">
        <v>578</v>
      </c>
      <c r="C34" s="2175"/>
      <c r="D34" s="2175"/>
      <c r="E34" s="2175"/>
      <c r="F34" s="2176"/>
      <c r="H34" s="44" t="s">
        <v>428</v>
      </c>
    </row>
    <row r="35" spans="2:9" x14ac:dyDescent="0.2">
      <c r="B35" s="2177"/>
      <c r="C35" s="2178"/>
      <c r="D35" s="2178"/>
      <c r="E35" s="2178"/>
      <c r="F35" s="2179"/>
    </row>
    <row r="36" spans="2:9" x14ac:dyDescent="0.2">
      <c r="B36" s="2177"/>
      <c r="C36" s="2178"/>
      <c r="D36" s="2178"/>
      <c r="E36" s="2178"/>
      <c r="F36" s="2179"/>
      <c r="H36" s="39" t="s">
        <v>429</v>
      </c>
    </row>
    <row r="37" spans="2:9" x14ac:dyDescent="0.2">
      <c r="B37" s="2177"/>
      <c r="C37" s="2178"/>
      <c r="D37" s="2178"/>
      <c r="E37" s="2178"/>
      <c r="F37" s="2179"/>
    </row>
    <row r="38" spans="2:9" x14ac:dyDescent="0.2">
      <c r="B38" s="2177"/>
      <c r="C38" s="2178"/>
      <c r="D38" s="2178"/>
      <c r="E38" s="2178"/>
      <c r="F38" s="2179"/>
      <c r="H38" s="39" t="s">
        <v>430</v>
      </c>
    </row>
    <row r="39" spans="2:9" x14ac:dyDescent="0.2">
      <c r="B39" s="2177"/>
      <c r="C39" s="2178"/>
      <c r="D39" s="2178"/>
      <c r="E39" s="2178"/>
      <c r="F39" s="2179"/>
    </row>
    <row r="40" spans="2:9" x14ac:dyDescent="0.2">
      <c r="B40" s="2177"/>
      <c r="C40" s="2178"/>
      <c r="D40" s="2178"/>
      <c r="E40" s="2178"/>
      <c r="F40" s="2179"/>
      <c r="H40" s="39" t="s">
        <v>326</v>
      </c>
    </row>
    <row r="41" spans="2:9" x14ac:dyDescent="0.2">
      <c r="B41" s="2177"/>
      <c r="C41" s="2178"/>
      <c r="D41" s="2178"/>
      <c r="E41" s="2178"/>
      <c r="F41" s="2179"/>
    </row>
    <row r="42" spans="2:9" x14ac:dyDescent="0.2">
      <c r="B42" s="2177"/>
      <c r="C42" s="2178"/>
      <c r="D42" s="2178"/>
      <c r="E42" s="2178"/>
      <c r="F42" s="2179"/>
      <c r="H42" s="39" t="s">
        <v>431</v>
      </c>
    </row>
    <row r="43" spans="2:9" x14ac:dyDescent="0.2">
      <c r="B43" s="2177"/>
      <c r="C43" s="2178"/>
      <c r="D43" s="2178"/>
      <c r="E43" s="2178"/>
      <c r="F43" s="2179"/>
    </row>
    <row r="44" spans="2:9" x14ac:dyDescent="0.2">
      <c r="B44" s="2177"/>
      <c r="C44" s="2178"/>
      <c r="D44" s="2178"/>
      <c r="E44" s="2178"/>
      <c r="F44" s="2179"/>
    </row>
    <row r="45" spans="2:9" x14ac:dyDescent="0.2">
      <c r="B45" s="2177"/>
      <c r="C45" s="2178"/>
      <c r="D45" s="2178"/>
      <c r="E45" s="2178"/>
      <c r="F45" s="2179"/>
    </row>
    <row r="46" spans="2:9" x14ac:dyDescent="0.2">
      <c r="B46" s="2177"/>
      <c r="C46" s="2178"/>
      <c r="D46" s="2178"/>
      <c r="E46" s="2178"/>
      <c r="F46" s="2179"/>
    </row>
    <row r="47" spans="2:9" x14ac:dyDescent="0.2">
      <c r="B47" s="2177"/>
      <c r="C47" s="2178"/>
      <c r="D47" s="2178"/>
      <c r="E47" s="2178"/>
      <c r="F47" s="2179"/>
    </row>
    <row r="48" spans="2:9" x14ac:dyDescent="0.2">
      <c r="B48" s="2177"/>
      <c r="C48" s="2178"/>
      <c r="D48" s="2178"/>
      <c r="E48" s="2178"/>
      <c r="F48" s="2179"/>
    </row>
    <row r="49" spans="2:6" x14ac:dyDescent="0.2">
      <c r="B49" s="2177"/>
      <c r="C49" s="2178"/>
      <c r="D49" s="2178"/>
      <c r="E49" s="2178"/>
      <c r="F49" s="2179"/>
    </row>
    <row r="50" spans="2:6" x14ac:dyDescent="0.2">
      <c r="B50" s="2177"/>
      <c r="C50" s="2178"/>
      <c r="D50" s="2178"/>
      <c r="E50" s="2178"/>
      <c r="F50" s="2179"/>
    </row>
    <row r="51" spans="2:6" x14ac:dyDescent="0.2">
      <c r="B51" s="2180"/>
      <c r="C51" s="2181"/>
      <c r="D51" s="2181"/>
      <c r="E51" s="2181"/>
      <c r="F51" s="2182"/>
    </row>
  </sheetData>
  <mergeCells count="28">
    <mergeCell ref="B10:K10"/>
    <mergeCell ref="C14:E14"/>
    <mergeCell ref="F14:H14"/>
    <mergeCell ref="I14:K14"/>
    <mergeCell ref="B7:C7"/>
    <mergeCell ref="D7:E7"/>
    <mergeCell ref="F7:G7"/>
    <mergeCell ref="H7:K7"/>
    <mergeCell ref="B8:C8"/>
    <mergeCell ref="D8:E8"/>
    <mergeCell ref="F8:G8"/>
    <mergeCell ref="H8:K8"/>
    <mergeCell ref="B33:F33"/>
    <mergeCell ref="B34:F51"/>
    <mergeCell ref="B2:D2"/>
    <mergeCell ref="E2:K2"/>
    <mergeCell ref="B4:C4"/>
    <mergeCell ref="D4:E4"/>
    <mergeCell ref="F4:G4"/>
    <mergeCell ref="H4:K4"/>
    <mergeCell ref="B5:C5"/>
    <mergeCell ref="D5:E5"/>
    <mergeCell ref="F5:G5"/>
    <mergeCell ref="H5:K5"/>
    <mergeCell ref="B6:C6"/>
    <mergeCell ref="D6:E6"/>
    <mergeCell ref="F6:G6"/>
    <mergeCell ref="H6:K6"/>
  </mergeCells>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iconSet" priority="1" id="{00000000-000E-0000-0800-000001000000}">
            <x14:iconSet iconSet="4Arrows" custom="1">
              <x14:cfvo type="percent">
                <xm:f>0</xm:f>
              </x14:cfvo>
              <x14:cfvo type="num">
                <xm:f>2</xm:f>
              </x14:cfvo>
              <x14:cfvo type="num">
                <xm:f>2.5</xm:f>
              </x14:cfvo>
              <x14:cfvo type="num">
                <xm:f>3</xm:f>
              </x14:cfvo>
              <x14:cfIcon iconSet="3TrafficLights1" iconId="0"/>
              <x14:cfIcon iconSet="3TrafficLights1" iconId="1"/>
              <x14:cfIcon iconSet="3Triangles" iconId="2"/>
              <x14:cfIcon iconSet="3Symbols" iconId="2"/>
            </x14:iconSet>
          </x14:cfRule>
          <xm:sqref>E16:E27 H16:H27 K16:K27</xm:sqref>
        </x14:conditionalFormatting>
      </x14:conditionalFormatting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52734D-364B-42B2-BF51-ED2B388276B2}">
  <sheetPr>
    <tabColor theme="4" tint="0.79998168889431442"/>
    <pageSetUpPr fitToPage="1"/>
  </sheetPr>
  <dimension ref="B2:L34"/>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24" style="39" customWidth="1"/>
    <col min="4" max="11" width="11.5703125" style="39" customWidth="1"/>
    <col min="12" max="12" width="8.85546875" style="39" customWidth="1"/>
    <col min="13" max="19" width="7.5703125" style="39" customWidth="1"/>
    <col min="20" max="16384" width="12.5703125" style="39"/>
  </cols>
  <sheetData>
    <row r="2" spans="2:12" s="166" customFormat="1" ht="40.5" customHeight="1" x14ac:dyDescent="0.25">
      <c r="B2" s="1966" t="s">
        <v>0</v>
      </c>
      <c r="C2" s="2166"/>
      <c r="D2" s="2166"/>
      <c r="E2" s="2166"/>
      <c r="F2" s="2046" t="s">
        <v>123</v>
      </c>
      <c r="G2" s="2047"/>
      <c r="H2" s="2047"/>
      <c r="I2" s="2047"/>
      <c r="J2" s="2047"/>
      <c r="K2" s="2106"/>
      <c r="L2" s="1011"/>
    </row>
    <row r="3" spans="2:12" ht="22.5" customHeight="1" x14ac:dyDescent="0.2">
      <c r="B3" s="40"/>
      <c r="C3" s="40"/>
      <c r="D3" s="40"/>
      <c r="E3" s="41"/>
      <c r="F3" s="41"/>
      <c r="G3" s="41"/>
      <c r="H3" s="41"/>
      <c r="I3" s="41"/>
      <c r="J3" s="41"/>
    </row>
    <row r="4" spans="2:12" ht="68.25" customHeight="1" x14ac:dyDescent="0.2">
      <c r="B4" s="2118" t="s">
        <v>124</v>
      </c>
      <c r="C4" s="2163"/>
      <c r="D4" s="2107" t="s">
        <v>579</v>
      </c>
      <c r="E4" s="2108"/>
      <c r="F4" s="2189" t="s">
        <v>126</v>
      </c>
      <c r="G4" s="2190"/>
      <c r="H4" s="2109" t="s">
        <v>580</v>
      </c>
      <c r="I4" s="2052"/>
      <c r="J4" s="2052"/>
      <c r="K4" s="2053"/>
    </row>
    <row r="5" spans="2:12" ht="53.25" customHeight="1" x14ac:dyDescent="0.2">
      <c r="B5" s="2118" t="s">
        <v>128</v>
      </c>
      <c r="C5" s="2163"/>
      <c r="D5" s="2098" t="s">
        <v>581</v>
      </c>
      <c r="E5" s="2099"/>
      <c r="F5" s="2189" t="s">
        <v>130</v>
      </c>
      <c r="G5" s="2190"/>
      <c r="H5" s="2103" t="s">
        <v>582</v>
      </c>
      <c r="I5" s="2066"/>
      <c r="J5" s="2066"/>
      <c r="K5" s="2067"/>
    </row>
    <row r="6" spans="2:12" ht="41.25" customHeight="1" x14ac:dyDescent="0.2">
      <c r="B6" s="2118" t="s">
        <v>132</v>
      </c>
      <c r="C6" s="2163"/>
      <c r="D6" s="2098" t="s">
        <v>583</v>
      </c>
      <c r="E6" s="2040"/>
      <c r="F6" s="2189" t="s">
        <v>134</v>
      </c>
      <c r="G6" s="2190"/>
      <c r="H6" s="2208" t="s">
        <v>135</v>
      </c>
      <c r="I6" s="2209"/>
      <c r="J6" s="2209"/>
      <c r="K6" s="2210"/>
    </row>
    <row r="7" spans="2:12" ht="41.25" customHeight="1" x14ac:dyDescent="0.2">
      <c r="B7" s="2118" t="s">
        <v>136</v>
      </c>
      <c r="C7" s="2163"/>
      <c r="D7" s="2098" t="s">
        <v>137</v>
      </c>
      <c r="E7" s="2040"/>
      <c r="F7" s="2189" t="s">
        <v>138</v>
      </c>
      <c r="G7" s="2190"/>
      <c r="H7" s="2208" t="s">
        <v>584</v>
      </c>
      <c r="I7" s="2209"/>
      <c r="J7" s="2209"/>
      <c r="K7" s="2210"/>
    </row>
    <row r="8" spans="2:12" ht="30.75" customHeight="1" x14ac:dyDescent="0.2">
      <c r="B8" s="2118" t="s">
        <v>140</v>
      </c>
      <c r="C8" s="2163"/>
      <c r="D8" s="2098" t="s">
        <v>498</v>
      </c>
      <c r="E8" s="2099"/>
      <c r="F8" s="2189" t="s">
        <v>142</v>
      </c>
      <c r="G8" s="2190"/>
      <c r="H8" s="2205" t="s">
        <v>585</v>
      </c>
      <c r="I8" s="2206"/>
      <c r="J8" s="2206"/>
      <c r="K8" s="2207"/>
    </row>
    <row r="9" spans="2:12" ht="17.25" customHeight="1" x14ac:dyDescent="0.2"/>
    <row r="10" spans="2:12" ht="22.5" customHeight="1" x14ac:dyDescent="0.2">
      <c r="B10" s="2203" t="s">
        <v>144</v>
      </c>
      <c r="C10" s="2204"/>
      <c r="D10" s="2204"/>
      <c r="E10" s="2204"/>
      <c r="F10" s="2204"/>
      <c r="G10" s="2204"/>
      <c r="H10" s="2204"/>
      <c r="I10" s="2204"/>
      <c r="J10" s="2204"/>
      <c r="K10" s="2204"/>
    </row>
    <row r="11" spans="2:12" s="172" customFormat="1" ht="22.5" customHeight="1" x14ac:dyDescent="0.2">
      <c r="B11" s="225" t="s">
        <v>586</v>
      </c>
      <c r="D11" s="1873"/>
      <c r="G11" s="225" t="s">
        <v>587</v>
      </c>
    </row>
    <row r="12" spans="2:12" ht="22.5" customHeight="1" x14ac:dyDescent="0.2">
      <c r="B12" s="221"/>
      <c r="C12" s="92"/>
      <c r="D12" s="92"/>
      <c r="E12" s="92"/>
      <c r="F12" s="92"/>
      <c r="G12" s="92"/>
      <c r="H12" s="92"/>
      <c r="I12" s="92"/>
      <c r="J12" s="92"/>
      <c r="K12" s="92"/>
    </row>
    <row r="13" spans="2:12" ht="22.5" customHeight="1" x14ac:dyDescent="0.2">
      <c r="C13" s="1132"/>
      <c r="D13" s="1119">
        <v>2022</v>
      </c>
      <c r="E13" s="1119">
        <v>2023</v>
      </c>
      <c r="F13" s="1119">
        <v>2024</v>
      </c>
      <c r="G13" s="1119">
        <v>2025</v>
      </c>
    </row>
    <row r="14" spans="2:12" ht="15.75" customHeight="1" x14ac:dyDescent="0.2">
      <c r="C14" s="1150" t="s">
        <v>588</v>
      </c>
      <c r="D14" s="1169">
        <v>0.96</v>
      </c>
      <c r="E14" s="1170">
        <v>0.91800000000000004</v>
      </c>
      <c r="F14" s="1170">
        <v>0.95099999999999996</v>
      </c>
      <c r="G14" s="1170">
        <v>0.93600000000000005</v>
      </c>
    </row>
    <row r="15" spans="2:12" ht="15.75" customHeight="1" x14ac:dyDescent="0.2">
      <c r="C15" s="1150" t="s">
        <v>589</v>
      </c>
      <c r="D15" s="179">
        <v>48</v>
      </c>
      <c r="E15" s="180">
        <v>56</v>
      </c>
      <c r="F15" s="180">
        <v>59</v>
      </c>
      <c r="G15" s="180">
        <v>44</v>
      </c>
    </row>
    <row r="17" spans="2:11" ht="15.75" customHeight="1" x14ac:dyDescent="0.2">
      <c r="C17" s="679" t="s">
        <v>590</v>
      </c>
    </row>
    <row r="18" spans="2:11" ht="15.75" customHeight="1" x14ac:dyDescent="0.2">
      <c r="C18" s="679" t="s">
        <v>591</v>
      </c>
    </row>
    <row r="19" spans="2:11" ht="15.75" customHeight="1" x14ac:dyDescent="0.2">
      <c r="C19" s="679" t="s">
        <v>592</v>
      </c>
    </row>
    <row r="20" spans="2:11" ht="15.75" customHeight="1" x14ac:dyDescent="0.2">
      <c r="C20" s="679" t="s">
        <v>593</v>
      </c>
    </row>
    <row r="22" spans="2:11" ht="19.5" customHeight="1" x14ac:dyDescent="0.2">
      <c r="I22" s="2202" t="s">
        <v>72</v>
      </c>
      <c r="J22" s="2149"/>
      <c r="K22" s="2149"/>
    </row>
    <row r="23" spans="2:11" ht="15.75" customHeight="1" x14ac:dyDescent="0.2">
      <c r="B23" s="2200" t="s">
        <v>426</v>
      </c>
      <c r="C23" s="2201"/>
      <c r="D23" s="2201"/>
      <c r="E23" s="2201"/>
      <c r="F23" s="2201"/>
      <c r="H23" s="44" t="s">
        <v>428</v>
      </c>
    </row>
    <row r="24" spans="2:11" ht="15.75" customHeight="1" x14ac:dyDescent="0.2">
      <c r="B24" s="2191" t="s">
        <v>594</v>
      </c>
      <c r="C24" s="2192"/>
      <c r="D24" s="2192"/>
      <c r="E24" s="2192"/>
      <c r="F24" s="2193"/>
    </row>
    <row r="25" spans="2:11" ht="20.25" customHeight="1" x14ac:dyDescent="0.2">
      <c r="B25" s="2194"/>
      <c r="C25" s="2195"/>
      <c r="D25" s="2195"/>
      <c r="E25" s="2195"/>
      <c r="F25" s="2196"/>
      <c r="H25" s="39" t="s">
        <v>429</v>
      </c>
    </row>
    <row r="26" spans="2:11" ht="20.25" customHeight="1" x14ac:dyDescent="0.2">
      <c r="B26" s="2194"/>
      <c r="C26" s="2195"/>
      <c r="D26" s="2195"/>
      <c r="E26" s="2195"/>
      <c r="F26" s="2196"/>
      <c r="H26" s="39" t="s">
        <v>430</v>
      </c>
    </row>
    <row r="27" spans="2:11" ht="20.25" customHeight="1" x14ac:dyDescent="0.2">
      <c r="B27" s="2194"/>
      <c r="C27" s="2195"/>
      <c r="D27" s="2195"/>
      <c r="E27" s="2195"/>
      <c r="F27" s="2196"/>
      <c r="H27" s="39" t="s">
        <v>326</v>
      </c>
    </row>
    <row r="28" spans="2:11" ht="20.25" customHeight="1" x14ac:dyDescent="0.2">
      <c r="B28" s="2194"/>
      <c r="C28" s="2195"/>
      <c r="D28" s="2195"/>
      <c r="E28" s="2195"/>
      <c r="F28" s="2196"/>
      <c r="H28" s="39" t="s">
        <v>431</v>
      </c>
    </row>
    <row r="29" spans="2:11" ht="15.75" customHeight="1" x14ac:dyDescent="0.2">
      <c r="B29" s="2194"/>
      <c r="C29" s="2195"/>
      <c r="D29" s="2195"/>
      <c r="E29" s="2195"/>
      <c r="F29" s="2196"/>
    </row>
    <row r="30" spans="2:11" ht="15.75" customHeight="1" x14ac:dyDescent="0.2">
      <c r="B30" s="2194"/>
      <c r="C30" s="2195"/>
      <c r="D30" s="2195"/>
      <c r="E30" s="2195"/>
      <c r="F30" s="2196"/>
    </row>
    <row r="31" spans="2:11" ht="15.75" customHeight="1" x14ac:dyDescent="0.2">
      <c r="B31" s="2194"/>
      <c r="C31" s="2195"/>
      <c r="D31" s="2195"/>
      <c r="E31" s="2195"/>
      <c r="F31" s="2196"/>
    </row>
    <row r="32" spans="2:11" ht="15.75" customHeight="1" x14ac:dyDescent="0.2">
      <c r="B32" s="2197"/>
      <c r="C32" s="2198"/>
      <c r="D32" s="2198"/>
      <c r="E32" s="2198"/>
      <c r="F32" s="2199"/>
    </row>
    <row r="33" spans="2:6" ht="15.75" customHeight="1" x14ac:dyDescent="0.2">
      <c r="B33" s="182"/>
      <c r="C33" s="182"/>
      <c r="D33" s="182"/>
      <c r="E33" s="182"/>
      <c r="F33" s="182"/>
    </row>
    <row r="34" spans="2:6" ht="15.75" customHeight="1" x14ac:dyDescent="0.2">
      <c r="B34" s="182"/>
      <c r="C34" s="182"/>
      <c r="D34" s="182"/>
      <c r="E34" s="182"/>
      <c r="F34" s="182"/>
    </row>
  </sheetData>
  <sheetProtection formatCells="0" formatColumns="0" formatRows="0" insertColumns="0" insertRows="0" insertHyperlinks="0" deleteColumns="0" deleteRows="0" pivotTables="0"/>
  <mergeCells count="26">
    <mergeCell ref="H5:K5"/>
    <mergeCell ref="H6:K6"/>
    <mergeCell ref="H7:K7"/>
    <mergeCell ref="B2:E2"/>
    <mergeCell ref="F2:K2"/>
    <mergeCell ref="B4:C4"/>
    <mergeCell ref="D4:E4"/>
    <mergeCell ref="F4:G4"/>
    <mergeCell ref="H4:K4"/>
    <mergeCell ref="B5:C5"/>
    <mergeCell ref="D5:E5"/>
    <mergeCell ref="F5:G5"/>
    <mergeCell ref="B7:C7"/>
    <mergeCell ref="D7:E7"/>
    <mergeCell ref="F7:G7"/>
    <mergeCell ref="B6:C6"/>
    <mergeCell ref="F6:G6"/>
    <mergeCell ref="D6:E6"/>
    <mergeCell ref="B24:F32"/>
    <mergeCell ref="B23:F23"/>
    <mergeCell ref="I22:K22"/>
    <mergeCell ref="B10:K10"/>
    <mergeCell ref="D8:E8"/>
    <mergeCell ref="B8:C8"/>
    <mergeCell ref="F8:G8"/>
    <mergeCell ref="H8:K8"/>
  </mergeCells>
  <hyperlinks>
    <hyperlink ref="C17" r:id="rId1" display="https://www.uab.cat/doc/InformeTramDocentAutonomic2022" xr:uid="{0D5F6D76-2E7C-44A2-B0DE-E9ABFF47217C}"/>
    <hyperlink ref="C18" r:id="rId2" display="https://www.uab.cat/doc/InformeTramDocentAutonomic2023" xr:uid="{E2A677E7-A408-4857-AA8C-4FE2CD77D391}"/>
    <hyperlink ref="C19" r:id="rId3" display="https://www.uab.cat/doc/InformeTramDocentAutonomic2024" xr:uid="{5B7C5194-4301-4DEB-8132-8F4E311F569A}"/>
    <hyperlink ref="C20" r:id="rId4" display="https://www.uab.cat/doc/InformeTramDocentAutonomic2025" xr:uid="{5D9FE3D5-60BF-4597-802A-750BDED7E840}"/>
  </hyperlinks>
  <pageMargins left="0.7" right="0.7" top="0.75" bottom="0.75" header="0" footer="0"/>
  <pageSetup paperSize="9" scale="38" orientation="portrait" r:id="rId5"/>
  <drawing r:id="rId6"/>
  <extLst>
    <ext xmlns:x14="http://schemas.microsoft.com/office/spreadsheetml/2009/9/main" uri="{78C0D931-6437-407d-A8EE-F0AAD7539E65}">
      <x14:conditionalFormattings>
        <x14:conditionalFormatting xmlns:xm="http://schemas.microsoft.com/office/excel/2006/main">
          <x14:cfRule type="iconSet" priority="1" id="{00000000-000E-0000-0900-000001000000}">
            <x14:iconSet iconSet="4Arrows" custom="1">
              <x14:cfvo type="percent">
                <xm:f>0</xm:f>
              </x14:cfvo>
              <x14:cfvo type="num">
                <xm:f>0.8</xm:f>
              </x14:cfvo>
              <x14:cfvo type="num">
                <xm:f>0.85</xm:f>
              </x14:cfvo>
              <x14:cfvo type="num">
                <xm:f>0.9</xm:f>
              </x14:cfvo>
              <x14:cfIcon iconSet="3TrafficLights1" iconId="0"/>
              <x14:cfIcon iconSet="3TrafficLights1" iconId="1"/>
              <x14:cfIcon iconSet="3Triangles" iconId="2"/>
              <x14:cfIcon iconSet="3Symbols" iconId="2"/>
            </x14:iconSet>
          </x14:cfRule>
          <xm:sqref>D14:G14</xm:sqref>
        </x14:conditionalFormatting>
      </x14:conditionalFormatting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D91E9-DD39-42C6-9001-D24FE1F38A81}">
  <sheetPr>
    <tabColor theme="2"/>
    <pageSetUpPr fitToPage="1"/>
  </sheetPr>
  <dimension ref="B2:L127"/>
  <sheetViews>
    <sheetView showGridLines="0" workbookViewId="0">
      <selection activeCell="N21" sqref="N21"/>
    </sheetView>
  </sheetViews>
  <sheetFormatPr defaultColWidth="12.5703125" defaultRowHeight="15.75" customHeight="1" x14ac:dyDescent="0.2"/>
  <cols>
    <col min="1" max="1" width="10" style="39" customWidth="1"/>
    <col min="2" max="2" width="14.140625" style="39" customWidth="1"/>
    <col min="3" max="3" width="16.5703125" style="39" customWidth="1"/>
    <col min="4" max="9" width="18.140625" style="39" customWidth="1"/>
    <col min="10" max="14" width="12.42578125" style="39" customWidth="1"/>
    <col min="15" max="15" width="7.5703125" style="39" customWidth="1"/>
    <col min="16" max="16" width="15.140625" style="39" customWidth="1"/>
    <col min="17" max="20" width="7.5703125" style="39" customWidth="1"/>
    <col min="21" max="16384" width="12.5703125" style="39"/>
  </cols>
  <sheetData>
    <row r="2" spans="2:12" s="166" customFormat="1" ht="28.5" customHeight="1" x14ac:dyDescent="0.25">
      <c r="B2" s="1966" t="s">
        <v>0</v>
      </c>
      <c r="C2" s="1967"/>
      <c r="D2" s="1967"/>
      <c r="E2" s="2046" t="s">
        <v>123</v>
      </c>
      <c r="F2" s="2228"/>
      <c r="G2" s="2228"/>
      <c r="H2" s="2228"/>
      <c r="I2" s="2229"/>
    </row>
    <row r="3" spans="2:12" ht="22.5" customHeight="1" x14ac:dyDescent="0.2">
      <c r="B3" s="40"/>
      <c r="C3" s="40"/>
      <c r="D3" s="41"/>
      <c r="E3" s="41"/>
      <c r="F3" s="41"/>
      <c r="G3" s="41"/>
      <c r="H3" s="41"/>
    </row>
    <row r="4" spans="2:12" ht="77.25" customHeight="1" x14ac:dyDescent="0.25">
      <c r="B4" s="2217" t="s">
        <v>124</v>
      </c>
      <c r="C4" s="2218"/>
      <c r="D4" s="2230" t="s">
        <v>23</v>
      </c>
      <c r="E4" s="2231"/>
      <c r="F4" s="1179" t="s">
        <v>126</v>
      </c>
      <c r="G4" s="2232" t="s">
        <v>595</v>
      </c>
      <c r="H4" s="2233"/>
      <c r="I4" s="2233"/>
      <c r="J4" s="1012"/>
      <c r="K4" s="1012"/>
    </row>
    <row r="5" spans="2:12" ht="22.5" customHeight="1" x14ac:dyDescent="0.2">
      <c r="B5" s="2217" t="s">
        <v>128</v>
      </c>
      <c r="C5" s="2218"/>
      <c r="D5" s="2216" t="s">
        <v>596</v>
      </c>
      <c r="E5" s="2215"/>
      <c r="F5" s="1179" t="s">
        <v>130</v>
      </c>
      <c r="G5" s="2214" t="s">
        <v>597</v>
      </c>
      <c r="H5" s="2215"/>
      <c r="I5" s="2215"/>
    </row>
    <row r="6" spans="2:12" ht="37.5" customHeight="1" x14ac:dyDescent="0.2">
      <c r="B6" s="2217" t="s">
        <v>132</v>
      </c>
      <c r="C6" s="2218"/>
      <c r="D6" s="2216" t="s">
        <v>598</v>
      </c>
      <c r="E6" s="2215"/>
      <c r="F6" s="1179" t="s">
        <v>134</v>
      </c>
      <c r="G6" s="2164" t="s">
        <v>135</v>
      </c>
      <c r="H6" s="2063"/>
      <c r="I6" s="2165"/>
    </row>
    <row r="7" spans="2:12" ht="22.5" customHeight="1" x14ac:dyDescent="0.2">
      <c r="B7" s="2217" t="s">
        <v>136</v>
      </c>
      <c r="C7" s="2218"/>
      <c r="D7" s="2098" t="s">
        <v>137</v>
      </c>
      <c r="E7" s="2040"/>
      <c r="F7" s="1179" t="s">
        <v>138</v>
      </c>
      <c r="G7" s="2164" t="s">
        <v>139</v>
      </c>
      <c r="H7" s="2063"/>
      <c r="I7" s="2165"/>
    </row>
    <row r="8" spans="2:12" ht="26.25" customHeight="1" x14ac:dyDescent="0.2">
      <c r="B8" s="2217" t="s">
        <v>140</v>
      </c>
      <c r="C8" s="2218"/>
      <c r="D8" s="2216" t="s">
        <v>498</v>
      </c>
      <c r="E8" s="2215"/>
      <c r="F8" s="1179" t="s">
        <v>142</v>
      </c>
      <c r="G8" s="2214" t="s">
        <v>599</v>
      </c>
      <c r="H8" s="2215"/>
      <c r="I8" s="2215"/>
    </row>
    <row r="9" spans="2:12" ht="20.25" customHeight="1" x14ac:dyDescent="0.2"/>
    <row r="10" spans="2:12" ht="22.5" customHeight="1" x14ac:dyDescent="0.2">
      <c r="B10" s="2234" t="s">
        <v>144</v>
      </c>
      <c r="C10" s="2159"/>
      <c r="D10" s="2159"/>
      <c r="E10" s="2159"/>
      <c r="F10" s="2159"/>
      <c r="G10" s="2159"/>
      <c r="H10" s="2159"/>
      <c r="I10" s="2159"/>
    </row>
    <row r="11" spans="2:12" s="172" customFormat="1" ht="22.5" customHeight="1" x14ac:dyDescent="0.2">
      <c r="B11" s="1106" t="s">
        <v>600</v>
      </c>
      <c r="C11" s="1107"/>
      <c r="D11" s="1108"/>
      <c r="E11" s="1107"/>
      <c r="F11" s="1109" t="s">
        <v>601</v>
      </c>
      <c r="G11" s="1108"/>
      <c r="H11" s="1107"/>
      <c r="I11" s="1110"/>
    </row>
    <row r="12" spans="2:12" ht="22.5" customHeight="1" x14ac:dyDescent="0.2">
      <c r="B12" s="183"/>
      <c r="C12" s="92"/>
      <c r="D12" s="92"/>
      <c r="E12" s="92"/>
      <c r="F12" s="92"/>
      <c r="G12" s="92"/>
      <c r="H12" s="92"/>
      <c r="I12" s="92"/>
    </row>
    <row r="13" spans="2:12" ht="22.5" customHeight="1" x14ac:dyDescent="0.2">
      <c r="B13" s="2219"/>
      <c r="C13" s="2220" t="s">
        <v>602</v>
      </c>
      <c r="D13" s="2220" t="s">
        <v>603</v>
      </c>
      <c r="E13" s="2220" t="s">
        <v>604</v>
      </c>
      <c r="F13" s="2220"/>
      <c r="G13" s="2222" t="s">
        <v>605</v>
      </c>
      <c r="H13" s="2223"/>
      <c r="I13" s="2223"/>
      <c r="J13" s="2223"/>
      <c r="K13" s="2223"/>
      <c r="L13" s="2224"/>
    </row>
    <row r="14" spans="2:12" ht="22.5" customHeight="1" x14ac:dyDescent="0.2">
      <c r="B14" s="2219"/>
      <c r="C14" s="2220"/>
      <c r="D14" s="2220"/>
      <c r="E14" s="2220"/>
      <c r="F14" s="2220"/>
      <c r="G14" s="2225"/>
      <c r="H14" s="2226"/>
      <c r="I14" s="2226"/>
      <c r="J14" s="2226"/>
      <c r="K14" s="2226"/>
      <c r="L14" s="2227"/>
    </row>
    <row r="15" spans="2:12" ht="15.75" customHeight="1" x14ac:dyDescent="0.2">
      <c r="B15" s="2219"/>
      <c r="C15" s="2220"/>
      <c r="D15" s="2220"/>
      <c r="E15" s="2220"/>
      <c r="F15" s="2220"/>
      <c r="G15" s="2221" t="s">
        <v>606</v>
      </c>
      <c r="H15" s="2221"/>
      <c r="I15" s="2221" t="s">
        <v>607</v>
      </c>
      <c r="J15" s="2221"/>
      <c r="K15" s="2221" t="s">
        <v>608</v>
      </c>
      <c r="L15" s="2221"/>
    </row>
    <row r="16" spans="2:12" ht="15.75" customHeight="1" x14ac:dyDescent="0.2">
      <c r="B16" s="2219"/>
      <c r="C16" s="2220"/>
      <c r="D16" s="2220"/>
      <c r="E16" s="2220"/>
      <c r="F16" s="2220"/>
      <c r="G16" s="2221" t="s">
        <v>609</v>
      </c>
      <c r="H16" s="2221"/>
      <c r="I16" s="2221" t="s">
        <v>609</v>
      </c>
      <c r="J16" s="2221"/>
      <c r="K16" s="2221" t="s">
        <v>609</v>
      </c>
      <c r="L16" s="2221"/>
    </row>
    <row r="17" spans="2:12" ht="15.75" customHeight="1" x14ac:dyDescent="0.2">
      <c r="B17" s="1176"/>
      <c r="C17" s="1177" t="s">
        <v>610</v>
      </c>
      <c r="D17" s="1177" t="s">
        <v>610</v>
      </c>
      <c r="E17" s="1177" t="s">
        <v>610</v>
      </c>
      <c r="F17" s="1177" t="s">
        <v>611</v>
      </c>
      <c r="G17" s="1177" t="s">
        <v>610</v>
      </c>
      <c r="H17" s="1177" t="s">
        <v>611</v>
      </c>
      <c r="I17" s="1177" t="s">
        <v>610</v>
      </c>
      <c r="J17" s="1177" t="s">
        <v>611</v>
      </c>
      <c r="K17" s="1177" t="s">
        <v>610</v>
      </c>
      <c r="L17" s="1177" t="s">
        <v>611</v>
      </c>
    </row>
    <row r="18" spans="2:12" ht="15.75" customHeight="1" x14ac:dyDescent="0.2">
      <c r="B18" s="1178">
        <v>2020</v>
      </c>
      <c r="C18" s="1171">
        <v>66</v>
      </c>
      <c r="D18" s="1172">
        <v>39</v>
      </c>
      <c r="E18" s="1173">
        <f t="shared" ref="E18:E23" si="0">D18/C18</f>
        <v>0.59090909090909094</v>
      </c>
      <c r="F18" s="1173">
        <f>249/437</f>
        <v>0.56979405034324948</v>
      </c>
      <c r="G18" s="1174">
        <v>0.97</v>
      </c>
      <c r="H18" s="1174">
        <v>0.94779999999999998</v>
      </c>
      <c r="I18" s="1174">
        <v>6.0600000000000001E-2</v>
      </c>
      <c r="J18" s="1174">
        <f>19/262</f>
        <v>7.2519083969465645E-2</v>
      </c>
      <c r="K18" s="1174">
        <v>0.1515</v>
      </c>
      <c r="L18" s="1174">
        <f>24/262</f>
        <v>9.1603053435114504E-2</v>
      </c>
    </row>
    <row r="19" spans="2:12" ht="15.75" customHeight="1" x14ac:dyDescent="0.2">
      <c r="B19" s="1178">
        <v>2021</v>
      </c>
      <c r="C19" s="1000">
        <v>62</v>
      </c>
      <c r="D19" s="288">
        <v>39</v>
      </c>
      <c r="E19" s="1001">
        <f t="shared" si="0"/>
        <v>0.62903225806451613</v>
      </c>
      <c r="F19" s="1001">
        <f>(225+28)/(269+173)</f>
        <v>0.57239819004524883</v>
      </c>
      <c r="G19" s="1002">
        <v>0.89739999999999998</v>
      </c>
      <c r="H19" s="1002">
        <v>0.92090000000000005</v>
      </c>
      <c r="I19" s="1002">
        <v>5.7099999999999998E-2</v>
      </c>
      <c r="J19" s="1002">
        <f>13/249</f>
        <v>5.2208835341365459E-2</v>
      </c>
      <c r="K19" s="1002">
        <v>2.86E-2</v>
      </c>
      <c r="L19" s="1002">
        <f>16/249</f>
        <v>6.4257028112449793E-2</v>
      </c>
    </row>
    <row r="20" spans="2:12" ht="15.75" customHeight="1" x14ac:dyDescent="0.2">
      <c r="B20" s="1178">
        <v>2022</v>
      </c>
      <c r="C20" s="1000">
        <v>78</v>
      </c>
      <c r="D20" s="288">
        <v>57</v>
      </c>
      <c r="E20" s="1001">
        <f t="shared" si="0"/>
        <v>0.73076923076923073</v>
      </c>
      <c r="F20" s="1001">
        <f>(240+25)/(296+171)</f>
        <v>0.56745182012847961</v>
      </c>
      <c r="G20" s="1002">
        <v>0.95</v>
      </c>
      <c r="H20" s="1002">
        <v>0.91320000000000001</v>
      </c>
      <c r="I20" s="1002">
        <v>7.0000000000000007E-2</v>
      </c>
      <c r="J20" s="1002">
        <f>12/272</f>
        <v>4.4117647058823532E-2</v>
      </c>
      <c r="K20" s="1002">
        <v>0.06</v>
      </c>
      <c r="L20" s="1002">
        <f>32/272</f>
        <v>0.11764705882352941</v>
      </c>
    </row>
    <row r="21" spans="2:12" ht="15.75" customHeight="1" x14ac:dyDescent="0.2">
      <c r="B21" s="1178">
        <v>2023</v>
      </c>
      <c r="C21" s="1000">
        <v>93</v>
      </c>
      <c r="D21" s="288">
        <v>64</v>
      </c>
      <c r="E21" s="1001">
        <f t="shared" si="0"/>
        <v>0.68817204301075274</v>
      </c>
      <c r="F21" s="1001">
        <f>(290+30)/(376+175)</f>
        <v>0.58076225045372054</v>
      </c>
      <c r="G21" s="1002">
        <v>0.91</v>
      </c>
      <c r="H21" s="1002">
        <v>0.90629999999999999</v>
      </c>
      <c r="I21" s="1003">
        <v>0.06</v>
      </c>
      <c r="J21" s="1002">
        <f>12/346</f>
        <v>3.4682080924855488E-2</v>
      </c>
      <c r="K21" s="1003">
        <v>0.09</v>
      </c>
      <c r="L21" s="1002">
        <f>23/346</f>
        <v>6.6473988439306353E-2</v>
      </c>
    </row>
    <row r="22" spans="2:12" ht="15.75" customHeight="1" x14ac:dyDescent="0.2">
      <c r="B22" s="1178">
        <v>2024</v>
      </c>
      <c r="C22" s="1000">
        <v>97</v>
      </c>
      <c r="D22" s="288">
        <v>67</v>
      </c>
      <c r="E22" s="1001">
        <f t="shared" si="0"/>
        <v>0.69072164948453607</v>
      </c>
      <c r="F22" s="1001">
        <f>(236+73)/(296+216)</f>
        <v>0.603515625</v>
      </c>
      <c r="G22" s="1002">
        <v>0.94</v>
      </c>
      <c r="H22" s="1002">
        <v>0.877</v>
      </c>
      <c r="I22" s="1003">
        <v>0.13</v>
      </c>
      <c r="J22" s="1002">
        <f>24/321</f>
        <v>7.476635514018691E-2</v>
      </c>
      <c r="K22" s="1003">
        <v>0.16</v>
      </c>
      <c r="L22" s="1002">
        <f>31/321</f>
        <v>9.657320872274143E-2</v>
      </c>
    </row>
    <row r="23" spans="2:12" ht="15.75" customHeight="1" x14ac:dyDescent="0.2">
      <c r="B23" s="1178">
        <v>2025</v>
      </c>
      <c r="C23" s="1000">
        <v>89</v>
      </c>
      <c r="D23" s="288">
        <v>49</v>
      </c>
      <c r="E23" s="1001">
        <f t="shared" si="0"/>
        <v>0.550561797752809</v>
      </c>
      <c r="F23" s="1001">
        <v>0.58299999999999996</v>
      </c>
      <c r="G23" s="1002">
        <v>0.94</v>
      </c>
      <c r="H23" s="1002">
        <v>0.91120000000000001</v>
      </c>
      <c r="I23" s="1003">
        <v>0.12</v>
      </c>
      <c r="J23" s="1002">
        <f>26/364</f>
        <v>7.1428571428571425E-2</v>
      </c>
      <c r="K23" s="1003">
        <v>0.16</v>
      </c>
      <c r="L23" s="1002">
        <f>34/364</f>
        <v>9.3406593406593408E-2</v>
      </c>
    </row>
    <row r="24" spans="2:12" ht="15.75" customHeight="1" x14ac:dyDescent="0.2">
      <c r="B24" s="526"/>
      <c r="C24" s="1004"/>
      <c r="D24" s="1005"/>
      <c r="E24" s="1006"/>
      <c r="F24" s="1007"/>
      <c r="G24" s="1008"/>
      <c r="H24" s="1009"/>
      <c r="I24" s="1008"/>
      <c r="J24" s="1008"/>
      <c r="K24" s="1008"/>
      <c r="L24" s="1008"/>
    </row>
    <row r="26" spans="2:12" ht="15.75" customHeight="1" x14ac:dyDescent="0.2">
      <c r="B26" s="2211" t="s">
        <v>426</v>
      </c>
      <c r="C26" s="2212"/>
      <c r="D26" s="2212"/>
      <c r="E26" s="2212"/>
      <c r="F26" s="2213"/>
    </row>
    <row r="27" spans="2:12" ht="15.75" customHeight="1" x14ac:dyDescent="0.2">
      <c r="B27" s="2194" t="s">
        <v>612</v>
      </c>
      <c r="C27" s="2195"/>
      <c r="D27" s="2195"/>
      <c r="E27" s="2195"/>
      <c r="F27" s="2196"/>
    </row>
    <row r="28" spans="2:12" ht="15.75" customHeight="1" x14ac:dyDescent="0.2">
      <c r="B28" s="2194"/>
      <c r="C28" s="2195"/>
      <c r="D28" s="2195"/>
      <c r="E28" s="2195"/>
      <c r="F28" s="2196"/>
      <c r="H28" s="679" t="s">
        <v>590</v>
      </c>
    </row>
    <row r="29" spans="2:12" ht="15.75" customHeight="1" x14ac:dyDescent="0.2">
      <c r="B29" s="2194"/>
      <c r="C29" s="2195"/>
      <c r="D29" s="2195"/>
      <c r="E29" s="2195"/>
      <c r="F29" s="2196"/>
      <c r="H29" s="679" t="s">
        <v>591</v>
      </c>
    </row>
    <row r="30" spans="2:12" ht="15.75" customHeight="1" x14ac:dyDescent="0.2">
      <c r="B30" s="2194"/>
      <c r="C30" s="2195"/>
      <c r="D30" s="2195"/>
      <c r="E30" s="2195"/>
      <c r="F30" s="2196"/>
      <c r="H30" s="679" t="s">
        <v>592</v>
      </c>
    </row>
    <row r="31" spans="2:12" ht="15.75" customHeight="1" x14ac:dyDescent="0.2">
      <c r="B31" s="2194"/>
      <c r="C31" s="2195"/>
      <c r="D31" s="2195"/>
      <c r="E31" s="2195"/>
      <c r="F31" s="2196"/>
      <c r="H31" s="679" t="s">
        <v>593</v>
      </c>
    </row>
    <row r="32" spans="2:12" ht="15.75" customHeight="1" x14ac:dyDescent="0.2">
      <c r="B32" s="2194"/>
      <c r="C32" s="2195"/>
      <c r="D32" s="2195"/>
      <c r="E32" s="2195"/>
      <c r="F32" s="2196"/>
    </row>
    <row r="33" spans="2:6" ht="15.75" customHeight="1" x14ac:dyDescent="0.2">
      <c r="B33" s="2194"/>
      <c r="C33" s="2195"/>
      <c r="D33" s="2195"/>
      <c r="E33" s="2195"/>
      <c r="F33" s="2196"/>
    </row>
    <row r="34" spans="2:6" ht="15.75" customHeight="1" x14ac:dyDescent="0.2">
      <c r="B34" s="2194"/>
      <c r="C34" s="2195"/>
      <c r="D34" s="2195"/>
      <c r="E34" s="2195"/>
      <c r="F34" s="2196"/>
    </row>
    <row r="35" spans="2:6" ht="15.75" customHeight="1" x14ac:dyDescent="0.2">
      <c r="B35" s="2197"/>
      <c r="C35" s="2198"/>
      <c r="D35" s="2198"/>
      <c r="E35" s="2198"/>
      <c r="F35" s="2199"/>
    </row>
    <row r="38" spans="2:6" ht="15.75" customHeight="1" x14ac:dyDescent="0.2">
      <c r="B38" s="225"/>
    </row>
    <row r="39" spans="2:6" ht="15.75" customHeight="1" x14ac:dyDescent="0.2">
      <c r="B39" s="172"/>
    </row>
    <row r="40" spans="2:6" ht="15.75" customHeight="1" x14ac:dyDescent="0.2">
      <c r="B40" s="226"/>
    </row>
    <row r="41" spans="2:6" ht="12.75" x14ac:dyDescent="0.2">
      <c r="B41" s="227"/>
    </row>
    <row r="42" spans="2:6" ht="12.75" x14ac:dyDescent="0.2">
      <c r="B42" s="227"/>
    </row>
    <row r="55" spans="2:2" ht="15.75" customHeight="1" x14ac:dyDescent="0.2">
      <c r="B55" s="225"/>
    </row>
    <row r="56" spans="2:2" ht="15.75" customHeight="1" x14ac:dyDescent="0.2">
      <c r="B56" s="172"/>
    </row>
    <row r="57" spans="2:2" ht="15.75" customHeight="1" x14ac:dyDescent="0.2">
      <c r="B57" s="225"/>
    </row>
    <row r="58" spans="2:2" ht="15.75" customHeight="1" x14ac:dyDescent="0.2">
      <c r="B58" s="226"/>
    </row>
    <row r="59" spans="2:2" ht="15.75" customHeight="1" x14ac:dyDescent="0.2">
      <c r="B59" s="226"/>
    </row>
    <row r="60" spans="2:2" ht="15.75" customHeight="1" x14ac:dyDescent="0.2">
      <c r="B60" s="226"/>
    </row>
    <row r="61" spans="2:2" ht="15.75" customHeight="1" x14ac:dyDescent="0.2">
      <c r="B61" s="172"/>
    </row>
    <row r="62" spans="2:2" ht="15.75" customHeight="1" x14ac:dyDescent="0.2">
      <c r="B62" s="172"/>
    </row>
    <row r="63" spans="2:2" ht="15.75" customHeight="1" x14ac:dyDescent="0.2">
      <c r="B63" s="226"/>
    </row>
    <row r="64" spans="2:2" ht="15.75" customHeight="1" x14ac:dyDescent="0.2">
      <c r="B64" s="226"/>
    </row>
    <row r="65" spans="2:2" ht="15.75" customHeight="1" x14ac:dyDescent="0.2">
      <c r="B65" s="226"/>
    </row>
    <row r="66" spans="2:2" ht="15.75" customHeight="1" x14ac:dyDescent="0.2">
      <c r="B66" s="226"/>
    </row>
    <row r="67" spans="2:2" ht="15.75" customHeight="1" x14ac:dyDescent="0.2">
      <c r="B67" s="172"/>
    </row>
    <row r="69" spans="2:2" ht="15.75" customHeight="1" x14ac:dyDescent="0.2">
      <c r="B69" s="172"/>
    </row>
    <row r="70" spans="2:2" ht="15.75" customHeight="1" x14ac:dyDescent="0.2">
      <c r="B70" s="225"/>
    </row>
    <row r="71" spans="2:2" ht="15.75" customHeight="1" x14ac:dyDescent="0.2">
      <c r="B71" s="172"/>
    </row>
    <row r="72" spans="2:2" ht="15.75" customHeight="1" x14ac:dyDescent="0.2">
      <c r="B72" s="225"/>
    </row>
    <row r="73" spans="2:2" ht="15.75" customHeight="1" x14ac:dyDescent="0.2">
      <c r="B73" s="172"/>
    </row>
    <row r="74" spans="2:2" ht="15.75" customHeight="1" x14ac:dyDescent="0.2">
      <c r="B74" s="172"/>
    </row>
    <row r="75" spans="2:2" ht="15.75" customHeight="1" x14ac:dyDescent="0.2">
      <c r="B75" s="226"/>
    </row>
    <row r="76" spans="2:2" ht="15.75" customHeight="1" x14ac:dyDescent="0.2">
      <c r="B76" s="226"/>
    </row>
    <row r="77" spans="2:2" ht="15.75" customHeight="1" x14ac:dyDescent="0.2">
      <c r="B77" s="226"/>
    </row>
    <row r="78" spans="2:2" ht="15.75" customHeight="1" x14ac:dyDescent="0.2">
      <c r="B78" s="172"/>
    </row>
    <row r="79" spans="2:2" ht="15.75" customHeight="1" x14ac:dyDescent="0.2">
      <c r="B79" s="172"/>
    </row>
    <row r="80" spans="2:2" ht="15.75" customHeight="1" x14ac:dyDescent="0.2">
      <c r="B80" s="172"/>
    </row>
    <row r="81" spans="2:2" ht="15.75" customHeight="1" x14ac:dyDescent="0.2">
      <c r="B81" s="172"/>
    </row>
    <row r="82" spans="2:2" ht="15.75" customHeight="1" x14ac:dyDescent="0.2">
      <c r="B82" s="172"/>
    </row>
    <row r="84" spans="2:2" ht="15.75" customHeight="1" x14ac:dyDescent="0.2">
      <c r="B84" s="172"/>
    </row>
    <row r="85" spans="2:2" ht="15.75" customHeight="1" x14ac:dyDescent="0.2">
      <c r="B85" s="225"/>
    </row>
    <row r="86" spans="2:2" ht="15.75" customHeight="1" x14ac:dyDescent="0.2">
      <c r="B86" s="172"/>
    </row>
    <row r="87" spans="2:2" ht="15.75" customHeight="1" x14ac:dyDescent="0.2">
      <c r="B87" s="172"/>
    </row>
    <row r="88" spans="2:2" ht="15.75" customHeight="1" x14ac:dyDescent="0.2">
      <c r="B88" s="226"/>
    </row>
    <row r="89" spans="2:2" ht="15.75" customHeight="1" x14ac:dyDescent="0.2">
      <c r="B89" s="226"/>
    </row>
    <row r="90" spans="2:2" ht="15.75" customHeight="1" x14ac:dyDescent="0.2">
      <c r="B90" s="226"/>
    </row>
    <row r="91" spans="2:2" ht="15.75" customHeight="1" x14ac:dyDescent="0.2">
      <c r="B91" s="172"/>
    </row>
    <row r="92" spans="2:2" ht="15.75" customHeight="1" x14ac:dyDescent="0.2">
      <c r="B92" s="172"/>
    </row>
    <row r="93" spans="2:2" ht="15.75" customHeight="1" x14ac:dyDescent="0.2">
      <c r="B93" s="172"/>
    </row>
    <row r="95" spans="2:2" ht="15.75" customHeight="1" x14ac:dyDescent="0.2">
      <c r="B95" s="172"/>
    </row>
    <row r="96" spans="2:2" ht="15.75" customHeight="1" x14ac:dyDescent="0.2">
      <c r="B96" s="225"/>
    </row>
    <row r="97" spans="2:2" ht="15.75" customHeight="1" x14ac:dyDescent="0.2">
      <c r="B97" s="172"/>
    </row>
    <row r="98" spans="2:2" ht="15.75" customHeight="1" x14ac:dyDescent="0.2">
      <c r="B98" s="172"/>
    </row>
    <row r="99" spans="2:2" ht="15.75" customHeight="1" x14ac:dyDescent="0.2">
      <c r="B99" s="226"/>
    </row>
    <row r="100" spans="2:2" ht="15.75" customHeight="1" x14ac:dyDescent="0.2">
      <c r="B100" s="226"/>
    </row>
    <row r="101" spans="2:2" ht="15.75" customHeight="1" x14ac:dyDescent="0.2">
      <c r="B101" s="226"/>
    </row>
    <row r="102" spans="2:2" ht="15.75" customHeight="1" x14ac:dyDescent="0.2">
      <c r="B102" s="172"/>
    </row>
    <row r="103" spans="2:2" ht="15.75" customHeight="1" x14ac:dyDescent="0.2">
      <c r="B103" s="172"/>
    </row>
    <row r="104" spans="2:2" ht="15.75" customHeight="1" x14ac:dyDescent="0.2">
      <c r="B104" s="172"/>
    </row>
    <row r="106" spans="2:2" ht="15.75" customHeight="1" x14ac:dyDescent="0.2">
      <c r="B106" s="172"/>
    </row>
    <row r="107" spans="2:2" ht="15.75" customHeight="1" x14ac:dyDescent="0.2">
      <c r="B107" s="225"/>
    </row>
    <row r="108" spans="2:2" ht="15.75" customHeight="1" x14ac:dyDescent="0.2">
      <c r="B108" s="172"/>
    </row>
    <row r="109" spans="2:2" ht="15.75" customHeight="1" x14ac:dyDescent="0.2">
      <c r="B109" s="225"/>
    </row>
    <row r="110" spans="2:2" ht="15.75" customHeight="1" x14ac:dyDescent="0.2">
      <c r="B110" s="226"/>
    </row>
    <row r="111" spans="2:2" ht="15.75" customHeight="1" x14ac:dyDescent="0.2">
      <c r="B111" s="227"/>
    </row>
    <row r="112" spans="2:2" ht="15.75" customHeight="1" x14ac:dyDescent="0.2">
      <c r="B112" s="172"/>
    </row>
    <row r="113" spans="2:2" ht="15.75" customHeight="1" x14ac:dyDescent="0.2">
      <c r="B113" s="225"/>
    </row>
    <row r="114" spans="2:2" ht="15.75" customHeight="1" x14ac:dyDescent="0.2">
      <c r="B114" s="226"/>
    </row>
    <row r="115" spans="2:2" ht="15.75" customHeight="1" x14ac:dyDescent="0.2">
      <c r="B115" s="226"/>
    </row>
    <row r="116" spans="2:2" ht="15.75" customHeight="1" x14ac:dyDescent="0.2">
      <c r="B116" s="226"/>
    </row>
    <row r="117" spans="2:2" ht="15.75" customHeight="1" x14ac:dyDescent="0.2">
      <c r="B117" s="232"/>
    </row>
    <row r="118" spans="2:2" ht="15.75" customHeight="1" x14ac:dyDescent="0.2">
      <c r="B118" s="232"/>
    </row>
    <row r="119" spans="2:2" ht="15.75" customHeight="1" x14ac:dyDescent="0.2">
      <c r="B119" s="232"/>
    </row>
    <row r="120" spans="2:2" ht="15.75" customHeight="1" x14ac:dyDescent="0.2">
      <c r="B120" s="172"/>
    </row>
    <row r="121" spans="2:2" ht="15.75" customHeight="1" x14ac:dyDescent="0.2">
      <c r="B121" s="225"/>
    </row>
    <row r="122" spans="2:2" ht="15.75" customHeight="1" x14ac:dyDescent="0.2">
      <c r="B122" s="172"/>
    </row>
    <row r="123" spans="2:2" ht="15.75" customHeight="1" x14ac:dyDescent="0.2">
      <c r="B123" s="172"/>
    </row>
    <row r="124" spans="2:2" ht="15.75" customHeight="1" x14ac:dyDescent="0.2">
      <c r="B124" s="172"/>
    </row>
    <row r="125" spans="2:2" ht="15.75" customHeight="1" x14ac:dyDescent="0.2">
      <c r="B125" s="226"/>
    </row>
    <row r="126" spans="2:2" ht="15.75" customHeight="1" x14ac:dyDescent="0.2">
      <c r="B126" s="226"/>
    </row>
    <row r="127" spans="2:2" ht="15.75" customHeight="1" x14ac:dyDescent="0.2">
      <c r="B127" s="226"/>
    </row>
  </sheetData>
  <sheetProtection formatCells="0" formatColumns="0" formatRows="0" insertColumns="0" insertRows="0" insertHyperlinks="0" deleteColumns="0" deleteRows="0" pivotTables="0"/>
  <mergeCells count="31">
    <mergeCell ref="B5:C5"/>
    <mergeCell ref="D5:E5"/>
    <mergeCell ref="B10:I10"/>
    <mergeCell ref="G5:I5"/>
    <mergeCell ref="B7:C7"/>
    <mergeCell ref="B6:C6"/>
    <mergeCell ref="D6:E6"/>
    <mergeCell ref="G6:I6"/>
    <mergeCell ref="G7:I7"/>
    <mergeCell ref="D7:E7"/>
    <mergeCell ref="B2:D2"/>
    <mergeCell ref="E2:I2"/>
    <mergeCell ref="B4:C4"/>
    <mergeCell ref="D4:E4"/>
    <mergeCell ref="G4:I4"/>
    <mergeCell ref="B26:F26"/>
    <mergeCell ref="B27:F35"/>
    <mergeCell ref="G8:I8"/>
    <mergeCell ref="D8:E8"/>
    <mergeCell ref="B8:C8"/>
    <mergeCell ref="B13:B16"/>
    <mergeCell ref="C13:C16"/>
    <mergeCell ref="D13:D16"/>
    <mergeCell ref="E13:F16"/>
    <mergeCell ref="G15:H15"/>
    <mergeCell ref="G16:H16"/>
    <mergeCell ref="I15:J15"/>
    <mergeCell ref="I16:J16"/>
    <mergeCell ref="G13:L14"/>
    <mergeCell ref="K15:L15"/>
    <mergeCell ref="K16:L16"/>
  </mergeCells>
  <hyperlinks>
    <hyperlink ref="H31" r:id="rId1" display="https://www.uab.cat/doc/InformeTramDocentAutonomic2025" xr:uid="{3082450D-018F-4A91-8644-518F6A46400E}"/>
    <hyperlink ref="H28" r:id="rId2" display="https://www.uab.cat/doc/InformeTramDocentAutonomic2022" xr:uid="{EEFA61DB-95BB-4159-934A-65613D769FF5}"/>
    <hyperlink ref="H29" r:id="rId3" display="https://www.uab.cat/doc/InformeTramDocentAutonomic2023" xr:uid="{A8DC8314-2A6F-4171-868E-EDE26B00DEAF}"/>
    <hyperlink ref="H30" r:id="rId4" display="https://www.uab.cat/doc/InformeTramDocentAutonomic2024" xr:uid="{871CE1B3-B368-4E1B-877B-2E5B84B3C50E}"/>
  </hyperlinks>
  <pageMargins left="0.7" right="0.7" top="0.75" bottom="0.75" header="0" footer="0"/>
  <pageSetup paperSize="9" scale="48" orientation="portrait" r:id="rId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23DDC-518B-4DCF-8DF3-2E7EA555689F}">
  <sheetPr>
    <tabColor theme="2"/>
    <pageSetUpPr fitToPage="1"/>
  </sheetPr>
  <dimension ref="B2:P51"/>
  <sheetViews>
    <sheetView showGridLines="0" topLeftCell="A16" workbookViewId="0">
      <selection activeCell="N21" sqref="N21"/>
    </sheetView>
  </sheetViews>
  <sheetFormatPr defaultColWidth="12.5703125" defaultRowHeight="15.75" customHeight="1" x14ac:dyDescent="0.2"/>
  <cols>
    <col min="1" max="1" width="3.42578125" style="39" customWidth="1"/>
    <col min="2" max="2" width="31.7109375" style="39" customWidth="1"/>
    <col min="3" max="9" width="10.5703125" style="39" customWidth="1"/>
    <col min="10" max="10" width="13.140625" style="39" customWidth="1"/>
    <col min="11" max="11" width="11.140625" style="39" bestFit="1" customWidth="1"/>
    <col min="12" max="12" width="8.85546875" style="39" customWidth="1"/>
    <col min="13" max="16" width="10.85546875" style="39" customWidth="1"/>
    <col min="17" max="17" width="14.28515625" style="39" customWidth="1"/>
    <col min="18" max="18" width="15.42578125" style="39" customWidth="1"/>
    <col min="19" max="19" width="32" style="39" customWidth="1"/>
    <col min="20" max="20" width="15" style="39" customWidth="1"/>
    <col min="21" max="23" width="7.5703125" style="39" customWidth="1"/>
    <col min="24" max="16384" width="12.5703125" style="39"/>
  </cols>
  <sheetData>
    <row r="2" spans="2:11" s="166" customFormat="1" ht="30.75" customHeight="1" x14ac:dyDescent="0.25">
      <c r="B2" s="1966" t="s">
        <v>0</v>
      </c>
      <c r="C2" s="1967"/>
      <c r="D2" s="1967"/>
      <c r="E2" s="2046" t="s">
        <v>123</v>
      </c>
      <c r="F2" s="2047"/>
      <c r="G2" s="2047"/>
      <c r="H2" s="2047"/>
      <c r="I2" s="2047"/>
      <c r="J2" s="2047"/>
      <c r="K2" s="2106"/>
    </row>
    <row r="3" spans="2:11" ht="15" customHeight="1" x14ac:dyDescent="0.2">
      <c r="B3" s="622"/>
      <c r="C3" s="622"/>
      <c r="D3" s="622"/>
      <c r="E3" s="622"/>
      <c r="F3" s="622"/>
      <c r="G3" s="622"/>
      <c r="H3" s="622"/>
      <c r="I3" s="622"/>
      <c r="J3" s="257"/>
    </row>
    <row r="4" spans="2:11" ht="90.75" customHeight="1" x14ac:dyDescent="0.2">
      <c r="B4" s="2118" t="s">
        <v>124</v>
      </c>
      <c r="C4" s="2163"/>
      <c r="D4" s="2252" t="s">
        <v>24</v>
      </c>
      <c r="E4" s="2253"/>
      <c r="F4" s="2120" t="s">
        <v>126</v>
      </c>
      <c r="G4" s="2254"/>
      <c r="H4" s="2240" t="s">
        <v>613</v>
      </c>
      <c r="I4" s="2241"/>
      <c r="J4" s="2241"/>
      <c r="K4" s="2242"/>
    </row>
    <row r="5" spans="2:11" ht="50.25" customHeight="1" x14ac:dyDescent="0.2">
      <c r="B5" s="2118" t="s">
        <v>128</v>
      </c>
      <c r="C5" s="2163"/>
      <c r="D5" s="2243" t="s">
        <v>614</v>
      </c>
      <c r="E5" s="2210"/>
      <c r="F5" s="2120" t="s">
        <v>130</v>
      </c>
      <c r="G5" s="2254"/>
      <c r="H5" s="2243" t="s">
        <v>496</v>
      </c>
      <c r="I5" s="2244"/>
      <c r="J5" s="2244"/>
      <c r="K5" s="2245"/>
    </row>
    <row r="6" spans="2:11" ht="50.25" customHeight="1" x14ac:dyDescent="0.2">
      <c r="B6" s="2118" t="s">
        <v>132</v>
      </c>
      <c r="C6" s="2163"/>
      <c r="D6" s="2243" t="s">
        <v>615</v>
      </c>
      <c r="E6" s="2210"/>
      <c r="F6" s="2189" t="s">
        <v>134</v>
      </c>
      <c r="G6" s="2190"/>
      <c r="H6" s="2243" t="s">
        <v>135</v>
      </c>
      <c r="I6" s="2244"/>
      <c r="J6" s="2244"/>
      <c r="K6" s="2245"/>
    </row>
    <row r="7" spans="2:11" ht="22.5" customHeight="1" x14ac:dyDescent="0.2">
      <c r="B7" s="2118" t="s">
        <v>136</v>
      </c>
      <c r="C7" s="2163"/>
      <c r="D7" s="2243" t="s">
        <v>137</v>
      </c>
      <c r="E7" s="2245"/>
      <c r="F7" s="2189" t="s">
        <v>138</v>
      </c>
      <c r="G7" s="2190"/>
      <c r="H7" s="2243" t="s">
        <v>584</v>
      </c>
      <c r="I7" s="2244"/>
      <c r="J7" s="2244"/>
      <c r="K7" s="2245"/>
    </row>
    <row r="8" spans="2:11" ht="36.75" customHeight="1" x14ac:dyDescent="0.2">
      <c r="B8" s="2118" t="s">
        <v>140</v>
      </c>
      <c r="C8" s="2163"/>
      <c r="D8" s="2243" t="s">
        <v>498</v>
      </c>
      <c r="E8" s="2210"/>
      <c r="F8" s="2189" t="s">
        <v>142</v>
      </c>
      <c r="G8" s="2190"/>
      <c r="H8" s="2243" t="s">
        <v>616</v>
      </c>
      <c r="I8" s="2244"/>
      <c r="J8" s="2244"/>
      <c r="K8" s="2245"/>
    </row>
    <row r="9" spans="2:11" ht="18.75" customHeight="1" x14ac:dyDescent="0.2">
      <c r="B9" s="257"/>
      <c r="C9" s="257"/>
      <c r="D9" s="257"/>
      <c r="E9" s="257"/>
      <c r="F9" s="257"/>
      <c r="G9" s="257"/>
      <c r="H9" s="257"/>
      <c r="I9" s="257"/>
      <c r="J9" s="257"/>
    </row>
    <row r="10" spans="2:11" ht="22.5" customHeight="1" x14ac:dyDescent="0.2">
      <c r="B10" s="2235" t="s">
        <v>144</v>
      </c>
      <c r="C10" s="2236"/>
      <c r="D10" s="2236"/>
      <c r="E10" s="2236"/>
      <c r="F10" s="2236"/>
      <c r="G10" s="2236"/>
      <c r="H10" s="2236"/>
      <c r="I10" s="2236"/>
      <c r="J10" s="2236"/>
      <c r="K10" s="2236"/>
    </row>
    <row r="11" spans="2:11" s="172" customFormat="1" ht="22.5" customHeight="1" x14ac:dyDescent="0.2">
      <c r="B11" s="2237" t="s">
        <v>617</v>
      </c>
      <c r="C11" s="2238"/>
      <c r="D11" s="2238"/>
      <c r="E11" s="2238"/>
      <c r="F11" s="2238"/>
      <c r="G11" s="2238"/>
      <c r="H11" s="2238"/>
      <c r="I11" s="2238"/>
      <c r="J11" s="2238"/>
      <c r="K11" s="2239"/>
    </row>
    <row r="12" spans="2:11" ht="22.5" customHeight="1" x14ac:dyDescent="0.2">
      <c r="B12" s="221"/>
      <c r="C12" s="92"/>
      <c r="D12" s="92"/>
      <c r="E12" s="92"/>
      <c r="F12" s="92"/>
      <c r="G12" s="92"/>
      <c r="H12" s="92"/>
      <c r="I12" s="92"/>
      <c r="J12" s="92"/>
      <c r="K12" s="92"/>
    </row>
    <row r="13" spans="2:11" ht="22.5" customHeight="1" x14ac:dyDescent="0.2">
      <c r="B13" s="183"/>
      <c r="C13" s="183" t="s">
        <v>618</v>
      </c>
      <c r="D13" s="995"/>
      <c r="E13" s="995"/>
      <c r="F13" s="995"/>
      <c r="G13" s="995"/>
      <c r="H13" s="995"/>
      <c r="I13" s="995"/>
      <c r="J13" s="995"/>
    </row>
    <row r="14" spans="2:11" ht="22.5" customHeight="1" x14ac:dyDescent="0.2">
      <c r="B14" s="1132"/>
      <c r="C14" s="1182">
        <v>2019</v>
      </c>
      <c r="D14" s="1182">
        <v>2020</v>
      </c>
      <c r="E14" s="1182">
        <v>2021</v>
      </c>
      <c r="F14" s="1182">
        <v>2022</v>
      </c>
      <c r="G14" s="1182">
        <v>2023</v>
      </c>
      <c r="H14" s="1182">
        <v>2024</v>
      </c>
      <c r="I14" s="1182">
        <v>2025</v>
      </c>
      <c r="J14" s="995"/>
    </row>
    <row r="15" spans="2:11" ht="22.5" customHeight="1" x14ac:dyDescent="0.2">
      <c r="B15" s="1175" t="s">
        <v>619</v>
      </c>
      <c r="C15" s="1180">
        <f>D35</f>
        <v>257</v>
      </c>
      <c r="D15" s="163">
        <f>F35</f>
        <v>250</v>
      </c>
      <c r="E15" s="163">
        <f>H35</f>
        <v>252</v>
      </c>
      <c r="F15" s="163">
        <f>J35</f>
        <v>264</v>
      </c>
      <c r="G15" s="163">
        <f>L35</f>
        <v>269</v>
      </c>
      <c r="H15" s="163">
        <f>N35</f>
        <v>303</v>
      </c>
      <c r="I15" s="163">
        <f>P35</f>
        <v>314</v>
      </c>
    </row>
    <row r="16" spans="2:11" ht="22.5" customHeight="1" x14ac:dyDescent="0.2">
      <c r="B16" s="1175" t="s">
        <v>620</v>
      </c>
      <c r="C16" s="1180">
        <f>C35</f>
        <v>231</v>
      </c>
      <c r="D16" s="163">
        <f>E35</f>
        <v>230</v>
      </c>
      <c r="E16" s="163">
        <f>G35</f>
        <v>222</v>
      </c>
      <c r="F16" s="163">
        <f>I35</f>
        <v>220</v>
      </c>
      <c r="G16" s="163">
        <f>K35</f>
        <v>237</v>
      </c>
      <c r="H16" s="163">
        <f>M35</f>
        <v>248</v>
      </c>
      <c r="I16" s="163">
        <f>O35</f>
        <v>259</v>
      </c>
    </row>
    <row r="17" spans="2:16" ht="22.5" customHeight="1" x14ac:dyDescent="0.2">
      <c r="B17" s="1175" t="s">
        <v>621</v>
      </c>
      <c r="C17" s="1181">
        <f>C16/C15</f>
        <v>0.89883268482490275</v>
      </c>
      <c r="D17" s="996">
        <f t="shared" ref="D17:I17" si="0">D16/D15</f>
        <v>0.92</v>
      </c>
      <c r="E17" s="996">
        <f t="shared" si="0"/>
        <v>0.88095238095238093</v>
      </c>
      <c r="F17" s="996">
        <f t="shared" si="0"/>
        <v>0.83333333333333337</v>
      </c>
      <c r="G17" s="108">
        <f t="shared" si="0"/>
        <v>0.8810408921933085</v>
      </c>
      <c r="H17" s="108">
        <f t="shared" si="0"/>
        <v>0.81848184818481851</v>
      </c>
      <c r="I17" s="108">
        <f t="shared" si="0"/>
        <v>0.82484076433121023</v>
      </c>
      <c r="J17" s="257"/>
    </row>
    <row r="18" spans="2:16" ht="12.75" customHeight="1" x14ac:dyDescent="0.2">
      <c r="B18" s="257"/>
      <c r="C18" s="257"/>
      <c r="D18" s="257"/>
      <c r="E18" s="257"/>
      <c r="F18" s="257"/>
      <c r="G18" s="257"/>
      <c r="H18" s="257"/>
      <c r="I18" s="257"/>
      <c r="J18" s="257"/>
    </row>
    <row r="19" spans="2:16" ht="7.5" customHeight="1" x14ac:dyDescent="0.2">
      <c r="B19" s="257"/>
      <c r="C19" s="257"/>
      <c r="D19" s="257"/>
      <c r="E19" s="257"/>
      <c r="F19" s="257"/>
      <c r="G19" s="257"/>
      <c r="H19" s="257"/>
      <c r="I19" s="257"/>
      <c r="J19" s="257"/>
    </row>
    <row r="20" spans="2:16" ht="22.5" customHeight="1" x14ac:dyDescent="0.2">
      <c r="B20" s="997"/>
      <c r="C20" s="997"/>
      <c r="D20" s="997"/>
      <c r="E20" s="997"/>
      <c r="F20" s="997"/>
      <c r="G20" s="997"/>
      <c r="H20" s="997"/>
      <c r="I20" s="997"/>
      <c r="J20" s="997"/>
    </row>
    <row r="21" spans="2:16" ht="22.5" customHeight="1" x14ac:dyDescent="0.2">
      <c r="B21" s="2249" t="s">
        <v>622</v>
      </c>
      <c r="C21" s="2246">
        <v>43647</v>
      </c>
      <c r="D21" s="2246"/>
      <c r="E21" s="2246">
        <v>44013</v>
      </c>
      <c r="F21" s="2246"/>
      <c r="G21" s="2246">
        <v>44378</v>
      </c>
      <c r="H21" s="2246"/>
      <c r="I21" s="2246">
        <v>44743</v>
      </c>
      <c r="J21" s="2246"/>
      <c r="K21" s="2246">
        <v>45108</v>
      </c>
      <c r="L21" s="2246"/>
      <c r="M21" s="2246">
        <v>45474</v>
      </c>
      <c r="N21" s="2246"/>
      <c r="O21" s="2246">
        <v>45839</v>
      </c>
      <c r="P21" s="2246"/>
    </row>
    <row r="22" spans="2:16" ht="22.5" customHeight="1" x14ac:dyDescent="0.2">
      <c r="B22" s="2249"/>
      <c r="C22" s="1146" t="s">
        <v>623</v>
      </c>
      <c r="D22" s="1146" t="s">
        <v>624</v>
      </c>
      <c r="E22" s="1146" t="s">
        <v>623</v>
      </c>
      <c r="F22" s="1146" t="s">
        <v>624</v>
      </c>
      <c r="G22" s="1146" t="s">
        <v>623</v>
      </c>
      <c r="H22" s="1146" t="s">
        <v>624</v>
      </c>
      <c r="I22" s="1146" t="s">
        <v>623</v>
      </c>
      <c r="J22" s="1146" t="s">
        <v>624</v>
      </c>
      <c r="K22" s="1146" t="s">
        <v>623</v>
      </c>
      <c r="L22" s="1146" t="s">
        <v>624</v>
      </c>
      <c r="M22" s="1146" t="s">
        <v>625</v>
      </c>
      <c r="N22" s="1146" t="s">
        <v>624</v>
      </c>
      <c r="O22" s="1146" t="s">
        <v>626</v>
      </c>
      <c r="P22" s="1146" t="s">
        <v>624</v>
      </c>
    </row>
    <row r="23" spans="2:16" ht="22.5" customHeight="1" x14ac:dyDescent="0.2">
      <c r="B23" s="1190"/>
      <c r="C23" s="2250"/>
      <c r="D23" s="2251"/>
      <c r="E23" s="2250"/>
      <c r="F23" s="2251"/>
      <c r="G23" s="2250"/>
      <c r="H23" s="2251"/>
      <c r="I23" s="2247" t="s">
        <v>627</v>
      </c>
      <c r="J23" s="2247"/>
      <c r="K23" s="2248" t="s">
        <v>628</v>
      </c>
      <c r="L23" s="2248"/>
      <c r="M23" s="2248" t="s">
        <v>629</v>
      </c>
      <c r="N23" s="2248"/>
      <c r="O23" s="2248" t="s">
        <v>629</v>
      </c>
      <c r="P23" s="2248"/>
    </row>
    <row r="24" spans="2:16" ht="22.5" customHeight="1" x14ac:dyDescent="0.2">
      <c r="B24" s="1187" t="s">
        <v>630</v>
      </c>
      <c r="C24" s="1183">
        <v>14</v>
      </c>
      <c r="D24" s="1183">
        <v>18</v>
      </c>
      <c r="E24" s="1183">
        <v>15</v>
      </c>
      <c r="F24" s="1183">
        <v>17</v>
      </c>
      <c r="G24" s="1183">
        <v>15</v>
      </c>
      <c r="H24" s="1183">
        <v>17</v>
      </c>
      <c r="I24" s="1183">
        <v>15</v>
      </c>
      <c r="J24" s="1183">
        <v>16</v>
      </c>
      <c r="K24" s="1183">
        <v>13</v>
      </c>
      <c r="L24" s="1188">
        <v>17</v>
      </c>
      <c r="M24" s="1183">
        <v>15</v>
      </c>
      <c r="N24" s="1183">
        <v>18</v>
      </c>
      <c r="O24" s="1183">
        <v>14</v>
      </c>
      <c r="P24" s="1189">
        <v>17</v>
      </c>
    </row>
    <row r="25" spans="2:16" ht="22.5" customHeight="1" x14ac:dyDescent="0.2">
      <c r="B25" s="474" t="s">
        <v>631</v>
      </c>
      <c r="C25" s="1184">
        <v>19</v>
      </c>
      <c r="D25" s="1184">
        <v>19</v>
      </c>
      <c r="E25" s="1184">
        <v>18</v>
      </c>
      <c r="F25" s="1184">
        <v>20</v>
      </c>
      <c r="G25" s="1184">
        <v>16</v>
      </c>
      <c r="H25" s="1184">
        <v>20</v>
      </c>
      <c r="I25" s="1184">
        <v>15</v>
      </c>
      <c r="J25" s="1184">
        <v>20</v>
      </c>
      <c r="K25" s="1184">
        <v>17</v>
      </c>
      <c r="L25" s="310">
        <v>21</v>
      </c>
      <c r="M25" s="1184">
        <v>18</v>
      </c>
      <c r="N25" s="1184">
        <v>28</v>
      </c>
      <c r="O25" s="1184">
        <v>24</v>
      </c>
      <c r="P25" s="755">
        <v>31</v>
      </c>
    </row>
    <row r="26" spans="2:16" ht="22.5" customHeight="1" x14ac:dyDescent="0.2">
      <c r="B26" s="474" t="s">
        <v>632</v>
      </c>
      <c r="C26" s="1184">
        <v>26</v>
      </c>
      <c r="D26" s="1184">
        <v>26</v>
      </c>
      <c r="E26" s="1184">
        <v>26</v>
      </c>
      <c r="F26" s="1184">
        <v>25</v>
      </c>
      <c r="G26" s="1184">
        <v>25</v>
      </c>
      <c r="H26" s="1184">
        <v>27</v>
      </c>
      <c r="I26" s="1184">
        <v>25</v>
      </c>
      <c r="J26" s="1184">
        <v>30</v>
      </c>
      <c r="K26" s="1184">
        <v>26</v>
      </c>
      <c r="L26" s="310">
        <v>31</v>
      </c>
      <c r="M26" s="1184">
        <v>28</v>
      </c>
      <c r="N26" s="1184">
        <v>33</v>
      </c>
      <c r="O26" s="1184">
        <v>28</v>
      </c>
      <c r="P26" s="755">
        <v>34</v>
      </c>
    </row>
    <row r="27" spans="2:16" ht="22.5" customHeight="1" x14ac:dyDescent="0.2">
      <c r="B27" s="474" t="s">
        <v>633</v>
      </c>
      <c r="C27" s="1184">
        <v>19</v>
      </c>
      <c r="D27" s="1184">
        <v>21</v>
      </c>
      <c r="E27" s="1184">
        <v>18</v>
      </c>
      <c r="F27" s="1184">
        <v>20</v>
      </c>
      <c r="G27" s="1184">
        <v>18</v>
      </c>
      <c r="H27" s="1184">
        <v>20</v>
      </c>
      <c r="I27" s="1184">
        <v>17</v>
      </c>
      <c r="J27" s="1184">
        <v>23</v>
      </c>
      <c r="K27" s="1184">
        <v>22</v>
      </c>
      <c r="L27" s="310">
        <v>24</v>
      </c>
      <c r="M27" s="1184">
        <v>23</v>
      </c>
      <c r="N27" s="1184">
        <v>28</v>
      </c>
      <c r="O27" s="1184">
        <v>24</v>
      </c>
      <c r="P27" s="755">
        <v>28</v>
      </c>
    </row>
    <row r="28" spans="2:16" ht="22.5" customHeight="1" x14ac:dyDescent="0.2">
      <c r="B28" s="474" t="s">
        <v>634</v>
      </c>
      <c r="C28" s="1184">
        <v>29</v>
      </c>
      <c r="D28" s="1184">
        <v>32</v>
      </c>
      <c r="E28" s="1184">
        <v>31</v>
      </c>
      <c r="F28" s="1184">
        <v>31</v>
      </c>
      <c r="G28" s="1184">
        <v>31</v>
      </c>
      <c r="H28" s="1184">
        <v>31</v>
      </c>
      <c r="I28" s="1184">
        <v>28</v>
      </c>
      <c r="J28" s="1184">
        <v>30</v>
      </c>
      <c r="K28" s="1184">
        <v>28</v>
      </c>
      <c r="L28" s="310">
        <v>29</v>
      </c>
      <c r="M28" s="1184">
        <v>27</v>
      </c>
      <c r="N28" s="1184">
        <v>32</v>
      </c>
      <c r="O28" s="1184">
        <v>27</v>
      </c>
      <c r="P28" s="755">
        <v>31</v>
      </c>
    </row>
    <row r="29" spans="2:16" ht="27.75" customHeight="1" x14ac:dyDescent="0.2">
      <c r="B29" s="474" t="s">
        <v>635</v>
      </c>
      <c r="C29" s="1184">
        <v>29</v>
      </c>
      <c r="D29" s="1184">
        <v>32</v>
      </c>
      <c r="E29" s="1184">
        <v>26</v>
      </c>
      <c r="F29" s="1184">
        <v>30</v>
      </c>
      <c r="G29" s="1184">
        <v>25</v>
      </c>
      <c r="H29" s="1184">
        <v>29</v>
      </c>
      <c r="I29" s="1184">
        <v>26</v>
      </c>
      <c r="J29" s="1184">
        <v>33</v>
      </c>
      <c r="K29" s="1184">
        <v>26</v>
      </c>
      <c r="L29" s="310">
        <v>33</v>
      </c>
      <c r="M29" s="1184">
        <v>30</v>
      </c>
      <c r="N29" s="1184">
        <v>40</v>
      </c>
      <c r="O29" s="1184">
        <v>34</v>
      </c>
      <c r="P29" s="755">
        <v>42</v>
      </c>
    </row>
    <row r="30" spans="2:16" ht="19.5" customHeight="1" x14ac:dyDescent="0.2">
      <c r="B30" s="474" t="s">
        <v>636</v>
      </c>
      <c r="C30" s="1184">
        <v>12</v>
      </c>
      <c r="D30" s="1184">
        <v>14</v>
      </c>
      <c r="E30" s="1184">
        <v>11</v>
      </c>
      <c r="F30" s="1184">
        <v>14</v>
      </c>
      <c r="G30" s="1184">
        <v>11</v>
      </c>
      <c r="H30" s="1184">
        <v>15</v>
      </c>
      <c r="I30" s="1184">
        <v>12</v>
      </c>
      <c r="J30" s="1184">
        <v>15</v>
      </c>
      <c r="K30" s="1184">
        <v>13</v>
      </c>
      <c r="L30" s="310">
        <v>13</v>
      </c>
      <c r="M30" s="1184">
        <v>12</v>
      </c>
      <c r="N30" s="1184">
        <v>13</v>
      </c>
      <c r="O30" s="1184">
        <v>13</v>
      </c>
      <c r="P30" s="755">
        <v>13</v>
      </c>
    </row>
    <row r="31" spans="2:16" ht="15.75" customHeight="1" x14ac:dyDescent="0.2">
      <c r="B31" s="474" t="s">
        <v>637</v>
      </c>
      <c r="C31" s="1184">
        <v>17</v>
      </c>
      <c r="D31" s="1184">
        <v>20</v>
      </c>
      <c r="E31" s="1184">
        <v>18</v>
      </c>
      <c r="F31" s="1184">
        <v>20</v>
      </c>
      <c r="G31" s="1184">
        <v>17</v>
      </c>
      <c r="H31" s="1184">
        <v>20</v>
      </c>
      <c r="I31" s="1184">
        <v>17</v>
      </c>
      <c r="J31" s="1184">
        <v>21</v>
      </c>
      <c r="K31" s="1184">
        <v>19</v>
      </c>
      <c r="L31" s="310">
        <v>22</v>
      </c>
      <c r="M31" s="1184">
        <v>20</v>
      </c>
      <c r="N31" s="1184">
        <v>26</v>
      </c>
      <c r="O31" s="1184">
        <v>20</v>
      </c>
      <c r="P31" s="755">
        <v>28</v>
      </c>
    </row>
    <row r="32" spans="2:16" ht="15.75" customHeight="1" x14ac:dyDescent="0.2">
      <c r="B32" s="474" t="s">
        <v>638</v>
      </c>
      <c r="C32" s="1184">
        <v>30</v>
      </c>
      <c r="D32" s="1184">
        <v>34</v>
      </c>
      <c r="E32" s="1184">
        <v>31</v>
      </c>
      <c r="F32" s="1184">
        <v>33</v>
      </c>
      <c r="G32" s="1184">
        <v>28</v>
      </c>
      <c r="H32" s="1184">
        <v>32</v>
      </c>
      <c r="I32" s="1184">
        <v>27</v>
      </c>
      <c r="J32" s="1184">
        <v>32</v>
      </c>
      <c r="K32" s="1184">
        <v>32</v>
      </c>
      <c r="L32" s="310">
        <v>33</v>
      </c>
      <c r="M32" s="1184">
        <v>33</v>
      </c>
      <c r="N32" s="1184">
        <v>34</v>
      </c>
      <c r="O32" s="1184">
        <v>32</v>
      </c>
      <c r="P32" s="755">
        <v>37</v>
      </c>
    </row>
    <row r="33" spans="2:16" ht="15.75" customHeight="1" x14ac:dyDescent="0.2">
      <c r="B33" s="474" t="s">
        <v>639</v>
      </c>
      <c r="C33" s="1184">
        <v>25</v>
      </c>
      <c r="D33" s="1184">
        <v>30</v>
      </c>
      <c r="E33" s="1184">
        <v>26</v>
      </c>
      <c r="F33" s="1184">
        <v>29</v>
      </c>
      <c r="G33" s="1184">
        <v>26</v>
      </c>
      <c r="H33" s="1184">
        <v>29</v>
      </c>
      <c r="I33" s="1184">
        <v>27</v>
      </c>
      <c r="J33" s="1184">
        <v>31</v>
      </c>
      <c r="K33" s="1184">
        <v>29</v>
      </c>
      <c r="L33" s="310">
        <v>32</v>
      </c>
      <c r="M33" s="1184">
        <v>28</v>
      </c>
      <c r="N33" s="1184">
        <v>36</v>
      </c>
      <c r="O33" s="1184">
        <v>29</v>
      </c>
      <c r="P33" s="755">
        <v>38</v>
      </c>
    </row>
    <row r="34" spans="2:16" ht="15.75" customHeight="1" x14ac:dyDescent="0.2">
      <c r="B34" s="474" t="s">
        <v>640</v>
      </c>
      <c r="C34" s="1184">
        <v>11</v>
      </c>
      <c r="D34" s="1184">
        <v>11</v>
      </c>
      <c r="E34" s="1184">
        <v>10</v>
      </c>
      <c r="F34" s="1184">
        <v>11</v>
      </c>
      <c r="G34" s="1184">
        <v>10</v>
      </c>
      <c r="H34" s="1184">
        <v>12</v>
      </c>
      <c r="I34" s="1184">
        <v>11</v>
      </c>
      <c r="J34" s="1184">
        <v>13</v>
      </c>
      <c r="K34" s="1184">
        <v>12</v>
      </c>
      <c r="L34" s="310">
        <v>14</v>
      </c>
      <c r="M34" s="1184">
        <v>14</v>
      </c>
      <c r="N34" s="1184">
        <v>15</v>
      </c>
      <c r="O34" s="1184">
        <v>14</v>
      </c>
      <c r="P34" s="755">
        <v>15</v>
      </c>
    </row>
    <row r="35" spans="2:16" ht="15.75" customHeight="1" x14ac:dyDescent="0.2">
      <c r="B35" s="1185" t="s">
        <v>549</v>
      </c>
      <c r="C35" s="1186">
        <f>SUM(C24:C34)</f>
        <v>231</v>
      </c>
      <c r="D35" s="1186">
        <f>SUM(D24:D34)</f>
        <v>257</v>
      </c>
      <c r="E35" s="1186">
        <f t="shared" ref="E35:P35" si="1">SUM(E24:E34)</f>
        <v>230</v>
      </c>
      <c r="F35" s="1186">
        <f t="shared" si="1"/>
        <v>250</v>
      </c>
      <c r="G35" s="1186">
        <f t="shared" si="1"/>
        <v>222</v>
      </c>
      <c r="H35" s="1186">
        <f t="shared" si="1"/>
        <v>252</v>
      </c>
      <c r="I35" s="1186">
        <f t="shared" si="1"/>
        <v>220</v>
      </c>
      <c r="J35" s="1186">
        <f t="shared" si="1"/>
        <v>264</v>
      </c>
      <c r="K35" s="1186">
        <f t="shared" si="1"/>
        <v>237</v>
      </c>
      <c r="L35" s="1186">
        <f t="shared" si="1"/>
        <v>269</v>
      </c>
      <c r="M35" s="1186">
        <f t="shared" si="1"/>
        <v>248</v>
      </c>
      <c r="N35" s="1186">
        <f t="shared" si="1"/>
        <v>303</v>
      </c>
      <c r="O35" s="1186">
        <f t="shared" si="1"/>
        <v>259</v>
      </c>
      <c r="P35" s="1186">
        <f t="shared" si="1"/>
        <v>314</v>
      </c>
    </row>
    <row r="36" spans="2:16" ht="15.75" customHeight="1" x14ac:dyDescent="0.2">
      <c r="C36" s="998"/>
      <c r="E36" s="998"/>
      <c r="G36" s="998"/>
      <c r="I36" s="998"/>
      <c r="K36" s="998"/>
      <c r="M36" s="998"/>
      <c r="O36" s="998"/>
    </row>
    <row r="38" spans="2:16" ht="15.75" customHeight="1" x14ac:dyDescent="0.2">
      <c r="B38" s="999" t="s">
        <v>641</v>
      </c>
    </row>
    <row r="39" spans="2:16" ht="15.75" customHeight="1" x14ac:dyDescent="0.2">
      <c r="B39" s="999" t="s">
        <v>642</v>
      </c>
    </row>
    <row r="42" spans="2:16" ht="15.75" customHeight="1" x14ac:dyDescent="0.2">
      <c r="B42" s="1943" t="s">
        <v>426</v>
      </c>
      <c r="C42" s="2124"/>
      <c r="D42" s="2124"/>
      <c r="E42" s="2124"/>
      <c r="F42" s="2120"/>
      <c r="H42" s="44" t="s">
        <v>428</v>
      </c>
    </row>
    <row r="43" spans="2:16" ht="15.75" customHeight="1" x14ac:dyDescent="0.2">
      <c r="B43" s="2194" t="s">
        <v>643</v>
      </c>
      <c r="C43" s="2195"/>
      <c r="D43" s="2195"/>
      <c r="E43" s="2195"/>
      <c r="F43" s="2196"/>
    </row>
    <row r="44" spans="2:16" ht="20.25" customHeight="1" x14ac:dyDescent="0.2">
      <c r="B44" s="2194"/>
      <c r="C44" s="2195"/>
      <c r="D44" s="2195"/>
      <c r="E44" s="2195"/>
      <c r="F44" s="2196"/>
      <c r="H44" s="39" t="s">
        <v>429</v>
      </c>
    </row>
    <row r="45" spans="2:16" ht="20.25" customHeight="1" x14ac:dyDescent="0.2">
      <c r="B45" s="2194"/>
      <c r="C45" s="2195"/>
      <c r="D45" s="2195"/>
      <c r="E45" s="2195"/>
      <c r="F45" s="2196"/>
      <c r="H45" s="39" t="s">
        <v>430</v>
      </c>
    </row>
    <row r="46" spans="2:16" ht="20.25" customHeight="1" x14ac:dyDescent="0.2">
      <c r="B46" s="2194"/>
      <c r="C46" s="2195"/>
      <c r="D46" s="2195"/>
      <c r="E46" s="2195"/>
      <c r="F46" s="2196"/>
      <c r="H46" s="39" t="s">
        <v>326</v>
      </c>
    </row>
    <row r="47" spans="2:16" ht="20.25" customHeight="1" x14ac:dyDescent="0.2">
      <c r="B47" s="2194"/>
      <c r="C47" s="2195"/>
      <c r="D47" s="2195"/>
      <c r="E47" s="2195"/>
      <c r="F47" s="2196"/>
      <c r="H47" s="39" t="s">
        <v>431</v>
      </c>
    </row>
    <row r="48" spans="2:16" ht="15.75" customHeight="1" x14ac:dyDescent="0.2">
      <c r="B48" s="2194"/>
      <c r="C48" s="2195"/>
      <c r="D48" s="2195"/>
      <c r="E48" s="2195"/>
      <c r="F48" s="2196"/>
    </row>
    <row r="49" spans="2:6" ht="15.75" customHeight="1" x14ac:dyDescent="0.2">
      <c r="B49" s="2194"/>
      <c r="C49" s="2195"/>
      <c r="D49" s="2195"/>
      <c r="E49" s="2195"/>
      <c r="F49" s="2196"/>
    </row>
    <row r="50" spans="2:6" ht="15.75" customHeight="1" x14ac:dyDescent="0.2">
      <c r="B50" s="2194"/>
      <c r="C50" s="2195"/>
      <c r="D50" s="2195"/>
      <c r="E50" s="2195"/>
      <c r="F50" s="2196"/>
    </row>
    <row r="51" spans="2:6" ht="15.75" customHeight="1" x14ac:dyDescent="0.2">
      <c r="B51" s="2197"/>
      <c r="C51" s="2198"/>
      <c r="D51" s="2198"/>
      <c r="E51" s="2198"/>
      <c r="F51" s="2199"/>
    </row>
  </sheetData>
  <sheetProtection formatCells="0" formatColumns="0" formatRows="0" insertColumns="0" insertRows="0" insertHyperlinks="0" deleteColumns="0" deleteRows="0" pivotTables="0"/>
  <mergeCells count="41">
    <mergeCell ref="I21:J21"/>
    <mergeCell ref="B2:D2"/>
    <mergeCell ref="B4:C4"/>
    <mergeCell ref="D4:E4"/>
    <mergeCell ref="F4:G4"/>
    <mergeCell ref="B8:C8"/>
    <mergeCell ref="B5:C5"/>
    <mergeCell ref="D5:E5"/>
    <mergeCell ref="F5:G5"/>
    <mergeCell ref="B7:C7"/>
    <mergeCell ref="B6:C6"/>
    <mergeCell ref="D6:E6"/>
    <mergeCell ref="F6:G6"/>
    <mergeCell ref="D8:E8"/>
    <mergeCell ref="F8:G8"/>
    <mergeCell ref="D7:E7"/>
    <mergeCell ref="B43:F51"/>
    <mergeCell ref="K21:L21"/>
    <mergeCell ref="I23:J23"/>
    <mergeCell ref="K23:L23"/>
    <mergeCell ref="O21:P21"/>
    <mergeCell ref="O23:P23"/>
    <mergeCell ref="M21:N21"/>
    <mergeCell ref="M23:N23"/>
    <mergeCell ref="B42:F42"/>
    <mergeCell ref="B21:B22"/>
    <mergeCell ref="C21:D21"/>
    <mergeCell ref="E21:F21"/>
    <mergeCell ref="G21:H21"/>
    <mergeCell ref="C23:D23"/>
    <mergeCell ref="E23:F23"/>
    <mergeCell ref="G23:H23"/>
    <mergeCell ref="B10:K10"/>
    <mergeCell ref="B11:K11"/>
    <mergeCell ref="E2:K2"/>
    <mergeCell ref="H4:K4"/>
    <mergeCell ref="H5:K5"/>
    <mergeCell ref="H6:K6"/>
    <mergeCell ref="H7:K7"/>
    <mergeCell ref="F7:G7"/>
    <mergeCell ref="H8:K8"/>
  </mergeCells>
  <phoneticPr fontId="3" type="noConversion"/>
  <pageMargins left="0.7" right="0.7" top="0.75" bottom="0.75" header="0" footer="0"/>
  <pageSetup paperSize="9" scale="27"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1" id="{6DE13FEE-1708-48DD-8B60-4D4CBB03EFC8}">
            <x14:iconSet iconSet="4Arrows" custom="1">
              <x14:cfvo type="percent">
                <xm:f>0</xm:f>
              </x14:cfvo>
              <x14:cfvo type="num">
                <xm:f>0.7</xm:f>
              </x14:cfvo>
              <x14:cfvo type="num">
                <xm:f>0.75</xm:f>
              </x14:cfvo>
              <x14:cfvo type="num">
                <xm:f>0.8</xm:f>
              </x14:cfvo>
              <x14:cfIcon iconSet="3TrafficLights1" iconId="0"/>
              <x14:cfIcon iconSet="3TrafficLights1" iconId="1"/>
              <x14:cfIcon iconSet="3Triangles" iconId="2"/>
              <x14:cfIcon iconSet="3Symbols" iconId="2"/>
            </x14:iconSet>
          </x14:cfRule>
          <xm:sqref>C17:I17</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9129AC-E510-4747-98D6-501C92F81B33}">
  <sheetPr>
    <tabColor theme="2"/>
    <pageSetUpPr fitToPage="1"/>
  </sheetPr>
  <dimension ref="B2:K54"/>
  <sheetViews>
    <sheetView showGridLines="0" workbookViewId="0">
      <selection activeCell="N21" sqref="N21"/>
    </sheetView>
  </sheetViews>
  <sheetFormatPr defaultColWidth="12.5703125" defaultRowHeight="15.75" customHeight="1" x14ac:dyDescent="0.2"/>
  <cols>
    <col min="1" max="1" width="3.42578125" style="39" customWidth="1"/>
    <col min="2" max="2" width="41.5703125" style="39" customWidth="1"/>
    <col min="3" max="6" width="18.7109375" style="39" customWidth="1"/>
    <col min="7" max="7" width="11.140625" style="39" customWidth="1"/>
    <col min="8" max="9" width="12.5703125" style="39" customWidth="1"/>
    <col min="10" max="10" width="17.42578125" style="39" bestFit="1" customWidth="1"/>
    <col min="11" max="13" width="8.85546875" style="39" customWidth="1"/>
    <col min="14" max="16" width="7.5703125" style="39" customWidth="1"/>
    <col min="17" max="17" width="13.140625" style="39" customWidth="1"/>
    <col min="18" max="23" width="7.5703125" style="39" customWidth="1"/>
    <col min="24" max="16384" width="12.5703125" style="39"/>
  </cols>
  <sheetData>
    <row r="2" spans="2:11" s="166" customFormat="1" ht="27" customHeight="1" x14ac:dyDescent="0.25">
      <c r="B2" s="1966" t="s">
        <v>0</v>
      </c>
      <c r="C2" s="1967"/>
      <c r="D2" s="1967"/>
      <c r="E2" s="2046" t="s">
        <v>123</v>
      </c>
      <c r="F2" s="2228"/>
      <c r="G2" s="2228"/>
      <c r="H2" s="2228"/>
      <c r="I2" s="2228"/>
      <c r="J2" s="2229"/>
    </row>
    <row r="3" spans="2:11" ht="22.5" customHeight="1" x14ac:dyDescent="0.2">
      <c r="B3" s="622"/>
      <c r="C3" s="622"/>
      <c r="D3" s="622"/>
      <c r="E3" s="622"/>
      <c r="F3" s="622"/>
      <c r="G3" s="622"/>
      <c r="H3" s="622"/>
      <c r="I3" s="622"/>
      <c r="J3" s="257"/>
    </row>
    <row r="4" spans="2:11" ht="60" customHeight="1" x14ac:dyDescent="0.25">
      <c r="B4" s="2255" t="s">
        <v>124</v>
      </c>
      <c r="C4" s="2263"/>
      <c r="D4" s="2265" t="s">
        <v>25</v>
      </c>
      <c r="E4" s="2266"/>
      <c r="F4" s="2264" t="s">
        <v>126</v>
      </c>
      <c r="G4" s="2263"/>
      <c r="H4" s="2267" t="s">
        <v>644</v>
      </c>
      <c r="I4" s="2268"/>
      <c r="J4" s="2268"/>
      <c r="K4" s="1012"/>
    </row>
    <row r="5" spans="2:11" ht="78.75" customHeight="1" x14ac:dyDescent="0.2">
      <c r="B5" s="2255" t="s">
        <v>645</v>
      </c>
      <c r="C5" s="2263"/>
      <c r="D5" s="2259" t="s">
        <v>646</v>
      </c>
      <c r="E5" s="2260"/>
      <c r="F5" s="2264" t="s">
        <v>130</v>
      </c>
      <c r="G5" s="2263"/>
      <c r="H5" s="2259" t="s">
        <v>475</v>
      </c>
      <c r="I5" s="2260"/>
      <c r="J5" s="2260"/>
    </row>
    <row r="6" spans="2:11" ht="30" customHeight="1" x14ac:dyDescent="0.2">
      <c r="B6" s="2255" t="s">
        <v>132</v>
      </c>
      <c r="C6" s="2258"/>
      <c r="D6" s="2259" t="s">
        <v>647</v>
      </c>
      <c r="E6" s="2260"/>
      <c r="F6" s="2261" t="s">
        <v>134</v>
      </c>
      <c r="G6" s="2262"/>
      <c r="H6" s="2243" t="s">
        <v>135</v>
      </c>
      <c r="I6" s="2244"/>
      <c r="J6" s="2245"/>
    </row>
    <row r="7" spans="2:11" ht="22.5" customHeight="1" x14ac:dyDescent="0.2">
      <c r="B7" s="2255" t="s">
        <v>136</v>
      </c>
      <c r="C7" s="2258"/>
      <c r="D7" s="2259" t="s">
        <v>137</v>
      </c>
      <c r="E7" s="2259"/>
      <c r="F7" s="2261" t="s">
        <v>138</v>
      </c>
      <c r="G7" s="2262"/>
      <c r="H7" s="2243" t="s">
        <v>139</v>
      </c>
      <c r="I7" s="2244"/>
      <c r="J7" s="2245"/>
    </row>
    <row r="8" spans="2:11" ht="43.5" customHeight="1" x14ac:dyDescent="0.2">
      <c r="B8" s="2255" t="s">
        <v>140</v>
      </c>
      <c r="C8" s="2258"/>
      <c r="D8" s="2259" t="s">
        <v>498</v>
      </c>
      <c r="E8" s="2260"/>
      <c r="F8" s="2261" t="s">
        <v>142</v>
      </c>
      <c r="G8" s="2262"/>
      <c r="H8" s="2259" t="s">
        <v>499</v>
      </c>
      <c r="I8" s="2260"/>
      <c r="J8" s="2260"/>
    </row>
    <row r="9" spans="2:11" ht="18.75" customHeight="1" x14ac:dyDescent="0.2">
      <c r="B9" s="257"/>
      <c r="C9" s="257"/>
      <c r="D9" s="257"/>
      <c r="E9" s="257"/>
      <c r="F9" s="257"/>
      <c r="G9" s="257"/>
      <c r="H9" s="257"/>
      <c r="I9" s="257"/>
      <c r="J9" s="257"/>
    </row>
    <row r="10" spans="2:11" ht="22.5" customHeight="1" x14ac:dyDescent="0.2">
      <c r="B10" s="2256" t="s">
        <v>144</v>
      </c>
      <c r="C10" s="2257"/>
      <c r="D10" s="2257"/>
      <c r="E10" s="2257"/>
      <c r="F10" s="2257"/>
      <c r="G10" s="2257"/>
      <c r="H10" s="2257"/>
      <c r="I10" s="2257"/>
      <c r="J10" s="2257"/>
    </row>
    <row r="11" spans="2:11" s="172" customFormat="1" ht="22.5" customHeight="1" x14ac:dyDescent="0.2">
      <c r="B11" s="1106" t="s">
        <v>648</v>
      </c>
      <c r="C11" s="1107"/>
      <c r="D11" s="1109" t="s">
        <v>649</v>
      </c>
      <c r="E11" s="1107"/>
      <c r="F11" s="1107"/>
      <c r="G11" s="1108"/>
      <c r="H11" s="1107"/>
      <c r="I11" s="1107"/>
      <c r="J11" s="1110"/>
    </row>
    <row r="12" spans="2:11" ht="14.25" customHeight="1" x14ac:dyDescent="0.2">
      <c r="B12" s="257"/>
      <c r="C12" s="257"/>
      <c r="D12" s="257"/>
      <c r="E12" s="257"/>
      <c r="F12" s="257"/>
      <c r="G12" s="257"/>
      <c r="H12" s="257"/>
      <c r="I12" s="257"/>
      <c r="J12" s="257"/>
    </row>
    <row r="13" spans="2:11" ht="15.75" customHeight="1" x14ac:dyDescent="0.2">
      <c r="C13" s="1191" t="s">
        <v>650</v>
      </c>
      <c r="D13" s="1191" t="s">
        <v>651</v>
      </c>
      <c r="E13" s="1191" t="s">
        <v>155</v>
      </c>
      <c r="F13" s="1191" t="s">
        <v>316</v>
      </c>
      <c r="H13" s="44" t="s">
        <v>428</v>
      </c>
    </row>
    <row r="14" spans="2:11" ht="31.5" customHeight="1" x14ac:dyDescent="0.2">
      <c r="B14" s="1193" t="s">
        <v>652</v>
      </c>
      <c r="C14" s="1194">
        <f>COUNTIF(C17:C37,"&gt;0,5")</f>
        <v>6</v>
      </c>
      <c r="D14" s="1194">
        <f t="shared" ref="D14:E14" si="0">COUNTIF(D17:D37,"&gt;0,5")</f>
        <v>8</v>
      </c>
      <c r="E14" s="1194">
        <f t="shared" si="0"/>
        <v>7</v>
      </c>
      <c r="F14" s="1194">
        <f>COUNTIF(F17:F37,"&gt;0,5")</f>
        <v>10</v>
      </c>
    </row>
    <row r="15" spans="2:11" ht="15.75" customHeight="1" x14ac:dyDescent="0.2">
      <c r="B15" s="213"/>
      <c r="C15" s="993"/>
      <c r="D15" s="993"/>
      <c r="E15" s="175"/>
      <c r="F15" s="175"/>
      <c r="H15" s="39" t="s">
        <v>429</v>
      </c>
    </row>
    <row r="16" spans="2:11" ht="15.75" customHeight="1" x14ac:dyDescent="0.2">
      <c r="B16" s="1192" t="s">
        <v>653</v>
      </c>
      <c r="C16" s="1191" t="s">
        <v>650</v>
      </c>
      <c r="D16" s="1191" t="s">
        <v>651</v>
      </c>
      <c r="E16" s="1191" t="s">
        <v>155</v>
      </c>
      <c r="F16" s="1191" t="s">
        <v>316</v>
      </c>
    </row>
    <row r="17" spans="2:8" ht="15.75" customHeight="1" x14ac:dyDescent="0.2">
      <c r="B17" s="296" t="s">
        <v>507</v>
      </c>
      <c r="C17" s="1149">
        <v>0.23099031249705387</v>
      </c>
      <c r="D17" s="1149">
        <v>0.44683705664089296</v>
      </c>
      <c r="E17" s="1149">
        <v>0.30779245663919086</v>
      </c>
      <c r="F17" s="1149">
        <v>0.29353415159588575</v>
      </c>
      <c r="H17" s="39" t="s">
        <v>430</v>
      </c>
    </row>
    <row r="18" spans="2:8" ht="15.75" customHeight="1" x14ac:dyDescent="0.2">
      <c r="B18" s="113" t="s">
        <v>508</v>
      </c>
      <c r="C18" s="170">
        <v>0.50387251358842866</v>
      </c>
      <c r="D18" s="170">
        <v>0.5974979353378399</v>
      </c>
      <c r="E18" s="170">
        <v>0.61353951731323286</v>
      </c>
      <c r="F18" s="170">
        <v>0.60011860175565779</v>
      </c>
    </row>
    <row r="19" spans="2:8" ht="15.75" customHeight="1" x14ac:dyDescent="0.2">
      <c r="B19" s="113" t="s">
        <v>509</v>
      </c>
      <c r="C19" s="170">
        <v>0.81</v>
      </c>
      <c r="D19" s="170">
        <v>0.8125</v>
      </c>
      <c r="E19" s="170">
        <v>0.62534000000000001</v>
      </c>
      <c r="F19" s="170">
        <v>0.51796000000000009</v>
      </c>
      <c r="H19" s="39" t="s">
        <v>326</v>
      </c>
    </row>
    <row r="20" spans="2:8" ht="15.75" customHeight="1" x14ac:dyDescent="0.2">
      <c r="B20" s="113" t="s">
        <v>510</v>
      </c>
      <c r="C20" s="170">
        <v>0.44942348564550516</v>
      </c>
      <c r="D20" s="170">
        <v>0.41118381494712275</v>
      </c>
      <c r="E20" s="170">
        <v>0.5659522158164404</v>
      </c>
      <c r="F20" s="170">
        <v>0.57265762150077582</v>
      </c>
    </row>
    <row r="21" spans="2:8" ht="15.75" customHeight="1" x14ac:dyDescent="0.2">
      <c r="B21" s="113" t="s">
        <v>511</v>
      </c>
      <c r="C21" s="170">
        <v>0.32637355576881694</v>
      </c>
      <c r="D21" s="170">
        <v>0.26564342655584328</v>
      </c>
      <c r="E21" s="170">
        <v>0.29319101380924917</v>
      </c>
      <c r="F21" s="170">
        <v>0.36843458996905654</v>
      </c>
      <c r="H21" s="39" t="s">
        <v>431</v>
      </c>
    </row>
    <row r="22" spans="2:8" ht="15.75" customHeight="1" x14ac:dyDescent="0.2">
      <c r="B22" s="113" t="s">
        <v>512</v>
      </c>
      <c r="C22" s="170">
        <v>0.19447773222607659</v>
      </c>
      <c r="D22" s="170">
        <v>0.33376349975182701</v>
      </c>
      <c r="E22" s="170">
        <v>0.54640609454976763</v>
      </c>
      <c r="F22" s="170">
        <v>0.53310027722957143</v>
      </c>
    </row>
    <row r="23" spans="2:8" ht="15.75" customHeight="1" x14ac:dyDescent="0.2">
      <c r="B23" s="113" t="s">
        <v>513</v>
      </c>
      <c r="C23" s="170">
        <v>0.34226199904958027</v>
      </c>
      <c r="D23" s="170">
        <v>0.17051425852282381</v>
      </c>
      <c r="E23" s="170">
        <v>0.4163528866143214</v>
      </c>
      <c r="F23" s="170">
        <v>0.36181223221011705</v>
      </c>
    </row>
    <row r="24" spans="2:8" ht="15.75" customHeight="1" x14ac:dyDescent="0.2">
      <c r="B24" s="113" t="s">
        <v>514</v>
      </c>
      <c r="C24" s="170">
        <v>0.29082243372649774</v>
      </c>
      <c r="D24" s="170">
        <v>0.32504749888022666</v>
      </c>
      <c r="E24" s="170">
        <v>0.40630269664646718</v>
      </c>
      <c r="F24" s="170">
        <v>0.38867814139584039</v>
      </c>
    </row>
    <row r="25" spans="2:8" ht="15.75" customHeight="1" x14ac:dyDescent="0.2">
      <c r="B25" s="113" t="s">
        <v>515</v>
      </c>
      <c r="C25" s="170">
        <v>0.5372609633357297</v>
      </c>
      <c r="D25" s="170">
        <v>0.63780916227179962</v>
      </c>
      <c r="E25" s="170">
        <v>0.42385712565165784</v>
      </c>
      <c r="F25" s="170">
        <v>0.44707243919932188</v>
      </c>
    </row>
    <row r="26" spans="2:8" ht="15.75" customHeight="1" x14ac:dyDescent="0.2">
      <c r="B26" s="113" t="s">
        <v>654</v>
      </c>
      <c r="C26" s="170">
        <v>0.16611374158801478</v>
      </c>
      <c r="D26" s="170">
        <v>0.45526251355416425</v>
      </c>
      <c r="E26" s="170">
        <v>0.70002572126720108</v>
      </c>
      <c r="F26" s="170">
        <v>0.65848078248793596</v>
      </c>
    </row>
    <row r="27" spans="2:8" ht="15.75" customHeight="1" x14ac:dyDescent="0.2">
      <c r="B27" s="113" t="s">
        <v>517</v>
      </c>
      <c r="C27" s="170">
        <v>0.8453152443825328</v>
      </c>
      <c r="D27" s="170">
        <v>0.90213768532352601</v>
      </c>
      <c r="E27" s="994" t="s">
        <v>655</v>
      </c>
      <c r="F27" s="994" t="s">
        <v>655</v>
      </c>
    </row>
    <row r="28" spans="2:8" ht="15.75" customHeight="1" x14ac:dyDescent="0.2">
      <c r="B28" s="113" t="s">
        <v>518</v>
      </c>
      <c r="C28" s="170">
        <v>0.26665999999999995</v>
      </c>
      <c r="D28" s="170">
        <v>0.2</v>
      </c>
      <c r="E28" s="170">
        <v>0.24066090472163204</v>
      </c>
      <c r="F28" s="170">
        <v>0.29999760001919984</v>
      </c>
    </row>
    <row r="29" spans="2:8" ht="15.75" customHeight="1" x14ac:dyDescent="0.2">
      <c r="B29" s="113" t="s">
        <v>519</v>
      </c>
      <c r="C29" s="170">
        <v>0.61885768076236669</v>
      </c>
      <c r="D29" s="170">
        <v>0.58219923719716904</v>
      </c>
      <c r="E29" s="170">
        <v>0.78350079586151999</v>
      </c>
      <c r="F29" s="170">
        <v>0.80092082874587134</v>
      </c>
    </row>
    <row r="30" spans="2:8" ht="15.75" customHeight="1" x14ac:dyDescent="0.2">
      <c r="B30" s="113" t="s">
        <v>520</v>
      </c>
      <c r="C30" s="170">
        <v>0.32326183327287078</v>
      </c>
      <c r="D30" s="170">
        <v>0.50047735581135377</v>
      </c>
      <c r="E30" s="170">
        <v>0.49767198964937553</v>
      </c>
      <c r="F30" s="170">
        <v>0.61898152835431364</v>
      </c>
    </row>
    <row r="31" spans="2:8" ht="15.75" customHeight="1" x14ac:dyDescent="0.2">
      <c r="B31" s="113" t="s">
        <v>521</v>
      </c>
      <c r="C31" s="170">
        <v>0.70180676454145829</v>
      </c>
      <c r="D31" s="170">
        <v>0.72068711236533367</v>
      </c>
      <c r="E31" s="170">
        <v>0.59484930639713818</v>
      </c>
      <c r="F31" s="170">
        <v>0.58707432893654421</v>
      </c>
    </row>
    <row r="32" spans="2:8" ht="15.75" customHeight="1" x14ac:dyDescent="0.2">
      <c r="B32" s="113" t="s">
        <v>522</v>
      </c>
      <c r="C32" s="170">
        <v>0.34282046920186204</v>
      </c>
      <c r="D32" s="170">
        <v>0.37748802572797069</v>
      </c>
      <c r="E32" s="170">
        <v>0.28571286983620414</v>
      </c>
      <c r="F32" s="170">
        <v>0.31851113762020161</v>
      </c>
    </row>
    <row r="33" spans="2:6" ht="15.75" customHeight="1" x14ac:dyDescent="0.2">
      <c r="B33" s="113" t="s">
        <v>523</v>
      </c>
      <c r="C33" s="170">
        <v>0.10705761917826813</v>
      </c>
      <c r="D33" s="170">
        <v>9.3448063383035074E-2</v>
      </c>
      <c r="E33" s="170">
        <v>0.20399463454825525</v>
      </c>
      <c r="F33" s="170">
        <v>0.27487751081127493</v>
      </c>
    </row>
    <row r="34" spans="2:6" ht="15.75" customHeight="1" x14ac:dyDescent="0.2">
      <c r="B34" s="113" t="s">
        <v>524</v>
      </c>
      <c r="C34" s="170">
        <v>0.4</v>
      </c>
      <c r="D34" s="170">
        <v>0.2</v>
      </c>
      <c r="E34" s="170">
        <v>0.38595789473684211</v>
      </c>
      <c r="F34" s="170">
        <v>0.36665999999999999</v>
      </c>
    </row>
    <row r="35" spans="2:6" ht="15.75" customHeight="1" x14ac:dyDescent="0.2">
      <c r="B35" s="113" t="s">
        <v>525</v>
      </c>
      <c r="C35" s="170">
        <v>0.35774991272932793</v>
      </c>
      <c r="D35" s="170">
        <v>0.51295685324207851</v>
      </c>
      <c r="E35" s="170">
        <v>0.28794463805208359</v>
      </c>
      <c r="F35" s="170">
        <v>0.3255402435141006</v>
      </c>
    </row>
    <row r="36" spans="2:6" ht="15.75" customHeight="1" x14ac:dyDescent="0.2">
      <c r="B36" s="113" t="s">
        <v>526</v>
      </c>
      <c r="C36" s="170">
        <v>0.42104827647663512</v>
      </c>
      <c r="D36" s="170">
        <v>0.48568678789826614</v>
      </c>
      <c r="E36" s="170">
        <v>0.45241002135834357</v>
      </c>
      <c r="F36" s="170">
        <v>0.60035119565590311</v>
      </c>
    </row>
    <row r="37" spans="2:6" ht="15.75" customHeight="1" x14ac:dyDescent="0.2">
      <c r="B37" s="113" t="s">
        <v>527</v>
      </c>
      <c r="C37" s="170">
        <v>0.18175290193033025</v>
      </c>
      <c r="D37" s="170">
        <v>0.1168007071655762</v>
      </c>
      <c r="E37" s="170">
        <v>0.31430346124762504</v>
      </c>
      <c r="F37" s="170">
        <v>0.51775131566691501</v>
      </c>
    </row>
    <row r="38" spans="2:6" ht="15.75" customHeight="1" x14ac:dyDescent="0.2">
      <c r="B38" s="1195" t="s">
        <v>528</v>
      </c>
      <c r="C38" s="1196">
        <v>0.37659876850533153</v>
      </c>
      <c r="D38" s="1196">
        <v>0.40387688884800177</v>
      </c>
      <c r="E38" s="1196">
        <v>0.41475082262146962</v>
      </c>
      <c r="F38" s="1196">
        <v>0.45563768788739661</v>
      </c>
    </row>
    <row r="39" spans="2:6" ht="15.75" customHeight="1" x14ac:dyDescent="0.2">
      <c r="B39" s="180" t="s">
        <v>529</v>
      </c>
      <c r="C39" s="1131">
        <f>AVERAGE(C17:C37)</f>
        <v>0.40085368761435025</v>
      </c>
      <c r="D39" s="1131">
        <f t="shared" ref="D39:F39" si="1">AVERAGE(D17:D37)</f>
        <v>0.43561623783699277</v>
      </c>
      <c r="E39" s="1131">
        <f t="shared" si="1"/>
        <v>0.44728831223582743</v>
      </c>
      <c r="F39" s="1131">
        <f t="shared" si="1"/>
        <v>0.47262572633342448</v>
      </c>
    </row>
    <row r="40" spans="2:6" ht="15.75" customHeight="1" x14ac:dyDescent="0.2">
      <c r="C40" s="171"/>
      <c r="D40" s="171"/>
      <c r="E40" s="171"/>
      <c r="F40" s="171"/>
    </row>
    <row r="41" spans="2:6" ht="15.75" customHeight="1" x14ac:dyDescent="0.2">
      <c r="B41" s="180" t="s">
        <v>530</v>
      </c>
      <c r="C41" s="1131">
        <v>0.379</v>
      </c>
      <c r="D41" s="1131">
        <v>0.374</v>
      </c>
      <c r="E41" s="1131">
        <v>0.40100000000000002</v>
      </c>
      <c r="F41" s="1131">
        <v>0.46892675971081571</v>
      </c>
    </row>
    <row r="42" spans="2:6" ht="15.75" customHeight="1" x14ac:dyDescent="0.2">
      <c r="B42" s="180" t="s">
        <v>531</v>
      </c>
      <c r="C42" s="1131">
        <v>0.4</v>
      </c>
      <c r="D42" s="1131">
        <v>0.41</v>
      </c>
      <c r="E42" s="1131">
        <v>0.42199999999999999</v>
      </c>
      <c r="F42" s="1131">
        <v>0.48005761155683985</v>
      </c>
    </row>
    <row r="43" spans="2:6" ht="15.75" customHeight="1" x14ac:dyDescent="0.2">
      <c r="B43" s="39" t="s">
        <v>656</v>
      </c>
    </row>
    <row r="45" spans="2:6" ht="15.75" customHeight="1" x14ac:dyDescent="0.2">
      <c r="B45" s="2255" t="s">
        <v>426</v>
      </c>
      <c r="C45" s="2255"/>
      <c r="D45" s="2255"/>
      <c r="E45" s="2255"/>
      <c r="F45" s="2255"/>
    </row>
    <row r="46" spans="2:6" ht="15.75" customHeight="1" x14ac:dyDescent="0.2">
      <c r="B46" s="2194" t="s">
        <v>657</v>
      </c>
      <c r="C46" s="2195"/>
      <c r="D46" s="2195"/>
      <c r="E46" s="2195"/>
      <c r="F46" s="2196"/>
    </row>
    <row r="47" spans="2:6" ht="15.75" customHeight="1" x14ac:dyDescent="0.2">
      <c r="B47" s="2194"/>
      <c r="C47" s="2195"/>
      <c r="D47" s="2195"/>
      <c r="E47" s="2195"/>
      <c r="F47" s="2196"/>
    </row>
    <row r="48" spans="2:6" ht="15.75" customHeight="1" x14ac:dyDescent="0.2">
      <c r="B48" s="2194"/>
      <c r="C48" s="2195"/>
      <c r="D48" s="2195"/>
      <c r="E48" s="2195"/>
      <c r="F48" s="2196"/>
    </row>
    <row r="49" spans="2:6" ht="15.75" customHeight="1" x14ac:dyDescent="0.2">
      <c r="B49" s="2194"/>
      <c r="C49" s="2195"/>
      <c r="D49" s="2195"/>
      <c r="E49" s="2195"/>
      <c r="F49" s="2196"/>
    </row>
    <row r="50" spans="2:6" ht="15.75" customHeight="1" x14ac:dyDescent="0.2">
      <c r="B50" s="2194"/>
      <c r="C50" s="2195"/>
      <c r="D50" s="2195"/>
      <c r="E50" s="2195"/>
      <c r="F50" s="2196"/>
    </row>
    <row r="51" spans="2:6" ht="15.75" customHeight="1" x14ac:dyDescent="0.2">
      <c r="B51" s="2194"/>
      <c r="C51" s="2195"/>
      <c r="D51" s="2195"/>
      <c r="E51" s="2195"/>
      <c r="F51" s="2196"/>
    </row>
    <row r="52" spans="2:6" ht="15.75" customHeight="1" x14ac:dyDescent="0.2">
      <c r="B52" s="2194"/>
      <c r="C52" s="2195"/>
      <c r="D52" s="2195"/>
      <c r="E52" s="2195"/>
      <c r="F52" s="2196"/>
    </row>
    <row r="53" spans="2:6" ht="15.75" customHeight="1" x14ac:dyDescent="0.2">
      <c r="B53" s="2194"/>
      <c r="C53" s="2195"/>
      <c r="D53" s="2195"/>
      <c r="E53" s="2195"/>
      <c r="F53" s="2196"/>
    </row>
    <row r="54" spans="2:6" ht="15.75" customHeight="1" x14ac:dyDescent="0.2">
      <c r="B54" s="2197"/>
      <c r="C54" s="2198"/>
      <c r="D54" s="2198"/>
      <c r="E54" s="2198"/>
      <c r="F54" s="2199"/>
    </row>
  </sheetData>
  <sheetProtection formatCells="0" formatColumns="0" formatRows="0" insertColumns="0" insertRows="0" insertHyperlinks="0" deleteColumns="0" deleteRows="0" pivotTables="0"/>
  <mergeCells count="25">
    <mergeCell ref="B2:D2"/>
    <mergeCell ref="E2:J2"/>
    <mergeCell ref="B4:C4"/>
    <mergeCell ref="D4:E4"/>
    <mergeCell ref="F4:G4"/>
    <mergeCell ref="H4:J4"/>
    <mergeCell ref="B5:C5"/>
    <mergeCell ref="D5:E5"/>
    <mergeCell ref="F5:G5"/>
    <mergeCell ref="H5:J5"/>
    <mergeCell ref="B7:C7"/>
    <mergeCell ref="D7:E7"/>
    <mergeCell ref="F7:G7"/>
    <mergeCell ref="B6:C6"/>
    <mergeCell ref="D6:E6"/>
    <mergeCell ref="F6:G6"/>
    <mergeCell ref="H6:J6"/>
    <mergeCell ref="H7:J7"/>
    <mergeCell ref="B45:F45"/>
    <mergeCell ref="B46:F54"/>
    <mergeCell ref="B10:J10"/>
    <mergeCell ref="B8:C8"/>
    <mergeCell ref="D8:E8"/>
    <mergeCell ref="F8:G8"/>
    <mergeCell ref="H8:J8"/>
  </mergeCells>
  <pageMargins left="0.7" right="0.7" top="0.75" bottom="0.75" header="0" footer="0"/>
  <pageSetup paperSize="9" scale="46"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1" id="{00000000-000E-0000-0C00-000001000000}">
            <x14:iconSet iconSet="4Arrows" custom="1">
              <x14:cfvo type="percent">
                <xm:f>0</xm:f>
              </x14:cfvo>
              <x14:cfvo type="num">
                <xm:f>0.35</xm:f>
              </x14:cfvo>
              <x14:cfvo type="num">
                <xm:f>0.45</xm:f>
              </x14:cfvo>
              <x14:cfvo type="num">
                <xm:f>0.5</xm:f>
              </x14:cfvo>
              <x14:cfIcon iconSet="3TrafficLights1" iconId="0"/>
              <x14:cfIcon iconSet="3TrafficLights1" iconId="1"/>
              <x14:cfIcon iconSet="3Triangles" iconId="2"/>
              <x14:cfIcon iconSet="3Symbols" iconId="2"/>
            </x14:iconSet>
          </x14:cfRule>
          <xm:sqref>C17:F39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A37AF-928A-4F19-BCED-3441CC914C45}">
  <sheetPr>
    <tabColor theme="2"/>
    <pageSetUpPr fitToPage="1"/>
  </sheetPr>
  <dimension ref="B2:V109"/>
  <sheetViews>
    <sheetView showGridLines="0" workbookViewId="0">
      <selection activeCell="N21" sqref="N21"/>
    </sheetView>
  </sheetViews>
  <sheetFormatPr defaultColWidth="12.5703125" defaultRowHeight="15.75" customHeight="1" x14ac:dyDescent="0.2"/>
  <cols>
    <col min="1" max="1" width="3.42578125" style="39" customWidth="1"/>
    <col min="2" max="2" width="28.28515625" style="39" customWidth="1"/>
    <col min="3" max="3" width="15" style="39" customWidth="1"/>
    <col min="4" max="4" width="12.5703125" style="39" customWidth="1"/>
    <col min="5" max="5" width="15" style="39" customWidth="1"/>
    <col min="6" max="6" width="12.5703125" style="39" customWidth="1"/>
    <col min="7" max="7" width="15.28515625" style="39" customWidth="1"/>
    <col min="8" max="9" width="12.5703125" style="39" customWidth="1"/>
    <col min="10" max="10" width="21.5703125" style="39" customWidth="1"/>
    <col min="11" max="11" width="16.140625" style="39" customWidth="1"/>
    <col min="12" max="12" width="18.140625" style="39" customWidth="1"/>
    <col min="13" max="13" width="16.140625" style="39" customWidth="1"/>
    <col min="14" max="14" width="16.5703125" style="39" customWidth="1"/>
    <col min="15" max="17" width="12.140625" style="39" customWidth="1"/>
    <col min="18" max="20" width="7.5703125" style="39" customWidth="1"/>
    <col min="21" max="16384" width="12.5703125" style="39"/>
  </cols>
  <sheetData>
    <row r="2" spans="2:11" s="166" customFormat="1" ht="25.5" customHeight="1" x14ac:dyDescent="0.25">
      <c r="B2" s="1966" t="s">
        <v>0</v>
      </c>
      <c r="C2" s="1967"/>
      <c r="D2" s="1967"/>
      <c r="E2" s="2046" t="s">
        <v>123</v>
      </c>
      <c r="F2" s="2228"/>
      <c r="G2" s="2228"/>
      <c r="H2" s="2228"/>
      <c r="I2" s="2228"/>
      <c r="J2" s="2229"/>
    </row>
    <row r="3" spans="2:11" ht="22.5" customHeight="1" x14ac:dyDescent="0.2">
      <c r="B3" s="622"/>
      <c r="C3" s="622"/>
      <c r="D3" s="622"/>
      <c r="E3" s="622"/>
      <c r="F3" s="622"/>
      <c r="G3" s="622"/>
      <c r="H3" s="622"/>
      <c r="I3" s="622"/>
      <c r="J3" s="257"/>
    </row>
    <row r="4" spans="2:11" ht="64.5" customHeight="1" x14ac:dyDescent="0.25">
      <c r="B4" s="2118" t="s">
        <v>124</v>
      </c>
      <c r="C4" s="2211"/>
      <c r="D4" s="2265" t="s">
        <v>26</v>
      </c>
      <c r="E4" s="2265"/>
      <c r="F4" s="2120" t="s">
        <v>126</v>
      </c>
      <c r="G4" s="2211"/>
      <c r="H4" s="2267" t="s">
        <v>658</v>
      </c>
      <c r="I4" s="2267"/>
      <c r="J4" s="2267"/>
      <c r="K4" s="1012"/>
    </row>
    <row r="5" spans="2:11" ht="59.45" customHeight="1" x14ac:dyDescent="0.2">
      <c r="B5" s="2118" t="s">
        <v>645</v>
      </c>
      <c r="C5" s="2211"/>
      <c r="D5" s="2259" t="s">
        <v>659</v>
      </c>
      <c r="E5" s="2259"/>
      <c r="F5" s="2120" t="s">
        <v>130</v>
      </c>
      <c r="G5" s="2211"/>
      <c r="H5" s="2259" t="s">
        <v>597</v>
      </c>
      <c r="I5" s="2259"/>
      <c r="J5" s="2259"/>
    </row>
    <row r="6" spans="2:11" ht="39.75" customHeight="1" x14ac:dyDescent="0.2">
      <c r="B6" s="2118" t="s">
        <v>132</v>
      </c>
      <c r="C6" s="2183"/>
      <c r="D6" s="2259" t="s">
        <v>660</v>
      </c>
      <c r="E6" s="2259"/>
      <c r="F6" s="2189" t="s">
        <v>134</v>
      </c>
      <c r="G6" s="2273"/>
      <c r="H6" s="2243" t="s">
        <v>135</v>
      </c>
      <c r="I6" s="2244"/>
      <c r="J6" s="2245"/>
    </row>
    <row r="7" spans="2:11" ht="22.5" customHeight="1" x14ac:dyDescent="0.2">
      <c r="B7" s="2118" t="s">
        <v>136</v>
      </c>
      <c r="C7" s="2183"/>
      <c r="D7" s="2259" t="s">
        <v>137</v>
      </c>
      <c r="E7" s="2259"/>
      <c r="F7" s="2189" t="s">
        <v>138</v>
      </c>
      <c r="G7" s="2273"/>
      <c r="H7" s="2259" t="s">
        <v>139</v>
      </c>
      <c r="I7" s="2259"/>
      <c r="J7" s="2259"/>
    </row>
    <row r="8" spans="2:11" ht="22.5" customHeight="1" x14ac:dyDescent="0.2">
      <c r="B8" s="2118" t="s">
        <v>140</v>
      </c>
      <c r="C8" s="2183"/>
      <c r="D8" s="2259" t="s">
        <v>498</v>
      </c>
      <c r="E8" s="2260"/>
      <c r="F8" s="2189" t="s">
        <v>142</v>
      </c>
      <c r="G8" s="2273"/>
      <c r="H8" s="2259" t="s">
        <v>499</v>
      </c>
      <c r="I8" s="2259"/>
      <c r="J8" s="2259"/>
    </row>
    <row r="9" spans="2:11" ht="18.75" customHeight="1" x14ac:dyDescent="0.2">
      <c r="B9" s="257"/>
      <c r="C9" s="257"/>
      <c r="D9" s="257"/>
      <c r="E9" s="257"/>
      <c r="F9" s="257"/>
      <c r="G9" s="257"/>
      <c r="H9" s="257"/>
      <c r="I9" s="257"/>
      <c r="J9" s="257"/>
    </row>
    <row r="10" spans="2:11" ht="22.5" customHeight="1" x14ac:dyDescent="0.2">
      <c r="B10" s="2234" t="s">
        <v>144</v>
      </c>
      <c r="C10" s="2234"/>
      <c r="D10" s="2234"/>
      <c r="E10" s="2234"/>
      <c r="F10" s="2234"/>
      <c r="G10" s="2234"/>
      <c r="H10" s="2234"/>
      <c r="I10" s="2234"/>
      <c r="J10" s="2234"/>
    </row>
    <row r="11" spans="2:11" s="172" customFormat="1" ht="22.5" customHeight="1" x14ac:dyDescent="0.2">
      <c r="B11" s="1106" t="s">
        <v>661</v>
      </c>
      <c r="C11" s="1107"/>
      <c r="D11" s="1107"/>
      <c r="E11" s="1107"/>
      <c r="F11" s="1109" t="s">
        <v>662</v>
      </c>
      <c r="G11" s="1100"/>
      <c r="H11" s="1100"/>
      <c r="I11" s="1100"/>
      <c r="J11" s="1101"/>
    </row>
    <row r="12" spans="2:11" ht="22.5" customHeight="1" x14ac:dyDescent="0.2">
      <c r="H12" s="183"/>
      <c r="I12" s="183"/>
      <c r="J12" s="183"/>
    </row>
    <row r="13" spans="2:11" ht="22.5" customHeight="1" x14ac:dyDescent="0.25">
      <c r="B13" s="94" t="s">
        <v>618</v>
      </c>
      <c r="C13" s="44" t="s">
        <v>663</v>
      </c>
      <c r="H13" s="986"/>
      <c r="I13" s="986"/>
    </row>
    <row r="14" spans="2:11" ht="22.5" customHeight="1" x14ac:dyDescent="0.2">
      <c r="B14" s="1175"/>
      <c r="C14" s="1175">
        <v>2022</v>
      </c>
      <c r="D14" s="1175">
        <v>2023</v>
      </c>
      <c r="E14" s="1175">
        <v>2024</v>
      </c>
      <c r="F14" s="1175">
        <v>2025</v>
      </c>
      <c r="G14" s="1175">
        <v>2026</v>
      </c>
      <c r="H14" s="183"/>
      <c r="I14" s="183"/>
      <c r="J14" s="44" t="s">
        <v>428</v>
      </c>
    </row>
    <row r="15" spans="2:11" ht="22.5" customHeight="1" x14ac:dyDescent="0.2">
      <c r="B15" s="1175" t="s">
        <v>664</v>
      </c>
      <c r="C15" s="1211">
        <f>F37</f>
        <v>0.38636363636363635</v>
      </c>
      <c r="D15" s="1212">
        <f>J37</f>
        <v>0.39405204460966542</v>
      </c>
      <c r="E15" s="1212">
        <f>N37</f>
        <v>0.41914191419141916</v>
      </c>
      <c r="F15" s="1212">
        <f>R37</f>
        <v>0.42532467532467533</v>
      </c>
      <c r="G15" s="1213">
        <f>V37</f>
        <v>0.41800643086816719</v>
      </c>
      <c r="H15" s="183"/>
      <c r="I15" s="183"/>
    </row>
    <row r="16" spans="2:11" ht="22.5" customHeight="1" x14ac:dyDescent="0.2">
      <c r="B16" s="1175" t="s">
        <v>665</v>
      </c>
      <c r="C16" s="1214">
        <f>F74</f>
        <v>0.53363228699551568</v>
      </c>
      <c r="D16" s="1215">
        <f>J74</f>
        <v>0.49789029535864981</v>
      </c>
      <c r="E16" s="1215">
        <f>N74</f>
        <v>0.46090534979423869</v>
      </c>
      <c r="F16" s="1215">
        <f>R74</f>
        <v>0.45</v>
      </c>
      <c r="G16" s="1216">
        <f>V74</f>
        <v>0.43093922651933703</v>
      </c>
      <c r="H16" s="183"/>
      <c r="I16" s="183"/>
      <c r="J16" s="39" t="s">
        <v>429</v>
      </c>
    </row>
    <row r="17" spans="2:22" ht="22.5" customHeight="1" x14ac:dyDescent="0.2">
      <c r="B17" s="183"/>
      <c r="C17" s="183"/>
      <c r="D17" s="183"/>
      <c r="E17" s="183"/>
      <c r="F17" s="183"/>
      <c r="G17" s="183"/>
      <c r="H17" s="183"/>
      <c r="I17" s="183"/>
      <c r="J17" s="39" t="s">
        <v>430</v>
      </c>
    </row>
    <row r="18" spans="2:22" ht="22.5" customHeight="1" x14ac:dyDescent="0.2">
      <c r="C18" s="875" t="s">
        <v>666</v>
      </c>
      <c r="D18" s="183"/>
      <c r="E18" s="183"/>
      <c r="F18" s="183"/>
      <c r="G18" s="183"/>
      <c r="H18" s="183"/>
      <c r="I18" s="183"/>
      <c r="J18" s="39" t="s">
        <v>326</v>
      </c>
    </row>
    <row r="19" spans="2:22" ht="22.5" customHeight="1" x14ac:dyDescent="0.2">
      <c r="B19" s="183"/>
      <c r="C19" s="1175" t="s">
        <v>667</v>
      </c>
      <c r="D19" s="1175" t="s">
        <v>668</v>
      </c>
      <c r="E19" s="183"/>
      <c r="F19" s="183"/>
      <c r="G19" s="183"/>
      <c r="H19" s="183"/>
      <c r="I19" s="183"/>
      <c r="J19" s="39" t="s">
        <v>431</v>
      </c>
    </row>
    <row r="20" spans="2:22" ht="22.5" customHeight="1" x14ac:dyDescent="0.2">
      <c r="B20" s="183"/>
      <c r="C20" s="1217">
        <f>O56</f>
        <v>0.5714285714285714</v>
      </c>
      <c r="D20" s="1218">
        <f>P56</f>
        <v>0.40476190476190477</v>
      </c>
      <c r="E20" s="183"/>
      <c r="F20" s="183"/>
      <c r="G20" s="183"/>
      <c r="H20" s="183"/>
      <c r="I20" s="183"/>
    </row>
    <row r="21" spans="2:22" ht="22.5" customHeight="1" x14ac:dyDescent="0.2">
      <c r="B21" s="183"/>
      <c r="C21" s="183"/>
      <c r="D21" s="183"/>
      <c r="E21" s="183"/>
      <c r="F21" s="183"/>
      <c r="G21" s="183"/>
      <c r="H21" s="183"/>
      <c r="I21" s="183"/>
    </row>
    <row r="23" spans="2:22" ht="15.75" customHeight="1" x14ac:dyDescent="0.2">
      <c r="B23" s="987" t="s">
        <v>669</v>
      </c>
      <c r="C23" s="571"/>
    </row>
    <row r="24" spans="2:22" ht="15.75" customHeight="1" x14ac:dyDescent="0.2">
      <c r="B24" s="2270" t="s">
        <v>561</v>
      </c>
      <c r="C24" s="2269">
        <v>44562</v>
      </c>
      <c r="D24" s="2269"/>
      <c r="E24" s="2269"/>
      <c r="F24" s="2269"/>
      <c r="G24" s="2269">
        <v>44927</v>
      </c>
      <c r="H24" s="2269"/>
      <c r="I24" s="2269"/>
      <c r="J24" s="2269"/>
      <c r="K24" s="2269">
        <v>45292</v>
      </c>
      <c r="L24" s="2269"/>
      <c r="M24" s="2269"/>
      <c r="N24" s="2269"/>
      <c r="O24" s="2269">
        <v>45658</v>
      </c>
      <c r="P24" s="2269"/>
      <c r="Q24" s="2269"/>
      <c r="R24" s="2269"/>
      <c r="S24" s="2269">
        <v>46023</v>
      </c>
      <c r="T24" s="2269"/>
      <c r="U24" s="2269"/>
      <c r="V24" s="2269"/>
    </row>
    <row r="25" spans="2:22" ht="15.75" customHeight="1" x14ac:dyDescent="0.2">
      <c r="B25" s="2270"/>
      <c r="C25" s="1150" t="s">
        <v>667</v>
      </c>
      <c r="D25" s="1150" t="s">
        <v>668</v>
      </c>
      <c r="E25" s="1150" t="s">
        <v>549</v>
      </c>
      <c r="F25" s="1150" t="s">
        <v>670</v>
      </c>
      <c r="G25" s="1150" t="s">
        <v>667</v>
      </c>
      <c r="H25" s="1150" t="s">
        <v>668</v>
      </c>
      <c r="I25" s="1150" t="s">
        <v>549</v>
      </c>
      <c r="J25" s="1150" t="s">
        <v>670</v>
      </c>
      <c r="K25" s="1150" t="s">
        <v>667</v>
      </c>
      <c r="L25" s="1150" t="s">
        <v>668</v>
      </c>
      <c r="M25" s="1150" t="s">
        <v>549</v>
      </c>
      <c r="N25" s="1150" t="s">
        <v>670</v>
      </c>
      <c r="O25" s="1150" t="s">
        <v>667</v>
      </c>
      <c r="P25" s="1150" t="s">
        <v>668</v>
      </c>
      <c r="Q25" s="1150" t="s">
        <v>549</v>
      </c>
      <c r="R25" s="1150" t="s">
        <v>670</v>
      </c>
      <c r="S25" s="1150" t="s">
        <v>667</v>
      </c>
      <c r="T25" s="1150" t="s">
        <v>668</v>
      </c>
      <c r="U25" s="1150" t="s">
        <v>549</v>
      </c>
      <c r="V25" s="1150" t="s">
        <v>670</v>
      </c>
    </row>
    <row r="26" spans="2:22" ht="15.75" customHeight="1" x14ac:dyDescent="0.2">
      <c r="B26" s="988" t="s">
        <v>671</v>
      </c>
      <c r="C26" s="989">
        <v>11</v>
      </c>
      <c r="D26" s="39">
        <v>5</v>
      </c>
      <c r="E26" s="39">
        <v>16</v>
      </c>
      <c r="F26" s="990">
        <v>0.6875</v>
      </c>
      <c r="G26" s="989">
        <v>12</v>
      </c>
      <c r="H26" s="39">
        <v>5</v>
      </c>
      <c r="I26" s="39">
        <v>17</v>
      </c>
      <c r="J26" s="990">
        <v>0.70588235294117652</v>
      </c>
      <c r="K26" s="989">
        <v>13</v>
      </c>
      <c r="L26" s="39">
        <v>5</v>
      </c>
      <c r="M26" s="39">
        <v>18</v>
      </c>
      <c r="N26" s="990">
        <v>0.72222222222222221</v>
      </c>
      <c r="O26" s="989">
        <v>12</v>
      </c>
      <c r="P26" s="39">
        <v>5</v>
      </c>
      <c r="Q26" s="39">
        <v>17</v>
      </c>
      <c r="R26" s="990">
        <v>0.70588235294117652</v>
      </c>
      <c r="S26" s="989">
        <v>12</v>
      </c>
      <c r="T26" s="39">
        <v>5</v>
      </c>
      <c r="U26" s="39">
        <v>17</v>
      </c>
      <c r="V26" s="990">
        <v>0.70588235294117652</v>
      </c>
    </row>
    <row r="27" spans="2:22" ht="15.75" customHeight="1" x14ac:dyDescent="0.2">
      <c r="B27" s="988" t="s">
        <v>672</v>
      </c>
      <c r="C27" s="989">
        <v>6</v>
      </c>
      <c r="D27" s="39">
        <v>14</v>
      </c>
      <c r="E27" s="39">
        <v>20</v>
      </c>
      <c r="F27" s="990">
        <v>0.3</v>
      </c>
      <c r="G27" s="989">
        <v>7</v>
      </c>
      <c r="H27" s="39">
        <v>14</v>
      </c>
      <c r="I27" s="39">
        <v>21</v>
      </c>
      <c r="J27" s="990">
        <v>0.33333333333333331</v>
      </c>
      <c r="K27" s="989">
        <v>10</v>
      </c>
      <c r="L27" s="39">
        <v>18</v>
      </c>
      <c r="M27" s="39">
        <v>28</v>
      </c>
      <c r="N27" s="990">
        <v>0.35714285714285715</v>
      </c>
      <c r="O27" s="989">
        <v>12</v>
      </c>
      <c r="P27" s="39">
        <v>17</v>
      </c>
      <c r="Q27" s="39">
        <v>29</v>
      </c>
      <c r="R27" s="990">
        <v>0.41379310344827586</v>
      </c>
      <c r="S27" s="989">
        <v>12</v>
      </c>
      <c r="T27" s="39">
        <v>18</v>
      </c>
      <c r="U27" s="39">
        <v>30</v>
      </c>
      <c r="V27" s="990">
        <v>0.4</v>
      </c>
    </row>
    <row r="28" spans="2:22" ht="15.75" customHeight="1" x14ac:dyDescent="0.2">
      <c r="B28" s="988" t="s">
        <v>673</v>
      </c>
      <c r="C28" s="989">
        <v>6</v>
      </c>
      <c r="D28" s="39">
        <v>24</v>
      </c>
      <c r="E28" s="39">
        <v>30</v>
      </c>
      <c r="F28" s="990">
        <v>0.2</v>
      </c>
      <c r="G28" s="989">
        <v>6</v>
      </c>
      <c r="H28" s="39">
        <v>25</v>
      </c>
      <c r="I28" s="39">
        <v>31</v>
      </c>
      <c r="J28" s="990">
        <v>0.19354838709677419</v>
      </c>
      <c r="K28" s="989">
        <v>6</v>
      </c>
      <c r="L28" s="39">
        <v>27</v>
      </c>
      <c r="M28" s="39">
        <v>33</v>
      </c>
      <c r="N28" s="990">
        <v>0.18181818181818182</v>
      </c>
      <c r="O28" s="989">
        <v>7</v>
      </c>
      <c r="P28" s="39">
        <v>27</v>
      </c>
      <c r="Q28" s="39">
        <v>34</v>
      </c>
      <c r="R28" s="990">
        <v>0.20588235294117646</v>
      </c>
      <c r="S28" s="989">
        <v>7</v>
      </c>
      <c r="T28" s="39">
        <v>26</v>
      </c>
      <c r="U28" s="39">
        <v>33</v>
      </c>
      <c r="V28" s="990">
        <v>0.21212121212121213</v>
      </c>
    </row>
    <row r="29" spans="2:22" ht="15.75" customHeight="1" x14ac:dyDescent="0.2">
      <c r="B29" s="988" t="s">
        <v>674</v>
      </c>
      <c r="C29" s="989">
        <v>15</v>
      </c>
      <c r="D29" s="39">
        <v>8</v>
      </c>
      <c r="E29" s="39">
        <v>23</v>
      </c>
      <c r="F29" s="990">
        <v>0.65217391304347827</v>
      </c>
      <c r="G29" s="989">
        <v>16</v>
      </c>
      <c r="H29" s="39">
        <v>8</v>
      </c>
      <c r="I29" s="39">
        <v>24</v>
      </c>
      <c r="J29" s="990">
        <v>0.66666666666666663</v>
      </c>
      <c r="K29" s="989">
        <v>21</v>
      </c>
      <c r="L29" s="39">
        <v>7</v>
      </c>
      <c r="M29" s="39">
        <v>28</v>
      </c>
      <c r="N29" s="990">
        <v>0.75</v>
      </c>
      <c r="O29" s="989">
        <v>21</v>
      </c>
      <c r="P29" s="39">
        <v>7</v>
      </c>
      <c r="Q29" s="39">
        <v>28</v>
      </c>
      <c r="R29" s="990">
        <v>0.75</v>
      </c>
      <c r="S29" s="989">
        <v>20</v>
      </c>
      <c r="T29" s="39">
        <v>7</v>
      </c>
      <c r="U29" s="39">
        <v>27</v>
      </c>
      <c r="V29" s="990">
        <v>0.7407407407407407</v>
      </c>
    </row>
    <row r="30" spans="2:22" ht="15.75" customHeight="1" x14ac:dyDescent="0.2">
      <c r="B30" s="988" t="s">
        <v>675</v>
      </c>
      <c r="C30" s="989">
        <v>12</v>
      </c>
      <c r="D30" s="39">
        <v>18</v>
      </c>
      <c r="E30" s="39">
        <v>30</v>
      </c>
      <c r="F30" s="990">
        <v>0.4</v>
      </c>
      <c r="G30" s="989">
        <v>12</v>
      </c>
      <c r="H30" s="39">
        <v>17</v>
      </c>
      <c r="I30" s="39">
        <v>29</v>
      </c>
      <c r="J30" s="990">
        <v>0.41379310344827586</v>
      </c>
      <c r="K30" s="989">
        <v>15</v>
      </c>
      <c r="L30" s="39">
        <v>17</v>
      </c>
      <c r="M30" s="39">
        <v>32</v>
      </c>
      <c r="N30" s="990">
        <v>0.46875</v>
      </c>
      <c r="O30" s="989">
        <v>13</v>
      </c>
      <c r="P30" s="39">
        <v>17</v>
      </c>
      <c r="Q30" s="39">
        <v>30</v>
      </c>
      <c r="R30" s="990">
        <v>0.43333333333333335</v>
      </c>
      <c r="S30" s="989">
        <v>13</v>
      </c>
      <c r="T30" s="39">
        <v>17</v>
      </c>
      <c r="U30" s="39">
        <v>30</v>
      </c>
      <c r="V30" s="990">
        <v>0.43333333333333335</v>
      </c>
    </row>
    <row r="31" spans="2:22" ht="15.75" customHeight="1" x14ac:dyDescent="0.2">
      <c r="B31" s="988" t="s">
        <v>676</v>
      </c>
      <c r="C31" s="989">
        <v>17</v>
      </c>
      <c r="D31" s="39">
        <v>16</v>
      </c>
      <c r="E31" s="39">
        <v>33</v>
      </c>
      <c r="F31" s="990">
        <v>0.51515151515151514</v>
      </c>
      <c r="G31" s="989">
        <v>18</v>
      </c>
      <c r="H31" s="39">
        <v>15</v>
      </c>
      <c r="I31" s="39">
        <v>33</v>
      </c>
      <c r="J31" s="990">
        <v>0.54545454545454541</v>
      </c>
      <c r="K31" s="989">
        <v>22</v>
      </c>
      <c r="L31" s="39">
        <v>18</v>
      </c>
      <c r="M31" s="39">
        <v>40</v>
      </c>
      <c r="N31" s="990">
        <v>0.55000000000000004</v>
      </c>
      <c r="O31" s="989">
        <v>24</v>
      </c>
      <c r="P31" s="39">
        <v>17</v>
      </c>
      <c r="Q31" s="39">
        <v>41</v>
      </c>
      <c r="R31" s="990">
        <v>0.58536585365853655</v>
      </c>
      <c r="S31" s="989">
        <v>24</v>
      </c>
      <c r="T31" s="39">
        <v>19</v>
      </c>
      <c r="U31" s="39">
        <v>43</v>
      </c>
      <c r="V31" s="990">
        <v>0.55813953488372092</v>
      </c>
    </row>
    <row r="32" spans="2:22" ht="15.75" customHeight="1" x14ac:dyDescent="0.2">
      <c r="B32" s="988" t="s">
        <v>677</v>
      </c>
      <c r="C32" s="989">
        <v>8</v>
      </c>
      <c r="D32" s="39">
        <v>7</v>
      </c>
      <c r="E32" s="39">
        <v>15</v>
      </c>
      <c r="F32" s="990">
        <v>0.53333333333333333</v>
      </c>
      <c r="G32" s="989">
        <v>7</v>
      </c>
      <c r="H32" s="39">
        <v>6</v>
      </c>
      <c r="I32" s="39">
        <v>13</v>
      </c>
      <c r="J32" s="990">
        <v>0.53846153846153844</v>
      </c>
      <c r="K32" s="989">
        <v>7</v>
      </c>
      <c r="L32" s="39">
        <v>6</v>
      </c>
      <c r="M32" s="39">
        <v>13</v>
      </c>
      <c r="N32" s="990">
        <v>0.53846153846153844</v>
      </c>
      <c r="O32" s="989">
        <v>7</v>
      </c>
      <c r="P32" s="39">
        <v>6</v>
      </c>
      <c r="Q32" s="39">
        <v>13</v>
      </c>
      <c r="R32" s="990">
        <v>0.53846153846153844</v>
      </c>
      <c r="S32" s="989">
        <v>7</v>
      </c>
      <c r="T32" s="39">
        <v>6</v>
      </c>
      <c r="U32" s="39">
        <v>13</v>
      </c>
      <c r="V32" s="990">
        <v>0.53846153846153844</v>
      </c>
    </row>
    <row r="33" spans="2:22" ht="15.75" customHeight="1" x14ac:dyDescent="0.2">
      <c r="B33" s="988" t="s">
        <v>678</v>
      </c>
      <c r="C33" s="989">
        <v>6</v>
      </c>
      <c r="D33" s="39">
        <v>15</v>
      </c>
      <c r="E33" s="39">
        <v>21</v>
      </c>
      <c r="F33" s="990">
        <v>0.2857142857142857</v>
      </c>
      <c r="G33" s="989">
        <v>5</v>
      </c>
      <c r="H33" s="39">
        <v>17</v>
      </c>
      <c r="I33" s="39">
        <v>22</v>
      </c>
      <c r="J33" s="990">
        <v>0.22727272727272727</v>
      </c>
      <c r="K33" s="989">
        <v>9</v>
      </c>
      <c r="L33" s="39">
        <v>17</v>
      </c>
      <c r="M33" s="39">
        <v>26</v>
      </c>
      <c r="N33" s="990">
        <v>0.34615384615384615</v>
      </c>
      <c r="O33" s="989">
        <v>11</v>
      </c>
      <c r="P33" s="39">
        <v>18</v>
      </c>
      <c r="Q33" s="39">
        <v>29</v>
      </c>
      <c r="R33" s="990">
        <v>0.37931034482758619</v>
      </c>
      <c r="S33" s="989">
        <v>11</v>
      </c>
      <c r="T33" s="39">
        <v>18</v>
      </c>
      <c r="U33" s="39">
        <v>29</v>
      </c>
      <c r="V33" s="990">
        <v>0.37931034482758619</v>
      </c>
    </row>
    <row r="34" spans="2:22" ht="15.75" customHeight="1" x14ac:dyDescent="0.2">
      <c r="B34" s="988" t="s">
        <v>679</v>
      </c>
      <c r="C34" s="989">
        <v>12</v>
      </c>
      <c r="D34" s="39">
        <v>20</v>
      </c>
      <c r="E34" s="39">
        <v>32</v>
      </c>
      <c r="F34" s="990">
        <v>0.375</v>
      </c>
      <c r="G34" s="989">
        <v>12</v>
      </c>
      <c r="H34" s="39">
        <v>21</v>
      </c>
      <c r="I34" s="39">
        <v>33</v>
      </c>
      <c r="J34" s="990">
        <v>0.36363636363636365</v>
      </c>
      <c r="K34" s="989">
        <v>12</v>
      </c>
      <c r="L34" s="39">
        <v>22</v>
      </c>
      <c r="M34" s="39">
        <v>34</v>
      </c>
      <c r="N34" s="990">
        <v>0.35294117647058826</v>
      </c>
      <c r="O34" s="989">
        <v>13</v>
      </c>
      <c r="P34" s="39">
        <v>23</v>
      </c>
      <c r="Q34" s="39">
        <v>36</v>
      </c>
      <c r="R34" s="990">
        <v>0.3611111111111111</v>
      </c>
      <c r="S34" s="989">
        <v>13</v>
      </c>
      <c r="T34" s="39">
        <v>25</v>
      </c>
      <c r="U34" s="39">
        <v>38</v>
      </c>
      <c r="V34" s="990">
        <v>0.34210526315789475</v>
      </c>
    </row>
    <row r="35" spans="2:22" ht="15.75" customHeight="1" x14ac:dyDescent="0.2">
      <c r="B35" s="988" t="s">
        <v>680</v>
      </c>
      <c r="C35" s="989">
        <v>4</v>
      </c>
      <c r="D35" s="39">
        <v>9</v>
      </c>
      <c r="E35" s="39">
        <v>13</v>
      </c>
      <c r="F35" s="990">
        <v>0.30769230769230771</v>
      </c>
      <c r="G35" s="989">
        <v>5</v>
      </c>
      <c r="H35" s="39">
        <v>9</v>
      </c>
      <c r="I35" s="39">
        <v>14</v>
      </c>
      <c r="J35" s="990">
        <v>0.35714285714285715</v>
      </c>
      <c r="K35" s="989">
        <v>5</v>
      </c>
      <c r="L35" s="39">
        <v>10</v>
      </c>
      <c r="M35" s="39">
        <v>15</v>
      </c>
      <c r="N35" s="990">
        <v>0.33333333333333331</v>
      </c>
      <c r="O35" s="989">
        <v>5</v>
      </c>
      <c r="P35" s="39">
        <v>10</v>
      </c>
      <c r="Q35" s="39">
        <v>15</v>
      </c>
      <c r="R35" s="990">
        <v>0.33333333333333331</v>
      </c>
      <c r="S35" s="989">
        <v>5</v>
      </c>
      <c r="T35" s="39">
        <v>10</v>
      </c>
      <c r="U35" s="39">
        <v>15</v>
      </c>
      <c r="V35" s="990">
        <v>0.33333333333333331</v>
      </c>
    </row>
    <row r="36" spans="2:22" ht="15.75" customHeight="1" x14ac:dyDescent="0.2">
      <c r="B36" s="988" t="s">
        <v>681</v>
      </c>
      <c r="C36" s="989">
        <v>5</v>
      </c>
      <c r="D36" s="39">
        <v>26</v>
      </c>
      <c r="E36" s="39">
        <v>31</v>
      </c>
      <c r="F36" s="990">
        <v>0.16129032258064516</v>
      </c>
      <c r="G36" s="989">
        <v>6</v>
      </c>
      <c r="H36" s="39">
        <v>26</v>
      </c>
      <c r="I36" s="39">
        <v>32</v>
      </c>
      <c r="J36" s="990">
        <v>0.1875</v>
      </c>
      <c r="K36" s="989">
        <v>7</v>
      </c>
      <c r="L36" s="39">
        <v>28</v>
      </c>
      <c r="M36" s="39">
        <v>36</v>
      </c>
      <c r="N36" s="990">
        <v>0.19444444444444445</v>
      </c>
      <c r="O36" s="989">
        <v>6</v>
      </c>
      <c r="P36" s="39">
        <v>29</v>
      </c>
      <c r="Q36" s="39">
        <v>36</v>
      </c>
      <c r="R36" s="990">
        <v>0.16666666666666666</v>
      </c>
      <c r="S36" s="989">
        <v>6</v>
      </c>
      <c r="T36" s="39">
        <v>29</v>
      </c>
      <c r="U36" s="39">
        <v>36</v>
      </c>
      <c r="V36" s="990">
        <v>0.16666666666666666</v>
      </c>
    </row>
    <row r="37" spans="2:22" ht="15.75" customHeight="1" x14ac:dyDescent="0.2">
      <c r="B37" s="1197" t="s">
        <v>682</v>
      </c>
      <c r="C37" s="1197">
        <v>102</v>
      </c>
      <c r="D37" s="1198">
        <v>162</v>
      </c>
      <c r="E37" s="1198">
        <v>264</v>
      </c>
      <c r="F37" s="1199">
        <v>0.38636363636363635</v>
      </c>
      <c r="G37" s="1198">
        <v>106</v>
      </c>
      <c r="H37" s="1198">
        <v>163</v>
      </c>
      <c r="I37" s="1198">
        <v>269</v>
      </c>
      <c r="J37" s="1200">
        <v>0.39405204460966542</v>
      </c>
      <c r="K37" s="1197">
        <v>127</v>
      </c>
      <c r="L37" s="1198">
        <v>175</v>
      </c>
      <c r="M37" s="1198">
        <v>303</v>
      </c>
      <c r="N37" s="1199">
        <v>0.41914191419141916</v>
      </c>
      <c r="O37" s="1198">
        <v>131</v>
      </c>
      <c r="P37" s="1198">
        <v>176</v>
      </c>
      <c r="Q37" s="1198">
        <v>308</v>
      </c>
      <c r="R37" s="1200">
        <v>0.42532467532467533</v>
      </c>
      <c r="S37" s="1197">
        <v>130</v>
      </c>
      <c r="T37" s="1198">
        <v>180</v>
      </c>
      <c r="U37" s="1198">
        <v>311</v>
      </c>
      <c r="V37" s="1199">
        <v>0.41800643086816719</v>
      </c>
    </row>
    <row r="38" spans="2:22" ht="15.75" customHeight="1" x14ac:dyDescent="0.2">
      <c r="B38" s="1201" t="s">
        <v>683</v>
      </c>
      <c r="C38" s="1201">
        <v>589</v>
      </c>
      <c r="D38" s="1202">
        <v>858</v>
      </c>
      <c r="E38" s="1203">
        <v>1447</v>
      </c>
      <c r="F38" s="1204">
        <v>0.40704906703524535</v>
      </c>
      <c r="G38" s="1202">
        <v>613</v>
      </c>
      <c r="H38" s="1202">
        <v>855</v>
      </c>
      <c r="I38" s="1203">
        <v>1468</v>
      </c>
      <c r="J38" s="1205">
        <v>0.41757493188010897</v>
      </c>
      <c r="K38" s="1201">
        <v>712</v>
      </c>
      <c r="L38" s="1202">
        <v>926</v>
      </c>
      <c r="M38" s="1203">
        <v>1639</v>
      </c>
      <c r="N38" s="1204">
        <v>0.4344112263575351</v>
      </c>
      <c r="O38" s="1202">
        <v>769</v>
      </c>
      <c r="P38" s="1202">
        <v>950</v>
      </c>
      <c r="Q38" s="1203">
        <v>1720</v>
      </c>
      <c r="R38" s="1205">
        <v>0.44709302325581396</v>
      </c>
      <c r="S38" s="1201">
        <v>766</v>
      </c>
      <c r="T38" s="1202">
        <v>957</v>
      </c>
      <c r="U38" s="1203">
        <v>1724</v>
      </c>
      <c r="V38" s="1204">
        <v>0.44431554524361949</v>
      </c>
    </row>
    <row r="39" spans="2:22" ht="15.75" customHeight="1" x14ac:dyDescent="0.2">
      <c r="B39" s="39" t="s">
        <v>684</v>
      </c>
    </row>
    <row r="41" spans="2:22" ht="15.75" customHeight="1" x14ac:dyDescent="0.25">
      <c r="B41" s="991" t="s">
        <v>685</v>
      </c>
      <c r="C41" s="48"/>
    </row>
    <row r="42" spans="2:22" ht="25.5" customHeight="1" x14ac:dyDescent="0.2">
      <c r="B42" s="2270" t="s">
        <v>561</v>
      </c>
      <c r="C42" s="2271" t="s">
        <v>686</v>
      </c>
      <c r="D42" s="2271"/>
      <c r="E42" s="2271"/>
      <c r="F42" s="2271" t="s">
        <v>687</v>
      </c>
      <c r="G42" s="2271"/>
      <c r="H42" s="2271"/>
      <c r="I42" s="2271" t="s">
        <v>688</v>
      </c>
      <c r="J42" s="2271"/>
      <c r="K42" s="2271"/>
      <c r="L42" s="2271" t="s">
        <v>689</v>
      </c>
      <c r="M42" s="2271"/>
      <c r="N42" s="2271"/>
      <c r="O42" s="2272" t="s">
        <v>690</v>
      </c>
      <c r="P42" s="2272"/>
      <c r="Q42" s="2272"/>
    </row>
    <row r="43" spans="2:22" ht="15.75" customHeight="1" x14ac:dyDescent="0.2">
      <c r="B43" s="2270"/>
      <c r="C43" s="1150" t="s">
        <v>667</v>
      </c>
      <c r="D43" s="1150" t="s">
        <v>668</v>
      </c>
      <c r="E43" s="1150" t="s">
        <v>549</v>
      </c>
      <c r="F43" s="1150" t="s">
        <v>667</v>
      </c>
      <c r="G43" s="1150" t="s">
        <v>668</v>
      </c>
      <c r="H43" s="1150" t="s">
        <v>549</v>
      </c>
      <c r="I43" s="1150" t="s">
        <v>667</v>
      </c>
      <c r="J43" s="1150" t="s">
        <v>668</v>
      </c>
      <c r="K43" s="1150" t="s">
        <v>549</v>
      </c>
      <c r="L43" s="1150" t="s">
        <v>667</v>
      </c>
      <c r="M43" s="1150" t="s">
        <v>668</v>
      </c>
      <c r="N43" s="1150" t="s">
        <v>549</v>
      </c>
      <c r="O43" s="1150" t="s">
        <v>667</v>
      </c>
      <c r="P43" s="1150" t="s">
        <v>668</v>
      </c>
      <c r="Q43" s="1150" t="s">
        <v>549</v>
      </c>
    </row>
    <row r="44" spans="2:22" ht="15.75" customHeight="1" x14ac:dyDescent="0.2">
      <c r="B44" s="988" t="s">
        <v>671</v>
      </c>
      <c r="C44" s="989">
        <f>G26-C26</f>
        <v>1</v>
      </c>
      <c r="D44" s="39">
        <f t="shared" ref="D44:E44" si="0">H26-D26</f>
        <v>0</v>
      </c>
      <c r="E44" s="39">
        <f t="shared" si="0"/>
        <v>1</v>
      </c>
      <c r="F44" s="989">
        <f t="shared" ref="F44:H55" si="1">K26-G26</f>
        <v>1</v>
      </c>
      <c r="G44" s="39">
        <f t="shared" si="1"/>
        <v>0</v>
      </c>
      <c r="H44" s="39">
        <f t="shared" si="1"/>
        <v>1</v>
      </c>
      <c r="I44" s="989">
        <f t="shared" ref="I44:K55" si="2">O26-K26</f>
        <v>-1</v>
      </c>
      <c r="J44" s="39">
        <f t="shared" si="2"/>
        <v>0</v>
      </c>
      <c r="K44" s="39">
        <f t="shared" si="2"/>
        <v>-1</v>
      </c>
      <c r="L44" s="989">
        <f t="shared" ref="L44:N55" si="3">S26-O26</f>
        <v>0</v>
      </c>
      <c r="M44" s="39">
        <f t="shared" si="3"/>
        <v>0</v>
      </c>
      <c r="N44" s="470">
        <f t="shared" si="3"/>
        <v>0</v>
      </c>
      <c r="O44" s="989">
        <f>SUM(F44,I44,L44)</f>
        <v>0</v>
      </c>
      <c r="P44" s="39">
        <f t="shared" ref="P44:Q57" si="4">SUM(G44,J44,M44)</f>
        <v>0</v>
      </c>
      <c r="Q44" s="470">
        <f t="shared" si="4"/>
        <v>0</v>
      </c>
    </row>
    <row r="45" spans="2:22" ht="15.75" customHeight="1" x14ac:dyDescent="0.2">
      <c r="B45" s="988" t="s">
        <v>672</v>
      </c>
      <c r="C45" s="989">
        <f t="shared" ref="C45:E55" si="5">G27-C27</f>
        <v>1</v>
      </c>
      <c r="D45" s="39">
        <f t="shared" si="5"/>
        <v>0</v>
      </c>
      <c r="E45" s="39">
        <f t="shared" si="5"/>
        <v>1</v>
      </c>
      <c r="F45" s="989">
        <f t="shared" si="1"/>
        <v>3</v>
      </c>
      <c r="G45" s="39">
        <f t="shared" si="1"/>
        <v>4</v>
      </c>
      <c r="H45" s="39">
        <f t="shared" si="1"/>
        <v>7</v>
      </c>
      <c r="I45" s="989">
        <f t="shared" si="2"/>
        <v>2</v>
      </c>
      <c r="J45" s="39">
        <f t="shared" si="2"/>
        <v>-1</v>
      </c>
      <c r="K45" s="39">
        <f t="shared" si="2"/>
        <v>1</v>
      </c>
      <c r="L45" s="989">
        <f t="shared" si="3"/>
        <v>0</v>
      </c>
      <c r="M45" s="39">
        <f t="shared" si="3"/>
        <v>1</v>
      </c>
      <c r="N45" s="470">
        <f t="shared" si="3"/>
        <v>1</v>
      </c>
      <c r="O45" s="989">
        <f t="shared" ref="O45:O57" si="6">SUM(F45,I45,L45)</f>
        <v>5</v>
      </c>
      <c r="P45" s="39">
        <f t="shared" si="4"/>
        <v>4</v>
      </c>
      <c r="Q45" s="470">
        <f t="shared" si="4"/>
        <v>9</v>
      </c>
    </row>
    <row r="46" spans="2:22" ht="15.75" customHeight="1" x14ac:dyDescent="0.2">
      <c r="B46" s="988" t="s">
        <v>673</v>
      </c>
      <c r="C46" s="989">
        <f t="shared" si="5"/>
        <v>0</v>
      </c>
      <c r="D46" s="39">
        <f t="shared" si="5"/>
        <v>1</v>
      </c>
      <c r="E46" s="39">
        <f t="shared" si="5"/>
        <v>1</v>
      </c>
      <c r="F46" s="989">
        <f t="shared" si="1"/>
        <v>0</v>
      </c>
      <c r="G46" s="39">
        <f t="shared" si="1"/>
        <v>2</v>
      </c>
      <c r="H46" s="39">
        <f t="shared" si="1"/>
        <v>2</v>
      </c>
      <c r="I46" s="989">
        <f t="shared" si="2"/>
        <v>1</v>
      </c>
      <c r="J46" s="39">
        <f t="shared" si="2"/>
        <v>0</v>
      </c>
      <c r="K46" s="39">
        <f t="shared" si="2"/>
        <v>1</v>
      </c>
      <c r="L46" s="989">
        <f t="shared" si="3"/>
        <v>0</v>
      </c>
      <c r="M46" s="39">
        <f t="shared" si="3"/>
        <v>-1</v>
      </c>
      <c r="N46" s="470">
        <f t="shared" si="3"/>
        <v>-1</v>
      </c>
      <c r="O46" s="989">
        <f t="shared" si="6"/>
        <v>1</v>
      </c>
      <c r="P46" s="39">
        <f t="shared" si="4"/>
        <v>1</v>
      </c>
      <c r="Q46" s="470">
        <f t="shared" si="4"/>
        <v>2</v>
      </c>
    </row>
    <row r="47" spans="2:22" ht="15.75" customHeight="1" x14ac:dyDescent="0.2">
      <c r="B47" s="988" t="s">
        <v>674</v>
      </c>
      <c r="C47" s="989">
        <f t="shared" si="5"/>
        <v>1</v>
      </c>
      <c r="D47" s="39">
        <f t="shared" si="5"/>
        <v>0</v>
      </c>
      <c r="E47" s="39">
        <f t="shared" si="5"/>
        <v>1</v>
      </c>
      <c r="F47" s="989">
        <f t="shared" si="1"/>
        <v>5</v>
      </c>
      <c r="G47" s="39">
        <f t="shared" si="1"/>
        <v>-1</v>
      </c>
      <c r="H47" s="39">
        <f t="shared" si="1"/>
        <v>4</v>
      </c>
      <c r="I47" s="989">
        <f t="shared" si="2"/>
        <v>0</v>
      </c>
      <c r="J47" s="39">
        <f t="shared" si="2"/>
        <v>0</v>
      </c>
      <c r="K47" s="39">
        <f t="shared" si="2"/>
        <v>0</v>
      </c>
      <c r="L47" s="989">
        <f t="shared" si="3"/>
        <v>-1</v>
      </c>
      <c r="M47" s="39">
        <f t="shared" si="3"/>
        <v>0</v>
      </c>
      <c r="N47" s="470">
        <f t="shared" si="3"/>
        <v>-1</v>
      </c>
      <c r="O47" s="989">
        <f t="shared" si="6"/>
        <v>4</v>
      </c>
      <c r="P47" s="39">
        <f t="shared" si="4"/>
        <v>-1</v>
      </c>
      <c r="Q47" s="470">
        <f t="shared" si="4"/>
        <v>3</v>
      </c>
    </row>
    <row r="48" spans="2:22" ht="15.75" customHeight="1" x14ac:dyDescent="0.2">
      <c r="B48" s="988" t="s">
        <v>675</v>
      </c>
      <c r="C48" s="989">
        <f t="shared" si="5"/>
        <v>0</v>
      </c>
      <c r="D48" s="39">
        <f t="shared" si="5"/>
        <v>-1</v>
      </c>
      <c r="E48" s="39">
        <f t="shared" si="5"/>
        <v>-1</v>
      </c>
      <c r="F48" s="989">
        <f t="shared" si="1"/>
        <v>3</v>
      </c>
      <c r="G48" s="39">
        <f t="shared" si="1"/>
        <v>0</v>
      </c>
      <c r="H48" s="39">
        <f t="shared" si="1"/>
        <v>3</v>
      </c>
      <c r="I48" s="989">
        <f t="shared" si="2"/>
        <v>-2</v>
      </c>
      <c r="J48" s="39">
        <f t="shared" si="2"/>
        <v>0</v>
      </c>
      <c r="K48" s="39">
        <f t="shared" si="2"/>
        <v>-2</v>
      </c>
      <c r="L48" s="989">
        <f t="shared" si="3"/>
        <v>0</v>
      </c>
      <c r="M48" s="39">
        <f t="shared" si="3"/>
        <v>0</v>
      </c>
      <c r="N48" s="470">
        <f t="shared" si="3"/>
        <v>0</v>
      </c>
      <c r="O48" s="989">
        <f t="shared" si="6"/>
        <v>1</v>
      </c>
      <c r="P48" s="39">
        <f t="shared" si="4"/>
        <v>0</v>
      </c>
      <c r="Q48" s="470">
        <f t="shared" si="4"/>
        <v>1</v>
      </c>
    </row>
    <row r="49" spans="2:22" ht="15.75" customHeight="1" x14ac:dyDescent="0.2">
      <c r="B49" s="988" t="s">
        <v>676</v>
      </c>
      <c r="C49" s="989">
        <f t="shared" si="5"/>
        <v>1</v>
      </c>
      <c r="D49" s="39">
        <f t="shared" si="5"/>
        <v>-1</v>
      </c>
      <c r="E49" s="39">
        <f t="shared" si="5"/>
        <v>0</v>
      </c>
      <c r="F49" s="989">
        <f t="shared" si="1"/>
        <v>4</v>
      </c>
      <c r="G49" s="39">
        <f t="shared" si="1"/>
        <v>3</v>
      </c>
      <c r="H49" s="39">
        <f t="shared" si="1"/>
        <v>7</v>
      </c>
      <c r="I49" s="989">
        <f t="shared" si="2"/>
        <v>2</v>
      </c>
      <c r="J49" s="39">
        <f t="shared" si="2"/>
        <v>-1</v>
      </c>
      <c r="K49" s="39">
        <f t="shared" si="2"/>
        <v>1</v>
      </c>
      <c r="L49" s="989">
        <f t="shared" si="3"/>
        <v>0</v>
      </c>
      <c r="M49" s="39">
        <f t="shared" si="3"/>
        <v>2</v>
      </c>
      <c r="N49" s="470">
        <f t="shared" si="3"/>
        <v>2</v>
      </c>
      <c r="O49" s="989">
        <f t="shared" si="6"/>
        <v>6</v>
      </c>
      <c r="P49" s="39">
        <f t="shared" si="4"/>
        <v>4</v>
      </c>
      <c r="Q49" s="470">
        <f t="shared" si="4"/>
        <v>10</v>
      </c>
    </row>
    <row r="50" spans="2:22" ht="15.75" customHeight="1" x14ac:dyDescent="0.2">
      <c r="B50" s="988" t="s">
        <v>677</v>
      </c>
      <c r="C50" s="989">
        <f t="shared" si="5"/>
        <v>-1</v>
      </c>
      <c r="D50" s="39">
        <f t="shared" si="5"/>
        <v>-1</v>
      </c>
      <c r="E50" s="39">
        <f t="shared" si="5"/>
        <v>-2</v>
      </c>
      <c r="F50" s="989">
        <f t="shared" si="1"/>
        <v>0</v>
      </c>
      <c r="G50" s="39">
        <f t="shared" si="1"/>
        <v>0</v>
      </c>
      <c r="H50" s="39">
        <f t="shared" si="1"/>
        <v>0</v>
      </c>
      <c r="I50" s="989">
        <f t="shared" si="2"/>
        <v>0</v>
      </c>
      <c r="J50" s="39">
        <f t="shared" si="2"/>
        <v>0</v>
      </c>
      <c r="K50" s="39">
        <f t="shared" si="2"/>
        <v>0</v>
      </c>
      <c r="L50" s="989">
        <f t="shared" si="3"/>
        <v>0</v>
      </c>
      <c r="M50" s="39">
        <f t="shared" si="3"/>
        <v>0</v>
      </c>
      <c r="N50" s="470">
        <f t="shared" si="3"/>
        <v>0</v>
      </c>
      <c r="O50" s="989">
        <f t="shared" si="6"/>
        <v>0</v>
      </c>
      <c r="P50" s="39">
        <f t="shared" si="4"/>
        <v>0</v>
      </c>
      <c r="Q50" s="470">
        <f t="shared" si="4"/>
        <v>0</v>
      </c>
    </row>
    <row r="51" spans="2:22" ht="15.75" customHeight="1" x14ac:dyDescent="0.2">
      <c r="B51" s="988" t="s">
        <v>678</v>
      </c>
      <c r="C51" s="989">
        <f t="shared" si="5"/>
        <v>-1</v>
      </c>
      <c r="D51" s="39">
        <f t="shared" si="5"/>
        <v>2</v>
      </c>
      <c r="E51" s="39">
        <f t="shared" si="5"/>
        <v>1</v>
      </c>
      <c r="F51" s="989">
        <f t="shared" si="1"/>
        <v>4</v>
      </c>
      <c r="G51" s="39">
        <f t="shared" si="1"/>
        <v>0</v>
      </c>
      <c r="H51" s="39">
        <f t="shared" si="1"/>
        <v>4</v>
      </c>
      <c r="I51" s="989">
        <f t="shared" si="2"/>
        <v>2</v>
      </c>
      <c r="J51" s="39">
        <f t="shared" si="2"/>
        <v>1</v>
      </c>
      <c r="K51" s="39">
        <f t="shared" si="2"/>
        <v>3</v>
      </c>
      <c r="L51" s="989">
        <f t="shared" si="3"/>
        <v>0</v>
      </c>
      <c r="M51" s="39">
        <f t="shared" si="3"/>
        <v>0</v>
      </c>
      <c r="N51" s="470">
        <f t="shared" si="3"/>
        <v>0</v>
      </c>
      <c r="O51" s="989">
        <f t="shared" si="6"/>
        <v>6</v>
      </c>
      <c r="P51" s="39">
        <f t="shared" si="4"/>
        <v>1</v>
      </c>
      <c r="Q51" s="470">
        <f t="shared" si="4"/>
        <v>7</v>
      </c>
    </row>
    <row r="52" spans="2:22" ht="15.75" customHeight="1" x14ac:dyDescent="0.2">
      <c r="B52" s="988" t="s">
        <v>679</v>
      </c>
      <c r="C52" s="989">
        <f t="shared" si="5"/>
        <v>0</v>
      </c>
      <c r="D52" s="39">
        <f t="shared" si="5"/>
        <v>1</v>
      </c>
      <c r="E52" s="39">
        <f t="shared" si="5"/>
        <v>1</v>
      </c>
      <c r="F52" s="989">
        <f t="shared" si="1"/>
        <v>0</v>
      </c>
      <c r="G52" s="39">
        <f t="shared" si="1"/>
        <v>1</v>
      </c>
      <c r="H52" s="39">
        <f t="shared" si="1"/>
        <v>1</v>
      </c>
      <c r="I52" s="989">
        <f t="shared" si="2"/>
        <v>1</v>
      </c>
      <c r="J52" s="39">
        <f t="shared" si="2"/>
        <v>1</v>
      </c>
      <c r="K52" s="39">
        <f t="shared" si="2"/>
        <v>2</v>
      </c>
      <c r="L52" s="989">
        <f t="shared" si="3"/>
        <v>0</v>
      </c>
      <c r="M52" s="39">
        <f t="shared" si="3"/>
        <v>2</v>
      </c>
      <c r="N52" s="470">
        <f t="shared" si="3"/>
        <v>2</v>
      </c>
      <c r="O52" s="989">
        <f t="shared" si="6"/>
        <v>1</v>
      </c>
      <c r="P52" s="39">
        <f t="shared" si="4"/>
        <v>4</v>
      </c>
      <c r="Q52" s="470">
        <f t="shared" si="4"/>
        <v>5</v>
      </c>
    </row>
    <row r="53" spans="2:22" ht="15.75" customHeight="1" x14ac:dyDescent="0.2">
      <c r="B53" s="988" t="s">
        <v>680</v>
      </c>
      <c r="C53" s="989">
        <f t="shared" si="5"/>
        <v>1</v>
      </c>
      <c r="D53" s="39">
        <f t="shared" si="5"/>
        <v>0</v>
      </c>
      <c r="E53" s="39">
        <f t="shared" si="5"/>
        <v>1</v>
      </c>
      <c r="F53" s="989">
        <f t="shared" si="1"/>
        <v>0</v>
      </c>
      <c r="G53" s="39">
        <f t="shared" si="1"/>
        <v>1</v>
      </c>
      <c r="H53" s="39">
        <f t="shared" si="1"/>
        <v>1</v>
      </c>
      <c r="I53" s="989">
        <f t="shared" si="2"/>
        <v>0</v>
      </c>
      <c r="J53" s="39">
        <f t="shared" si="2"/>
        <v>0</v>
      </c>
      <c r="K53" s="39">
        <f t="shared" si="2"/>
        <v>0</v>
      </c>
      <c r="L53" s="989">
        <f t="shared" si="3"/>
        <v>0</v>
      </c>
      <c r="M53" s="39">
        <f t="shared" si="3"/>
        <v>0</v>
      </c>
      <c r="N53" s="470">
        <f t="shared" si="3"/>
        <v>0</v>
      </c>
      <c r="O53" s="989">
        <f t="shared" si="6"/>
        <v>0</v>
      </c>
      <c r="P53" s="39">
        <f t="shared" si="4"/>
        <v>1</v>
      </c>
      <c r="Q53" s="470">
        <f t="shared" si="4"/>
        <v>1</v>
      </c>
    </row>
    <row r="54" spans="2:22" ht="15.75" customHeight="1" x14ac:dyDescent="0.2">
      <c r="B54" s="988" t="s">
        <v>681</v>
      </c>
      <c r="C54" s="989">
        <f t="shared" si="5"/>
        <v>1</v>
      </c>
      <c r="D54" s="39">
        <f t="shared" si="5"/>
        <v>0</v>
      </c>
      <c r="E54" s="39">
        <f t="shared" si="5"/>
        <v>1</v>
      </c>
      <c r="F54" s="989">
        <f t="shared" si="1"/>
        <v>1</v>
      </c>
      <c r="G54" s="39">
        <f t="shared" si="1"/>
        <v>2</v>
      </c>
      <c r="H54" s="39">
        <f t="shared" si="1"/>
        <v>4</v>
      </c>
      <c r="I54" s="989">
        <f t="shared" si="2"/>
        <v>-1</v>
      </c>
      <c r="J54" s="39">
        <f t="shared" si="2"/>
        <v>1</v>
      </c>
      <c r="K54" s="39">
        <f t="shared" si="2"/>
        <v>0</v>
      </c>
      <c r="L54" s="312">
        <f t="shared" si="3"/>
        <v>0</v>
      </c>
      <c r="M54" s="471">
        <f t="shared" si="3"/>
        <v>0</v>
      </c>
      <c r="N54" s="472">
        <f t="shared" si="3"/>
        <v>0</v>
      </c>
      <c r="O54" s="312">
        <f t="shared" si="6"/>
        <v>0</v>
      </c>
      <c r="P54" s="471">
        <f t="shared" si="4"/>
        <v>3</v>
      </c>
      <c r="Q54" s="472">
        <f t="shared" si="4"/>
        <v>4</v>
      </c>
    </row>
    <row r="55" spans="2:22" ht="15.75" customHeight="1" x14ac:dyDescent="0.2">
      <c r="B55" s="1197" t="s">
        <v>682</v>
      </c>
      <c r="C55" s="1197">
        <f t="shared" si="5"/>
        <v>4</v>
      </c>
      <c r="D55" s="1198">
        <f t="shared" si="5"/>
        <v>1</v>
      </c>
      <c r="E55" s="1198">
        <f t="shared" si="5"/>
        <v>5</v>
      </c>
      <c r="F55" s="1198">
        <f t="shared" si="1"/>
        <v>21</v>
      </c>
      <c r="G55" s="1198">
        <f t="shared" si="1"/>
        <v>12</v>
      </c>
      <c r="H55" s="1198">
        <f t="shared" si="1"/>
        <v>34</v>
      </c>
      <c r="I55" s="1197">
        <f t="shared" si="2"/>
        <v>4</v>
      </c>
      <c r="J55" s="1198">
        <f t="shared" si="2"/>
        <v>1</v>
      </c>
      <c r="K55" s="1206">
        <f t="shared" si="2"/>
        <v>5</v>
      </c>
      <c r="L55" s="1197">
        <f t="shared" si="3"/>
        <v>-1</v>
      </c>
      <c r="M55" s="1198">
        <f t="shared" si="3"/>
        <v>4</v>
      </c>
      <c r="N55" s="1206">
        <f t="shared" si="3"/>
        <v>3</v>
      </c>
      <c r="O55" s="1197">
        <f t="shared" si="6"/>
        <v>24</v>
      </c>
      <c r="P55" s="1198">
        <f t="shared" si="4"/>
        <v>17</v>
      </c>
      <c r="Q55" s="1206">
        <f t="shared" si="4"/>
        <v>42</v>
      </c>
    </row>
    <row r="56" spans="2:22" ht="15.75" customHeight="1" x14ac:dyDescent="0.2">
      <c r="B56" s="1207"/>
      <c r="C56" s="1207"/>
      <c r="D56" s="44"/>
      <c r="E56" s="44"/>
      <c r="F56" s="44"/>
      <c r="G56" s="44"/>
      <c r="H56" s="44"/>
      <c r="I56" s="1207"/>
      <c r="J56" s="44"/>
      <c r="K56" s="927"/>
      <c r="L56" s="1207"/>
      <c r="M56" s="44"/>
      <c r="N56" s="927"/>
      <c r="O56" s="1208">
        <f>O55/Q55</f>
        <v>0.5714285714285714</v>
      </c>
      <c r="P56" s="992">
        <f>P55/Q55</f>
        <v>0.40476190476190477</v>
      </c>
      <c r="Q56" s="1209">
        <v>1</v>
      </c>
    </row>
    <row r="57" spans="2:22" ht="15.75" customHeight="1" x14ac:dyDescent="0.2">
      <c r="B57" s="1201" t="s">
        <v>683</v>
      </c>
      <c r="C57" s="1201">
        <f>G38-C38</f>
        <v>24</v>
      </c>
      <c r="D57" s="1202">
        <f>H38-D38</f>
        <v>-3</v>
      </c>
      <c r="E57" s="1203">
        <f>I38-E38</f>
        <v>21</v>
      </c>
      <c r="F57" s="1202">
        <f>K38-G38</f>
        <v>99</v>
      </c>
      <c r="G57" s="1202">
        <f>L38-H38</f>
        <v>71</v>
      </c>
      <c r="H57" s="1203">
        <f>M38-I38</f>
        <v>171</v>
      </c>
      <c r="I57" s="1201">
        <f>O38-K38</f>
        <v>57</v>
      </c>
      <c r="J57" s="1202">
        <f>P38-L38</f>
        <v>24</v>
      </c>
      <c r="K57" s="1210">
        <f>Q38-M38</f>
        <v>81</v>
      </c>
      <c r="L57" s="1201">
        <f>S38-O38</f>
        <v>-3</v>
      </c>
      <c r="M57" s="1202">
        <f>T38-P38</f>
        <v>7</v>
      </c>
      <c r="N57" s="1210">
        <f>U38-Q38</f>
        <v>4</v>
      </c>
      <c r="O57" s="1201">
        <f t="shared" si="6"/>
        <v>153</v>
      </c>
      <c r="P57" s="1202">
        <f t="shared" si="4"/>
        <v>102</v>
      </c>
      <c r="Q57" s="1210">
        <f t="shared" si="4"/>
        <v>256</v>
      </c>
    </row>
    <row r="58" spans="2:22" ht="15.75" customHeight="1" x14ac:dyDescent="0.2">
      <c r="O58" s="992">
        <f>O57/Q57</f>
        <v>0.59765625</v>
      </c>
      <c r="P58" s="992">
        <f>P57/Q57</f>
        <v>0.3984375</v>
      </c>
      <c r="Q58" s="1209">
        <v>1</v>
      </c>
    </row>
    <row r="59" spans="2:22" ht="15.75" customHeight="1" x14ac:dyDescent="0.2">
      <c r="O59" s="992"/>
      <c r="P59" s="992"/>
      <c r="Q59" s="992"/>
    </row>
    <row r="60" spans="2:22" ht="15.75" customHeight="1" x14ac:dyDescent="0.2">
      <c r="B60" s="987" t="s">
        <v>691</v>
      </c>
      <c r="C60" s="571"/>
    </row>
    <row r="61" spans="2:22" ht="15.75" customHeight="1" x14ac:dyDescent="0.2">
      <c r="B61" s="2270" t="s">
        <v>561</v>
      </c>
      <c r="C61" s="2269">
        <v>44562</v>
      </c>
      <c r="D61" s="2269"/>
      <c r="E61" s="2269"/>
      <c r="F61" s="2269"/>
      <c r="G61" s="2269">
        <v>44927</v>
      </c>
      <c r="H61" s="2269"/>
      <c r="I61" s="2269"/>
      <c r="J61" s="2269"/>
      <c r="K61" s="2269">
        <v>45292</v>
      </c>
      <c r="L61" s="2269"/>
      <c r="M61" s="2269"/>
      <c r="N61" s="2269"/>
      <c r="O61" s="2269">
        <v>45658</v>
      </c>
      <c r="P61" s="2269"/>
      <c r="Q61" s="2269"/>
      <c r="R61" s="2269"/>
      <c r="S61" s="2269">
        <v>46023</v>
      </c>
      <c r="T61" s="2269"/>
      <c r="U61" s="2269"/>
      <c r="V61" s="2269"/>
    </row>
    <row r="62" spans="2:22" ht="15.75" customHeight="1" x14ac:dyDescent="0.2">
      <c r="B62" s="2270"/>
      <c r="C62" s="1150" t="s">
        <v>667</v>
      </c>
      <c r="D62" s="1150" t="s">
        <v>668</v>
      </c>
      <c r="E62" s="1150" t="s">
        <v>549</v>
      </c>
      <c r="F62" s="1150" t="s">
        <v>670</v>
      </c>
      <c r="G62" s="1150" t="s">
        <v>667</v>
      </c>
      <c r="H62" s="1150" t="s">
        <v>668</v>
      </c>
      <c r="I62" s="1150" t="s">
        <v>549</v>
      </c>
      <c r="J62" s="1150" t="s">
        <v>670</v>
      </c>
      <c r="K62" s="1150" t="s">
        <v>667</v>
      </c>
      <c r="L62" s="1150" t="s">
        <v>668</v>
      </c>
      <c r="M62" s="1150" t="s">
        <v>549</v>
      </c>
      <c r="N62" s="1150" t="s">
        <v>670</v>
      </c>
      <c r="O62" s="1150" t="s">
        <v>667</v>
      </c>
      <c r="P62" s="1150" t="s">
        <v>668</v>
      </c>
      <c r="Q62" s="1150" t="s">
        <v>549</v>
      </c>
      <c r="R62" s="1150" t="s">
        <v>670</v>
      </c>
      <c r="S62" s="1150" t="s">
        <v>667</v>
      </c>
      <c r="T62" s="1150" t="s">
        <v>668</v>
      </c>
      <c r="U62" s="1150" t="s">
        <v>549</v>
      </c>
      <c r="V62" s="1150" t="s">
        <v>670</v>
      </c>
    </row>
    <row r="63" spans="2:22" ht="15.75" customHeight="1" x14ac:dyDescent="0.2">
      <c r="B63" s="988" t="s">
        <v>671</v>
      </c>
      <c r="C63" s="989">
        <v>10</v>
      </c>
      <c r="D63" s="39">
        <v>5</v>
      </c>
      <c r="E63" s="39">
        <v>15</v>
      </c>
      <c r="F63" s="990">
        <f t="shared" ref="F63:F75" si="7">C63/E63</f>
        <v>0.66666666666666663</v>
      </c>
      <c r="G63" s="989">
        <v>8</v>
      </c>
      <c r="H63" s="39">
        <v>6</v>
      </c>
      <c r="I63" s="39">
        <v>14</v>
      </c>
      <c r="J63" s="990">
        <f t="shared" ref="J63:J75" si="8">G63/I63</f>
        <v>0.5714285714285714</v>
      </c>
      <c r="K63" s="989">
        <v>8</v>
      </c>
      <c r="L63" s="39">
        <v>7</v>
      </c>
      <c r="M63" s="39">
        <v>15</v>
      </c>
      <c r="N63" s="990">
        <f t="shared" ref="N63:N75" si="9">K63/M63</f>
        <v>0.53333333333333333</v>
      </c>
      <c r="O63" s="989">
        <v>7</v>
      </c>
      <c r="P63" s="39">
        <v>7</v>
      </c>
      <c r="Q63" s="39">
        <v>14</v>
      </c>
      <c r="R63" s="990">
        <f t="shared" ref="R63:R75" si="10">O63/Q63</f>
        <v>0.5</v>
      </c>
      <c r="S63" s="989">
        <v>5</v>
      </c>
      <c r="T63" s="39">
        <v>5</v>
      </c>
      <c r="U63" s="39">
        <v>10</v>
      </c>
      <c r="V63" s="990">
        <f t="shared" ref="V63:V75" si="11">S63/U63</f>
        <v>0.5</v>
      </c>
    </row>
    <row r="64" spans="2:22" ht="15.75" customHeight="1" x14ac:dyDescent="0.2">
      <c r="B64" s="988" t="s">
        <v>672</v>
      </c>
      <c r="C64" s="989">
        <v>13</v>
      </c>
      <c r="D64" s="39">
        <v>17</v>
      </c>
      <c r="E64" s="39">
        <v>30</v>
      </c>
      <c r="F64" s="990">
        <f t="shared" si="7"/>
        <v>0.43333333333333335</v>
      </c>
      <c r="G64" s="989">
        <v>11</v>
      </c>
      <c r="H64" s="39">
        <v>13</v>
      </c>
      <c r="I64" s="39">
        <v>24</v>
      </c>
      <c r="J64" s="990">
        <f t="shared" si="8"/>
        <v>0.45833333333333331</v>
      </c>
      <c r="K64" s="989">
        <v>11</v>
      </c>
      <c r="L64" s="39">
        <v>8</v>
      </c>
      <c r="M64" s="39">
        <v>19</v>
      </c>
      <c r="N64" s="990">
        <f t="shared" si="9"/>
        <v>0.57894736842105265</v>
      </c>
      <c r="O64" s="989">
        <v>11</v>
      </c>
      <c r="P64" s="39">
        <v>10</v>
      </c>
      <c r="Q64" s="39">
        <v>21</v>
      </c>
      <c r="R64" s="990">
        <f t="shared" si="10"/>
        <v>0.52380952380952384</v>
      </c>
      <c r="S64" s="989">
        <v>4</v>
      </c>
      <c r="T64" s="39">
        <v>8</v>
      </c>
      <c r="U64" s="39">
        <v>12</v>
      </c>
      <c r="V64" s="990">
        <f t="shared" si="11"/>
        <v>0.33333333333333331</v>
      </c>
    </row>
    <row r="65" spans="2:22" ht="15.75" customHeight="1" x14ac:dyDescent="0.2">
      <c r="B65" s="988" t="s">
        <v>673</v>
      </c>
      <c r="C65" s="989">
        <v>5</v>
      </c>
      <c r="D65" s="39">
        <v>15</v>
      </c>
      <c r="E65" s="39">
        <v>20</v>
      </c>
      <c r="F65" s="990">
        <f t="shared" si="7"/>
        <v>0.25</v>
      </c>
      <c r="G65" s="989">
        <v>4</v>
      </c>
      <c r="H65" s="39">
        <v>14</v>
      </c>
      <c r="I65" s="39">
        <v>18</v>
      </c>
      <c r="J65" s="990">
        <f t="shared" si="8"/>
        <v>0.22222222222222221</v>
      </c>
      <c r="K65" s="989">
        <v>5</v>
      </c>
      <c r="L65" s="39">
        <v>18</v>
      </c>
      <c r="M65" s="39">
        <v>23</v>
      </c>
      <c r="N65" s="990">
        <f t="shared" si="9"/>
        <v>0.21739130434782608</v>
      </c>
      <c r="O65" s="989">
        <v>4</v>
      </c>
      <c r="P65" s="39">
        <v>23</v>
      </c>
      <c r="Q65" s="39">
        <v>27</v>
      </c>
      <c r="R65" s="990">
        <f t="shared" si="10"/>
        <v>0.14814814814814814</v>
      </c>
      <c r="S65" s="989">
        <v>2</v>
      </c>
      <c r="T65" s="39">
        <v>19</v>
      </c>
      <c r="U65" s="39">
        <v>21</v>
      </c>
      <c r="V65" s="990">
        <f t="shared" si="11"/>
        <v>9.5238095238095233E-2</v>
      </c>
    </row>
    <row r="66" spans="2:22" ht="15.75" customHeight="1" x14ac:dyDescent="0.2">
      <c r="B66" s="988" t="s">
        <v>674</v>
      </c>
      <c r="C66" s="989">
        <v>18</v>
      </c>
      <c r="D66" s="39">
        <v>4</v>
      </c>
      <c r="E66" s="39">
        <v>22</v>
      </c>
      <c r="F66" s="990">
        <f t="shared" si="7"/>
        <v>0.81818181818181823</v>
      </c>
      <c r="G66" s="989">
        <v>19</v>
      </c>
      <c r="H66" s="39">
        <v>5</v>
      </c>
      <c r="I66" s="39">
        <v>24</v>
      </c>
      <c r="J66" s="990">
        <f t="shared" si="8"/>
        <v>0.79166666666666663</v>
      </c>
      <c r="K66" s="989">
        <v>24</v>
      </c>
      <c r="L66" s="39">
        <v>7</v>
      </c>
      <c r="M66" s="39">
        <v>31</v>
      </c>
      <c r="N66" s="990">
        <f t="shared" si="9"/>
        <v>0.77419354838709675</v>
      </c>
      <c r="O66" s="989">
        <v>22</v>
      </c>
      <c r="P66" s="39">
        <v>8</v>
      </c>
      <c r="Q66" s="39">
        <v>30</v>
      </c>
      <c r="R66" s="990">
        <f t="shared" si="10"/>
        <v>0.73333333333333328</v>
      </c>
      <c r="S66" s="989">
        <v>16</v>
      </c>
      <c r="T66" s="39">
        <v>7</v>
      </c>
      <c r="U66" s="39">
        <v>23</v>
      </c>
      <c r="V66" s="990">
        <f t="shared" si="11"/>
        <v>0.69565217391304346</v>
      </c>
    </row>
    <row r="67" spans="2:22" ht="15.75" customHeight="1" x14ac:dyDescent="0.2">
      <c r="B67" s="988" t="s">
        <v>675</v>
      </c>
      <c r="C67" s="989">
        <v>12</v>
      </c>
      <c r="D67" s="39">
        <v>9</v>
      </c>
      <c r="E67" s="39">
        <v>21</v>
      </c>
      <c r="F67" s="990">
        <f t="shared" si="7"/>
        <v>0.5714285714285714</v>
      </c>
      <c r="G67" s="989">
        <v>15</v>
      </c>
      <c r="H67" s="39">
        <v>10</v>
      </c>
      <c r="I67" s="39">
        <v>25</v>
      </c>
      <c r="J67" s="990">
        <f t="shared" si="8"/>
        <v>0.6</v>
      </c>
      <c r="K67" s="989">
        <v>10</v>
      </c>
      <c r="L67" s="39">
        <v>13</v>
      </c>
      <c r="M67" s="39">
        <v>23</v>
      </c>
      <c r="N67" s="990">
        <f t="shared" si="9"/>
        <v>0.43478260869565216</v>
      </c>
      <c r="O67" s="989">
        <v>10</v>
      </c>
      <c r="P67" s="39">
        <v>14</v>
      </c>
      <c r="Q67" s="39">
        <v>24</v>
      </c>
      <c r="R67" s="990">
        <f t="shared" si="10"/>
        <v>0.41666666666666669</v>
      </c>
      <c r="S67" s="989">
        <v>8</v>
      </c>
      <c r="T67" s="39">
        <v>11</v>
      </c>
      <c r="U67" s="39">
        <v>19</v>
      </c>
      <c r="V67" s="990">
        <f t="shared" si="11"/>
        <v>0.42105263157894735</v>
      </c>
    </row>
    <row r="68" spans="2:22" ht="15.75" customHeight="1" x14ac:dyDescent="0.2">
      <c r="B68" s="988" t="s">
        <v>676</v>
      </c>
      <c r="C68" s="989">
        <v>24</v>
      </c>
      <c r="D68" s="39">
        <v>11</v>
      </c>
      <c r="E68" s="39">
        <v>35</v>
      </c>
      <c r="F68" s="990">
        <f t="shared" si="7"/>
        <v>0.68571428571428572</v>
      </c>
      <c r="G68" s="989">
        <v>25</v>
      </c>
      <c r="H68" s="39">
        <v>13</v>
      </c>
      <c r="I68" s="39">
        <v>38</v>
      </c>
      <c r="J68" s="990">
        <f t="shared" si="8"/>
        <v>0.65789473684210531</v>
      </c>
      <c r="K68" s="989">
        <v>19</v>
      </c>
      <c r="L68" s="39">
        <v>10</v>
      </c>
      <c r="M68" s="39">
        <v>29</v>
      </c>
      <c r="N68" s="990">
        <f t="shared" si="9"/>
        <v>0.65517241379310343</v>
      </c>
      <c r="O68" s="989">
        <v>24</v>
      </c>
      <c r="P68" s="39">
        <v>8</v>
      </c>
      <c r="Q68" s="39">
        <v>32</v>
      </c>
      <c r="R68" s="990">
        <f t="shared" si="10"/>
        <v>0.75</v>
      </c>
      <c r="S68" s="989">
        <v>14</v>
      </c>
      <c r="T68" s="39">
        <v>4</v>
      </c>
      <c r="U68" s="39">
        <v>18</v>
      </c>
      <c r="V68" s="990">
        <f t="shared" si="11"/>
        <v>0.77777777777777779</v>
      </c>
    </row>
    <row r="69" spans="2:22" ht="15.75" customHeight="1" x14ac:dyDescent="0.2">
      <c r="B69" s="988" t="s">
        <v>677</v>
      </c>
      <c r="C69" s="989">
        <v>2</v>
      </c>
      <c r="D69" s="39">
        <v>3</v>
      </c>
      <c r="E69" s="39">
        <v>5</v>
      </c>
      <c r="F69" s="990">
        <f t="shared" si="7"/>
        <v>0.4</v>
      </c>
      <c r="G69" s="989">
        <v>3</v>
      </c>
      <c r="H69" s="39">
        <v>5</v>
      </c>
      <c r="I69" s="39">
        <v>8</v>
      </c>
      <c r="J69" s="990">
        <f t="shared" si="8"/>
        <v>0.375</v>
      </c>
      <c r="K69" s="989">
        <v>4</v>
      </c>
      <c r="L69" s="39">
        <v>6</v>
      </c>
      <c r="M69" s="39">
        <v>10</v>
      </c>
      <c r="N69" s="990">
        <f t="shared" si="9"/>
        <v>0.4</v>
      </c>
      <c r="O69" s="989">
        <v>2</v>
      </c>
      <c r="P69" s="39">
        <v>7</v>
      </c>
      <c r="Q69" s="39">
        <v>9</v>
      </c>
      <c r="R69" s="990">
        <f t="shared" si="10"/>
        <v>0.22222222222222221</v>
      </c>
      <c r="S69" s="989">
        <v>2</v>
      </c>
      <c r="T69" s="39">
        <v>4</v>
      </c>
      <c r="U69" s="39">
        <v>6</v>
      </c>
      <c r="V69" s="990">
        <f t="shared" si="11"/>
        <v>0.33333333333333331</v>
      </c>
    </row>
    <row r="70" spans="2:22" ht="15.75" customHeight="1" x14ac:dyDescent="0.2">
      <c r="B70" s="988" t="s">
        <v>678</v>
      </c>
      <c r="C70" s="989">
        <v>12</v>
      </c>
      <c r="D70" s="39">
        <v>11</v>
      </c>
      <c r="E70" s="39">
        <v>23</v>
      </c>
      <c r="F70" s="990">
        <f t="shared" si="7"/>
        <v>0.52173913043478259</v>
      </c>
      <c r="G70" s="989">
        <v>10</v>
      </c>
      <c r="H70" s="39">
        <v>12</v>
      </c>
      <c r="I70" s="39">
        <v>22</v>
      </c>
      <c r="J70" s="990">
        <f t="shared" si="8"/>
        <v>0.45454545454545453</v>
      </c>
      <c r="K70" s="989">
        <v>7</v>
      </c>
      <c r="L70" s="39">
        <v>14</v>
      </c>
      <c r="M70" s="39">
        <v>21</v>
      </c>
      <c r="N70" s="990">
        <f t="shared" si="9"/>
        <v>0.33333333333333331</v>
      </c>
      <c r="O70" s="989">
        <v>9</v>
      </c>
      <c r="P70" s="39">
        <v>15</v>
      </c>
      <c r="Q70" s="39">
        <v>24</v>
      </c>
      <c r="R70" s="990">
        <f t="shared" si="10"/>
        <v>0.375</v>
      </c>
      <c r="S70" s="989">
        <v>7</v>
      </c>
      <c r="T70" s="39">
        <v>10</v>
      </c>
      <c r="U70" s="39">
        <v>17</v>
      </c>
      <c r="V70" s="990">
        <f t="shared" si="11"/>
        <v>0.41176470588235292</v>
      </c>
    </row>
    <row r="71" spans="2:22" ht="15.75" customHeight="1" x14ac:dyDescent="0.2">
      <c r="B71" s="988" t="s">
        <v>679</v>
      </c>
      <c r="C71" s="989">
        <v>14</v>
      </c>
      <c r="D71" s="39">
        <v>18</v>
      </c>
      <c r="E71" s="39">
        <v>32</v>
      </c>
      <c r="F71" s="990">
        <f t="shared" si="7"/>
        <v>0.4375</v>
      </c>
      <c r="G71" s="989">
        <v>13</v>
      </c>
      <c r="H71" s="39">
        <v>30</v>
      </c>
      <c r="I71" s="39">
        <v>43</v>
      </c>
      <c r="J71" s="990">
        <f t="shared" si="8"/>
        <v>0.30232558139534882</v>
      </c>
      <c r="K71" s="989">
        <v>15</v>
      </c>
      <c r="L71" s="39">
        <v>31</v>
      </c>
      <c r="M71" s="39">
        <v>46</v>
      </c>
      <c r="N71" s="990">
        <f t="shared" si="9"/>
        <v>0.32608695652173914</v>
      </c>
      <c r="O71" s="989">
        <v>19</v>
      </c>
      <c r="P71" s="39">
        <v>31</v>
      </c>
      <c r="Q71" s="39">
        <v>50</v>
      </c>
      <c r="R71" s="990">
        <f t="shared" si="10"/>
        <v>0.38</v>
      </c>
      <c r="S71" s="989">
        <v>13</v>
      </c>
      <c r="T71" s="39">
        <v>23</v>
      </c>
      <c r="U71" s="39">
        <v>36</v>
      </c>
      <c r="V71" s="990">
        <f t="shared" si="11"/>
        <v>0.3611111111111111</v>
      </c>
    </row>
    <row r="72" spans="2:22" ht="15.75" customHeight="1" x14ac:dyDescent="0.2">
      <c r="B72" s="39" t="s">
        <v>692</v>
      </c>
      <c r="C72" s="989">
        <v>6</v>
      </c>
      <c r="D72" s="39">
        <v>1</v>
      </c>
      <c r="E72" s="39">
        <v>8</v>
      </c>
      <c r="F72" s="990">
        <f t="shared" si="7"/>
        <v>0.75</v>
      </c>
      <c r="G72" s="989">
        <v>6</v>
      </c>
      <c r="I72" s="39">
        <v>7</v>
      </c>
      <c r="J72" s="990">
        <f t="shared" si="8"/>
        <v>0.8571428571428571</v>
      </c>
      <c r="K72" s="989">
        <v>6</v>
      </c>
      <c r="L72" s="39">
        <v>2</v>
      </c>
      <c r="M72" s="39">
        <v>9</v>
      </c>
      <c r="N72" s="990">
        <f t="shared" si="9"/>
        <v>0.66666666666666663</v>
      </c>
      <c r="O72" s="989">
        <v>5</v>
      </c>
      <c r="P72" s="39">
        <v>3</v>
      </c>
      <c r="Q72" s="39">
        <v>9</v>
      </c>
      <c r="R72" s="990">
        <f t="shared" si="10"/>
        <v>0.55555555555555558</v>
      </c>
      <c r="S72" s="989">
        <v>3</v>
      </c>
      <c r="T72" s="39">
        <v>1</v>
      </c>
      <c r="U72" s="39">
        <v>4</v>
      </c>
      <c r="V72" s="990">
        <f t="shared" si="11"/>
        <v>0.75</v>
      </c>
    </row>
    <row r="73" spans="2:22" ht="15.75" customHeight="1" x14ac:dyDescent="0.2">
      <c r="B73" s="988" t="s">
        <v>681</v>
      </c>
      <c r="C73" s="989">
        <v>3</v>
      </c>
      <c r="D73" s="39">
        <v>8</v>
      </c>
      <c r="E73" s="39">
        <v>12</v>
      </c>
      <c r="F73" s="990">
        <f t="shared" si="7"/>
        <v>0.25</v>
      </c>
      <c r="G73" s="989">
        <v>4</v>
      </c>
      <c r="H73" s="39">
        <v>9</v>
      </c>
      <c r="I73" s="39">
        <v>14</v>
      </c>
      <c r="J73" s="990">
        <f t="shared" si="8"/>
        <v>0.2857142857142857</v>
      </c>
      <c r="K73" s="989">
        <v>3</v>
      </c>
      <c r="L73" s="39">
        <v>14</v>
      </c>
      <c r="M73" s="39">
        <v>17</v>
      </c>
      <c r="N73" s="990">
        <f t="shared" si="9"/>
        <v>0.17647058823529413</v>
      </c>
      <c r="O73" s="989">
        <v>4</v>
      </c>
      <c r="P73" s="39">
        <v>16</v>
      </c>
      <c r="Q73" s="39">
        <v>20</v>
      </c>
      <c r="R73" s="990">
        <f t="shared" si="10"/>
        <v>0.2</v>
      </c>
      <c r="S73" s="989">
        <v>4</v>
      </c>
      <c r="T73" s="39">
        <v>11</v>
      </c>
      <c r="U73" s="39">
        <v>15</v>
      </c>
      <c r="V73" s="990">
        <f t="shared" si="11"/>
        <v>0.26666666666666666</v>
      </c>
    </row>
    <row r="74" spans="2:22" ht="15.75" customHeight="1" x14ac:dyDescent="0.2">
      <c r="B74" s="1197" t="s">
        <v>682</v>
      </c>
      <c r="C74" s="1197">
        <f>SUM(C63:C73)</f>
        <v>119</v>
      </c>
      <c r="D74" s="1198">
        <f>SUM(D63:D73)</f>
        <v>102</v>
      </c>
      <c r="E74" s="1198">
        <f>SUM(E63:E73)</f>
        <v>223</v>
      </c>
      <c r="F74" s="1199">
        <f t="shared" si="7"/>
        <v>0.53363228699551568</v>
      </c>
      <c r="G74" s="1198">
        <f>SUM(G63:G73)</f>
        <v>118</v>
      </c>
      <c r="H74" s="1198">
        <f>SUM(H63:H73)</f>
        <v>117</v>
      </c>
      <c r="I74" s="1198">
        <f>SUM(I63:I73)</f>
        <v>237</v>
      </c>
      <c r="J74" s="1199">
        <f t="shared" si="8"/>
        <v>0.49789029535864981</v>
      </c>
      <c r="K74" s="1197">
        <f>SUM(K63:K73)</f>
        <v>112</v>
      </c>
      <c r="L74" s="1198">
        <f>SUM(L63:L73)</f>
        <v>130</v>
      </c>
      <c r="M74" s="1198">
        <f>SUM(M63:M73)</f>
        <v>243</v>
      </c>
      <c r="N74" s="1199">
        <f t="shared" si="9"/>
        <v>0.46090534979423869</v>
      </c>
      <c r="O74" s="1198">
        <f>SUM(O63:O73)</f>
        <v>117</v>
      </c>
      <c r="P74" s="1198">
        <f>SUM(P63:P73)</f>
        <v>142</v>
      </c>
      <c r="Q74" s="1198">
        <f>SUM(Q63:Q73)</f>
        <v>260</v>
      </c>
      <c r="R74" s="1199">
        <f t="shared" si="10"/>
        <v>0.45</v>
      </c>
      <c r="S74" s="1197">
        <f>SUM(S63:S73)</f>
        <v>78</v>
      </c>
      <c r="T74" s="1198">
        <f>SUM(T63:T73)</f>
        <v>103</v>
      </c>
      <c r="U74" s="1198">
        <f>SUM(U63:U73)</f>
        <v>181</v>
      </c>
      <c r="V74" s="1199">
        <f t="shared" si="11"/>
        <v>0.43093922651933703</v>
      </c>
    </row>
    <row r="75" spans="2:22" ht="15.75" customHeight="1" x14ac:dyDescent="0.2">
      <c r="B75" s="1201" t="s">
        <v>683</v>
      </c>
      <c r="C75" s="1201">
        <v>1095</v>
      </c>
      <c r="D75" s="1202">
        <v>1197</v>
      </c>
      <c r="E75" s="1203">
        <v>2295</v>
      </c>
      <c r="F75" s="1204">
        <f t="shared" si="7"/>
        <v>0.47712418300653597</v>
      </c>
      <c r="G75" s="1202">
        <v>1124</v>
      </c>
      <c r="H75" s="1202">
        <v>1248</v>
      </c>
      <c r="I75" s="1203">
        <v>2374</v>
      </c>
      <c r="J75" s="1204">
        <f t="shared" si="8"/>
        <v>0.47346251053074978</v>
      </c>
      <c r="K75" s="1201">
        <v>1179</v>
      </c>
      <c r="L75" s="1202">
        <v>1304</v>
      </c>
      <c r="M75" s="1203">
        <v>2484</v>
      </c>
      <c r="N75" s="1204">
        <f t="shared" si="9"/>
        <v>0.47463768115942029</v>
      </c>
      <c r="O75" s="1202">
        <v>1337</v>
      </c>
      <c r="P75" s="1202">
        <v>1393</v>
      </c>
      <c r="Q75" s="1203">
        <v>2732</v>
      </c>
      <c r="R75" s="1204">
        <f t="shared" si="10"/>
        <v>0.48938506588579794</v>
      </c>
      <c r="S75" s="1201">
        <v>716</v>
      </c>
      <c r="T75" s="1202">
        <v>859</v>
      </c>
      <c r="U75" s="1203">
        <v>1576</v>
      </c>
      <c r="V75" s="1204">
        <f t="shared" si="11"/>
        <v>0.45431472081218272</v>
      </c>
    </row>
    <row r="76" spans="2:22" ht="15.75" customHeight="1" x14ac:dyDescent="0.2">
      <c r="B76" s="39" t="s">
        <v>693</v>
      </c>
    </row>
    <row r="78" spans="2:22" ht="15.75" customHeight="1" x14ac:dyDescent="0.25">
      <c r="B78" s="991" t="s">
        <v>694</v>
      </c>
      <c r="C78" s="48"/>
    </row>
    <row r="79" spans="2:22" ht="15.75" customHeight="1" x14ac:dyDescent="0.2">
      <c r="B79" s="2270" t="s">
        <v>561</v>
      </c>
      <c r="C79" s="2271" t="s">
        <v>686</v>
      </c>
      <c r="D79" s="2271"/>
      <c r="E79" s="2271"/>
      <c r="F79" s="2271" t="s">
        <v>687</v>
      </c>
      <c r="G79" s="2271"/>
      <c r="H79" s="2271"/>
      <c r="I79" s="2271" t="s">
        <v>688</v>
      </c>
      <c r="J79" s="2271"/>
      <c r="K79" s="2271"/>
      <c r="L79" s="2271" t="s">
        <v>689</v>
      </c>
      <c r="M79" s="2271"/>
      <c r="N79" s="2271"/>
      <c r="O79" s="2272" t="s">
        <v>690</v>
      </c>
      <c r="P79" s="2272"/>
      <c r="Q79" s="2272"/>
    </row>
    <row r="80" spans="2:22" ht="15.75" customHeight="1" x14ac:dyDescent="0.2">
      <c r="B80" s="2270"/>
      <c r="C80" s="1150" t="s">
        <v>667</v>
      </c>
      <c r="D80" s="1150" t="s">
        <v>668</v>
      </c>
      <c r="E80" s="1150" t="s">
        <v>549</v>
      </c>
      <c r="F80" s="1150" t="s">
        <v>667</v>
      </c>
      <c r="G80" s="1150" t="s">
        <v>668</v>
      </c>
      <c r="H80" s="1150" t="s">
        <v>549</v>
      </c>
      <c r="I80" s="1150" t="s">
        <v>667</v>
      </c>
      <c r="J80" s="1150" t="s">
        <v>668</v>
      </c>
      <c r="K80" s="1150" t="s">
        <v>549</v>
      </c>
      <c r="L80" s="1150" t="s">
        <v>667</v>
      </c>
      <c r="M80" s="1150" t="s">
        <v>668</v>
      </c>
      <c r="N80" s="1150" t="s">
        <v>549</v>
      </c>
      <c r="O80" s="1150" t="s">
        <v>667</v>
      </c>
      <c r="P80" s="1150" t="s">
        <v>668</v>
      </c>
      <c r="Q80" s="1150" t="s">
        <v>549</v>
      </c>
    </row>
    <row r="81" spans="2:17" ht="15.75" customHeight="1" x14ac:dyDescent="0.2">
      <c r="B81" s="988" t="s">
        <v>671</v>
      </c>
      <c r="C81" s="989">
        <f t="shared" ref="C81:C92" si="12">G63-C63</f>
        <v>-2</v>
      </c>
      <c r="D81" s="39">
        <f t="shared" ref="D81:D92" si="13">H63-D63</f>
        <v>1</v>
      </c>
      <c r="E81" s="39">
        <f t="shared" ref="E81:E92" si="14">I63-E63</f>
        <v>-1</v>
      </c>
      <c r="F81" s="989">
        <f t="shared" ref="F81:F92" si="15">K63-G63</f>
        <v>0</v>
      </c>
      <c r="G81" s="39">
        <f t="shared" ref="G81:G92" si="16">L63-H63</f>
        <v>1</v>
      </c>
      <c r="H81" s="39">
        <f t="shared" ref="H81:H92" si="17">M63-I63</f>
        <v>1</v>
      </c>
      <c r="I81" s="989">
        <f t="shared" ref="I81:I92" si="18">O63-K63</f>
        <v>-1</v>
      </c>
      <c r="J81" s="39">
        <f t="shared" ref="J81:J92" si="19">P63-L63</f>
        <v>0</v>
      </c>
      <c r="K81" s="39">
        <f t="shared" ref="K81:K92" si="20">Q63-M63</f>
        <v>-1</v>
      </c>
      <c r="L81" s="989">
        <f t="shared" ref="L81:L92" si="21">S63-O63</f>
        <v>-2</v>
      </c>
      <c r="M81" s="39">
        <f t="shared" ref="M81:M92" si="22">T63-P63</f>
        <v>-2</v>
      </c>
      <c r="N81" s="470">
        <f t="shared" ref="N81:N92" si="23">U63-Q63</f>
        <v>-4</v>
      </c>
      <c r="O81" s="989">
        <f t="shared" ref="O81:O94" si="24">SUM(F81,I81,L81)</f>
        <v>-3</v>
      </c>
      <c r="P81" s="39">
        <f t="shared" ref="P81:P94" si="25">SUM(G81,J81,M81)</f>
        <v>-1</v>
      </c>
      <c r="Q81" s="470">
        <f t="shared" ref="Q81:Q94" si="26">SUM(H81,K81,N81)</f>
        <v>-4</v>
      </c>
    </row>
    <row r="82" spans="2:17" ht="15.75" customHeight="1" x14ac:dyDescent="0.2">
      <c r="B82" s="988" t="s">
        <v>672</v>
      </c>
      <c r="C82" s="989">
        <f t="shared" si="12"/>
        <v>-2</v>
      </c>
      <c r="D82" s="39">
        <f t="shared" si="13"/>
        <v>-4</v>
      </c>
      <c r="E82" s="39">
        <f t="shared" si="14"/>
        <v>-6</v>
      </c>
      <c r="F82" s="989">
        <f t="shared" si="15"/>
        <v>0</v>
      </c>
      <c r="G82" s="39">
        <f t="shared" si="16"/>
        <v>-5</v>
      </c>
      <c r="H82" s="39">
        <f t="shared" si="17"/>
        <v>-5</v>
      </c>
      <c r="I82" s="989">
        <f t="shared" si="18"/>
        <v>0</v>
      </c>
      <c r="J82" s="39">
        <f t="shared" si="19"/>
        <v>2</v>
      </c>
      <c r="K82" s="39">
        <f t="shared" si="20"/>
        <v>2</v>
      </c>
      <c r="L82" s="989">
        <f t="shared" si="21"/>
        <v>-7</v>
      </c>
      <c r="M82" s="39">
        <f t="shared" si="22"/>
        <v>-2</v>
      </c>
      <c r="N82" s="470">
        <f t="shared" si="23"/>
        <v>-9</v>
      </c>
      <c r="O82" s="989">
        <f t="shared" si="24"/>
        <v>-7</v>
      </c>
      <c r="P82" s="39">
        <f t="shared" si="25"/>
        <v>-5</v>
      </c>
      <c r="Q82" s="470">
        <f t="shared" si="26"/>
        <v>-12</v>
      </c>
    </row>
    <row r="83" spans="2:17" ht="15.75" customHeight="1" x14ac:dyDescent="0.2">
      <c r="B83" s="988" t="s">
        <v>673</v>
      </c>
      <c r="C83" s="989">
        <f t="shared" si="12"/>
        <v>-1</v>
      </c>
      <c r="D83" s="39">
        <f t="shared" si="13"/>
        <v>-1</v>
      </c>
      <c r="E83" s="39">
        <f t="shared" si="14"/>
        <v>-2</v>
      </c>
      <c r="F83" s="989">
        <f t="shared" si="15"/>
        <v>1</v>
      </c>
      <c r="G83" s="39">
        <f t="shared" si="16"/>
        <v>4</v>
      </c>
      <c r="H83" s="39">
        <f t="shared" si="17"/>
        <v>5</v>
      </c>
      <c r="I83" s="989">
        <f t="shared" si="18"/>
        <v>-1</v>
      </c>
      <c r="J83" s="39">
        <f t="shared" si="19"/>
        <v>5</v>
      </c>
      <c r="K83" s="39">
        <f t="shared" si="20"/>
        <v>4</v>
      </c>
      <c r="L83" s="989">
        <f t="shared" si="21"/>
        <v>-2</v>
      </c>
      <c r="M83" s="39">
        <f t="shared" si="22"/>
        <v>-4</v>
      </c>
      <c r="N83" s="470">
        <f t="shared" si="23"/>
        <v>-6</v>
      </c>
      <c r="O83" s="989">
        <f t="shared" si="24"/>
        <v>-2</v>
      </c>
      <c r="P83" s="39">
        <f t="shared" si="25"/>
        <v>5</v>
      </c>
      <c r="Q83" s="470">
        <f t="shared" si="26"/>
        <v>3</v>
      </c>
    </row>
    <row r="84" spans="2:17" ht="15.75" customHeight="1" x14ac:dyDescent="0.2">
      <c r="B84" s="988" t="s">
        <v>674</v>
      </c>
      <c r="C84" s="989">
        <f t="shared" si="12"/>
        <v>1</v>
      </c>
      <c r="D84" s="39">
        <f t="shared" si="13"/>
        <v>1</v>
      </c>
      <c r="E84" s="39">
        <f t="shared" si="14"/>
        <v>2</v>
      </c>
      <c r="F84" s="989">
        <f t="shared" si="15"/>
        <v>5</v>
      </c>
      <c r="G84" s="39">
        <f t="shared" si="16"/>
        <v>2</v>
      </c>
      <c r="H84" s="39">
        <f t="shared" si="17"/>
        <v>7</v>
      </c>
      <c r="I84" s="989">
        <f t="shared" si="18"/>
        <v>-2</v>
      </c>
      <c r="J84" s="39">
        <f t="shared" si="19"/>
        <v>1</v>
      </c>
      <c r="K84" s="39">
        <f t="shared" si="20"/>
        <v>-1</v>
      </c>
      <c r="L84" s="989">
        <f t="shared" si="21"/>
        <v>-6</v>
      </c>
      <c r="M84" s="39">
        <f t="shared" si="22"/>
        <v>-1</v>
      </c>
      <c r="N84" s="470">
        <f t="shared" si="23"/>
        <v>-7</v>
      </c>
      <c r="O84" s="989">
        <f t="shared" si="24"/>
        <v>-3</v>
      </c>
      <c r="P84" s="39">
        <f t="shared" si="25"/>
        <v>2</v>
      </c>
      <c r="Q84" s="470">
        <f t="shared" si="26"/>
        <v>-1</v>
      </c>
    </row>
    <row r="85" spans="2:17" ht="15.75" customHeight="1" x14ac:dyDescent="0.2">
      <c r="B85" s="988" t="s">
        <v>675</v>
      </c>
      <c r="C85" s="989">
        <f t="shared" si="12"/>
        <v>3</v>
      </c>
      <c r="D85" s="39">
        <f t="shared" si="13"/>
        <v>1</v>
      </c>
      <c r="E85" s="39">
        <f t="shared" si="14"/>
        <v>4</v>
      </c>
      <c r="F85" s="989">
        <f t="shared" si="15"/>
        <v>-5</v>
      </c>
      <c r="G85" s="39">
        <f t="shared" si="16"/>
        <v>3</v>
      </c>
      <c r="H85" s="39">
        <f t="shared" si="17"/>
        <v>-2</v>
      </c>
      <c r="I85" s="989">
        <f t="shared" si="18"/>
        <v>0</v>
      </c>
      <c r="J85" s="39">
        <f t="shared" si="19"/>
        <v>1</v>
      </c>
      <c r="K85" s="39">
        <f t="shared" si="20"/>
        <v>1</v>
      </c>
      <c r="L85" s="989">
        <f t="shared" si="21"/>
        <v>-2</v>
      </c>
      <c r="M85" s="39">
        <f t="shared" si="22"/>
        <v>-3</v>
      </c>
      <c r="N85" s="470">
        <f t="shared" si="23"/>
        <v>-5</v>
      </c>
      <c r="O85" s="989">
        <f t="shared" si="24"/>
        <v>-7</v>
      </c>
      <c r="P85" s="39">
        <f t="shared" si="25"/>
        <v>1</v>
      </c>
      <c r="Q85" s="470">
        <f t="shared" si="26"/>
        <v>-6</v>
      </c>
    </row>
    <row r="86" spans="2:17" ht="15.75" customHeight="1" x14ac:dyDescent="0.2">
      <c r="B86" s="988" t="s">
        <v>676</v>
      </c>
      <c r="C86" s="989">
        <f t="shared" si="12"/>
        <v>1</v>
      </c>
      <c r="D86" s="39">
        <f t="shared" si="13"/>
        <v>2</v>
      </c>
      <c r="E86" s="39">
        <f t="shared" si="14"/>
        <v>3</v>
      </c>
      <c r="F86" s="989">
        <f t="shared" si="15"/>
        <v>-6</v>
      </c>
      <c r="G86" s="39">
        <f t="shared" si="16"/>
        <v>-3</v>
      </c>
      <c r="H86" s="39">
        <f t="shared" si="17"/>
        <v>-9</v>
      </c>
      <c r="I86" s="989">
        <f t="shared" si="18"/>
        <v>5</v>
      </c>
      <c r="J86" s="39">
        <f t="shared" si="19"/>
        <v>-2</v>
      </c>
      <c r="K86" s="39">
        <f t="shared" si="20"/>
        <v>3</v>
      </c>
      <c r="L86" s="989">
        <f t="shared" si="21"/>
        <v>-10</v>
      </c>
      <c r="M86" s="39">
        <f t="shared" si="22"/>
        <v>-4</v>
      </c>
      <c r="N86" s="470">
        <f t="shared" si="23"/>
        <v>-14</v>
      </c>
      <c r="O86" s="989">
        <f t="shared" si="24"/>
        <v>-11</v>
      </c>
      <c r="P86" s="39">
        <f t="shared" si="25"/>
        <v>-9</v>
      </c>
      <c r="Q86" s="470">
        <f t="shared" si="26"/>
        <v>-20</v>
      </c>
    </row>
    <row r="87" spans="2:17" ht="15.75" customHeight="1" x14ac:dyDescent="0.2">
      <c r="B87" s="988" t="s">
        <v>677</v>
      </c>
      <c r="C87" s="989">
        <f t="shared" si="12"/>
        <v>1</v>
      </c>
      <c r="D87" s="39">
        <f t="shared" si="13"/>
        <v>2</v>
      </c>
      <c r="E87" s="39">
        <f t="shared" si="14"/>
        <v>3</v>
      </c>
      <c r="F87" s="989">
        <f t="shared" si="15"/>
        <v>1</v>
      </c>
      <c r="G87" s="39">
        <f t="shared" si="16"/>
        <v>1</v>
      </c>
      <c r="H87" s="39">
        <f t="shared" si="17"/>
        <v>2</v>
      </c>
      <c r="I87" s="989">
        <f t="shared" si="18"/>
        <v>-2</v>
      </c>
      <c r="J87" s="39">
        <f t="shared" si="19"/>
        <v>1</v>
      </c>
      <c r="K87" s="39">
        <f t="shared" si="20"/>
        <v>-1</v>
      </c>
      <c r="L87" s="989">
        <f t="shared" si="21"/>
        <v>0</v>
      </c>
      <c r="M87" s="39">
        <f t="shared" si="22"/>
        <v>-3</v>
      </c>
      <c r="N87" s="470">
        <f t="shared" si="23"/>
        <v>-3</v>
      </c>
      <c r="O87" s="989">
        <f t="shared" si="24"/>
        <v>-1</v>
      </c>
      <c r="P87" s="39">
        <f t="shared" si="25"/>
        <v>-1</v>
      </c>
      <c r="Q87" s="470">
        <f t="shared" si="26"/>
        <v>-2</v>
      </c>
    </row>
    <row r="88" spans="2:17" ht="15.75" customHeight="1" x14ac:dyDescent="0.2">
      <c r="B88" s="988" t="s">
        <v>678</v>
      </c>
      <c r="C88" s="989">
        <f t="shared" si="12"/>
        <v>-2</v>
      </c>
      <c r="D88" s="39">
        <f t="shared" si="13"/>
        <v>1</v>
      </c>
      <c r="E88" s="39">
        <f t="shared" si="14"/>
        <v>-1</v>
      </c>
      <c r="F88" s="989">
        <f t="shared" si="15"/>
        <v>-3</v>
      </c>
      <c r="G88" s="39">
        <f t="shared" si="16"/>
        <v>2</v>
      </c>
      <c r="H88" s="39">
        <f t="shared" si="17"/>
        <v>-1</v>
      </c>
      <c r="I88" s="989">
        <f t="shared" si="18"/>
        <v>2</v>
      </c>
      <c r="J88" s="39">
        <f t="shared" si="19"/>
        <v>1</v>
      </c>
      <c r="K88" s="39">
        <f t="shared" si="20"/>
        <v>3</v>
      </c>
      <c r="L88" s="989">
        <f t="shared" si="21"/>
        <v>-2</v>
      </c>
      <c r="M88" s="39">
        <f t="shared" si="22"/>
        <v>-5</v>
      </c>
      <c r="N88" s="470">
        <f t="shared" si="23"/>
        <v>-7</v>
      </c>
      <c r="O88" s="989">
        <f t="shared" si="24"/>
        <v>-3</v>
      </c>
      <c r="P88" s="39">
        <f t="shared" si="25"/>
        <v>-2</v>
      </c>
      <c r="Q88" s="470">
        <f t="shared" si="26"/>
        <v>-5</v>
      </c>
    </row>
    <row r="89" spans="2:17" ht="15.75" customHeight="1" x14ac:dyDescent="0.2">
      <c r="B89" s="988" t="s">
        <v>679</v>
      </c>
      <c r="C89" s="989">
        <f t="shared" si="12"/>
        <v>-1</v>
      </c>
      <c r="D89" s="39">
        <f t="shared" si="13"/>
        <v>12</v>
      </c>
      <c r="E89" s="39">
        <f t="shared" si="14"/>
        <v>11</v>
      </c>
      <c r="F89" s="989">
        <f t="shared" si="15"/>
        <v>2</v>
      </c>
      <c r="G89" s="39">
        <f t="shared" si="16"/>
        <v>1</v>
      </c>
      <c r="H89" s="39">
        <f t="shared" si="17"/>
        <v>3</v>
      </c>
      <c r="I89" s="989">
        <f t="shared" si="18"/>
        <v>4</v>
      </c>
      <c r="J89" s="39">
        <f t="shared" si="19"/>
        <v>0</v>
      </c>
      <c r="K89" s="39">
        <f t="shared" si="20"/>
        <v>4</v>
      </c>
      <c r="L89" s="989">
        <f t="shared" si="21"/>
        <v>-6</v>
      </c>
      <c r="M89" s="39">
        <f t="shared" si="22"/>
        <v>-8</v>
      </c>
      <c r="N89" s="470">
        <f t="shared" si="23"/>
        <v>-14</v>
      </c>
      <c r="O89" s="989">
        <f t="shared" si="24"/>
        <v>0</v>
      </c>
      <c r="P89" s="39">
        <f t="shared" si="25"/>
        <v>-7</v>
      </c>
      <c r="Q89" s="470">
        <f t="shared" si="26"/>
        <v>-7</v>
      </c>
    </row>
    <row r="90" spans="2:17" ht="15.75" customHeight="1" x14ac:dyDescent="0.2">
      <c r="B90" s="39" t="s">
        <v>692</v>
      </c>
      <c r="C90" s="989">
        <f t="shared" si="12"/>
        <v>0</v>
      </c>
      <c r="D90" s="39">
        <f t="shared" si="13"/>
        <v>-1</v>
      </c>
      <c r="E90" s="39">
        <f t="shared" si="14"/>
        <v>-1</v>
      </c>
      <c r="F90" s="989">
        <f t="shared" si="15"/>
        <v>0</v>
      </c>
      <c r="G90" s="39">
        <f t="shared" si="16"/>
        <v>2</v>
      </c>
      <c r="H90" s="39">
        <f t="shared" si="17"/>
        <v>2</v>
      </c>
      <c r="I90" s="989">
        <f t="shared" si="18"/>
        <v>-1</v>
      </c>
      <c r="J90" s="39">
        <f t="shared" si="19"/>
        <v>1</v>
      </c>
      <c r="K90" s="39">
        <f t="shared" si="20"/>
        <v>0</v>
      </c>
      <c r="L90" s="989">
        <f t="shared" si="21"/>
        <v>-2</v>
      </c>
      <c r="M90" s="39">
        <f t="shared" si="22"/>
        <v>-2</v>
      </c>
      <c r="N90" s="470">
        <f t="shared" si="23"/>
        <v>-5</v>
      </c>
      <c r="O90" s="989">
        <f t="shared" si="24"/>
        <v>-3</v>
      </c>
      <c r="P90" s="39">
        <f t="shared" si="25"/>
        <v>1</v>
      </c>
      <c r="Q90" s="470">
        <f t="shared" si="26"/>
        <v>-3</v>
      </c>
    </row>
    <row r="91" spans="2:17" ht="15.75" customHeight="1" x14ac:dyDescent="0.2">
      <c r="B91" s="988" t="s">
        <v>681</v>
      </c>
      <c r="C91" s="989">
        <f t="shared" si="12"/>
        <v>1</v>
      </c>
      <c r="D91" s="39">
        <f t="shared" si="13"/>
        <v>1</v>
      </c>
      <c r="E91" s="39">
        <f t="shared" si="14"/>
        <v>2</v>
      </c>
      <c r="F91" s="989">
        <f t="shared" si="15"/>
        <v>-1</v>
      </c>
      <c r="G91" s="39">
        <f t="shared" si="16"/>
        <v>5</v>
      </c>
      <c r="H91" s="39">
        <f t="shared" si="17"/>
        <v>3</v>
      </c>
      <c r="I91" s="989">
        <f t="shared" si="18"/>
        <v>1</v>
      </c>
      <c r="J91" s="39">
        <f t="shared" si="19"/>
        <v>2</v>
      </c>
      <c r="K91" s="39">
        <f t="shared" si="20"/>
        <v>3</v>
      </c>
      <c r="L91" s="312">
        <f t="shared" si="21"/>
        <v>0</v>
      </c>
      <c r="M91" s="471">
        <f t="shared" si="22"/>
        <v>-5</v>
      </c>
      <c r="N91" s="472">
        <f t="shared" si="23"/>
        <v>-5</v>
      </c>
      <c r="O91" s="312">
        <f t="shared" si="24"/>
        <v>0</v>
      </c>
      <c r="P91" s="471">
        <f t="shared" si="25"/>
        <v>2</v>
      </c>
      <c r="Q91" s="472">
        <f t="shared" si="26"/>
        <v>1</v>
      </c>
    </row>
    <row r="92" spans="2:17" ht="15.75" customHeight="1" x14ac:dyDescent="0.2">
      <c r="B92" s="1197" t="s">
        <v>682</v>
      </c>
      <c r="C92" s="1197">
        <f t="shared" si="12"/>
        <v>-1</v>
      </c>
      <c r="D92" s="1198">
        <f t="shared" si="13"/>
        <v>15</v>
      </c>
      <c r="E92" s="1198">
        <f t="shared" si="14"/>
        <v>14</v>
      </c>
      <c r="F92" s="1198">
        <f t="shared" si="15"/>
        <v>-6</v>
      </c>
      <c r="G92" s="1198">
        <f t="shared" si="16"/>
        <v>13</v>
      </c>
      <c r="H92" s="1198">
        <f t="shared" si="17"/>
        <v>6</v>
      </c>
      <c r="I92" s="1197">
        <f t="shared" si="18"/>
        <v>5</v>
      </c>
      <c r="J92" s="1198">
        <f t="shared" si="19"/>
        <v>12</v>
      </c>
      <c r="K92" s="1206">
        <f t="shared" si="20"/>
        <v>17</v>
      </c>
      <c r="L92" s="1197">
        <f t="shared" si="21"/>
        <v>-39</v>
      </c>
      <c r="M92" s="1198">
        <f t="shared" si="22"/>
        <v>-39</v>
      </c>
      <c r="N92" s="1206">
        <f t="shared" si="23"/>
        <v>-79</v>
      </c>
      <c r="O92" s="1197">
        <f t="shared" si="24"/>
        <v>-40</v>
      </c>
      <c r="P92" s="1198">
        <f t="shared" si="25"/>
        <v>-14</v>
      </c>
      <c r="Q92" s="1206">
        <f t="shared" si="26"/>
        <v>-56</v>
      </c>
    </row>
    <row r="93" spans="2:17" ht="15.75" customHeight="1" x14ac:dyDescent="0.2">
      <c r="B93" s="1207"/>
      <c r="C93" s="1207"/>
      <c r="D93" s="44"/>
      <c r="E93" s="44"/>
      <c r="F93" s="44"/>
      <c r="G93" s="44"/>
      <c r="H93" s="44"/>
      <c r="I93" s="1207"/>
      <c r="J93" s="44"/>
      <c r="K93" s="927"/>
      <c r="L93" s="1207"/>
      <c r="M93" s="44"/>
      <c r="N93" s="927"/>
      <c r="O93" s="992">
        <f>O92/Q92</f>
        <v>0.7142857142857143</v>
      </c>
      <c r="P93" s="992">
        <f>P92/Q92</f>
        <v>0.25</v>
      </c>
      <c r="Q93" s="1209">
        <v>1</v>
      </c>
    </row>
    <row r="94" spans="2:17" ht="15.75" customHeight="1" x14ac:dyDescent="0.2">
      <c r="B94" s="1201" t="s">
        <v>683</v>
      </c>
      <c r="C94" s="1201">
        <f>G75-C75</f>
        <v>29</v>
      </c>
      <c r="D94" s="1202">
        <f>H75-D75</f>
        <v>51</v>
      </c>
      <c r="E94" s="1203">
        <f>I75-E75</f>
        <v>79</v>
      </c>
      <c r="F94" s="1202">
        <f>K75-G75</f>
        <v>55</v>
      </c>
      <c r="G94" s="1202">
        <f>L75-H75</f>
        <v>56</v>
      </c>
      <c r="H94" s="1203">
        <f>M75-I75</f>
        <v>110</v>
      </c>
      <c r="I94" s="1201">
        <f>O75-K75</f>
        <v>158</v>
      </c>
      <c r="J94" s="1202">
        <f>P75-L75</f>
        <v>89</v>
      </c>
      <c r="K94" s="1210">
        <f>Q75-M75</f>
        <v>248</v>
      </c>
      <c r="L94" s="1201">
        <f>S75-O75</f>
        <v>-621</v>
      </c>
      <c r="M94" s="1202">
        <f>T75-P75</f>
        <v>-534</v>
      </c>
      <c r="N94" s="1210">
        <f>U75-Q75</f>
        <v>-1156</v>
      </c>
      <c r="O94" s="1201">
        <f t="shared" si="24"/>
        <v>-408</v>
      </c>
      <c r="P94" s="1202">
        <f t="shared" si="25"/>
        <v>-389</v>
      </c>
      <c r="Q94" s="1210">
        <f t="shared" si="26"/>
        <v>-798</v>
      </c>
    </row>
    <row r="95" spans="2:17" ht="15.75" customHeight="1" x14ac:dyDescent="0.2">
      <c r="O95" s="992">
        <f>O94/Q94</f>
        <v>0.51127819548872178</v>
      </c>
      <c r="P95" s="992">
        <f>P94/Q94</f>
        <v>0.487468671679198</v>
      </c>
      <c r="Q95" s="1209">
        <v>1</v>
      </c>
    </row>
    <row r="96" spans="2:17" ht="15.75" customHeight="1" x14ac:dyDescent="0.2">
      <c r="B96" s="39" t="s">
        <v>695</v>
      </c>
    </row>
    <row r="97" spans="2:6" ht="15.75" customHeight="1" x14ac:dyDescent="0.2">
      <c r="B97" s="39" t="s">
        <v>533</v>
      </c>
    </row>
    <row r="98" spans="2:6" ht="15.75" customHeight="1" x14ac:dyDescent="0.2">
      <c r="B98" s="39" t="s">
        <v>696</v>
      </c>
    </row>
    <row r="100" spans="2:6" ht="15.75" customHeight="1" x14ac:dyDescent="0.2">
      <c r="B100" s="2118" t="s">
        <v>426</v>
      </c>
      <c r="C100" s="2118"/>
      <c r="D100" s="2118"/>
      <c r="E100" s="2118"/>
      <c r="F100" s="2118"/>
    </row>
    <row r="101" spans="2:6" ht="15.75" customHeight="1" x14ac:dyDescent="0.2">
      <c r="B101" s="2194" t="s">
        <v>697</v>
      </c>
      <c r="C101" s="2195"/>
      <c r="D101" s="2195"/>
      <c r="E101" s="2195"/>
      <c r="F101" s="2196"/>
    </row>
    <row r="102" spans="2:6" ht="15.75" customHeight="1" x14ac:dyDescent="0.2">
      <c r="B102" s="2194"/>
      <c r="C102" s="2195"/>
      <c r="D102" s="2195"/>
      <c r="E102" s="2195"/>
      <c r="F102" s="2196"/>
    </row>
    <row r="103" spans="2:6" ht="15.75" customHeight="1" x14ac:dyDescent="0.2">
      <c r="B103" s="2194"/>
      <c r="C103" s="2195"/>
      <c r="D103" s="2195"/>
      <c r="E103" s="2195"/>
      <c r="F103" s="2196"/>
    </row>
    <row r="104" spans="2:6" ht="15.75" customHeight="1" x14ac:dyDescent="0.2">
      <c r="B104" s="2194"/>
      <c r="C104" s="2195"/>
      <c r="D104" s="2195"/>
      <c r="E104" s="2195"/>
      <c r="F104" s="2196"/>
    </row>
    <row r="105" spans="2:6" ht="15.75" customHeight="1" x14ac:dyDescent="0.2">
      <c r="B105" s="2194"/>
      <c r="C105" s="2195"/>
      <c r="D105" s="2195"/>
      <c r="E105" s="2195"/>
      <c r="F105" s="2196"/>
    </row>
    <row r="106" spans="2:6" ht="15.75" customHeight="1" x14ac:dyDescent="0.2">
      <c r="B106" s="2194"/>
      <c r="C106" s="2195"/>
      <c r="D106" s="2195"/>
      <c r="E106" s="2195"/>
      <c r="F106" s="2196"/>
    </row>
    <row r="107" spans="2:6" ht="15.75" customHeight="1" x14ac:dyDescent="0.2">
      <c r="B107" s="2194"/>
      <c r="C107" s="2195"/>
      <c r="D107" s="2195"/>
      <c r="E107" s="2195"/>
      <c r="F107" s="2196"/>
    </row>
    <row r="108" spans="2:6" ht="15.75" customHeight="1" x14ac:dyDescent="0.2">
      <c r="B108" s="2194"/>
      <c r="C108" s="2195"/>
      <c r="D108" s="2195"/>
      <c r="E108" s="2195"/>
      <c r="F108" s="2196"/>
    </row>
    <row r="109" spans="2:6" ht="15.75" customHeight="1" x14ac:dyDescent="0.2">
      <c r="B109" s="2197"/>
      <c r="C109" s="2198"/>
      <c r="D109" s="2198"/>
      <c r="E109" s="2198"/>
      <c r="F109" s="2199"/>
    </row>
  </sheetData>
  <sheetProtection formatCells="0" formatColumns="0" formatRows="0" insertColumns="0" insertRows="0" insertHyperlinks="0" deleteColumns="0" deleteRows="0" pivotTables="0"/>
  <mergeCells count="49">
    <mergeCell ref="H8:J8"/>
    <mergeCell ref="B100:F100"/>
    <mergeCell ref="B101:F109"/>
    <mergeCell ref="B5:C5"/>
    <mergeCell ref="D5:E5"/>
    <mergeCell ref="F5:G5"/>
    <mergeCell ref="B8:C8"/>
    <mergeCell ref="D8:E8"/>
    <mergeCell ref="F8:G8"/>
    <mergeCell ref="H6:J6"/>
    <mergeCell ref="S24:V24"/>
    <mergeCell ref="B10:J10"/>
    <mergeCell ref="B2:D2"/>
    <mergeCell ref="E2:J2"/>
    <mergeCell ref="B4:C4"/>
    <mergeCell ref="D4:E4"/>
    <mergeCell ref="F4:G4"/>
    <mergeCell ref="H4:J4"/>
    <mergeCell ref="H5:J5"/>
    <mergeCell ref="B7:C7"/>
    <mergeCell ref="D7:E7"/>
    <mergeCell ref="F7:G7"/>
    <mergeCell ref="B6:C6"/>
    <mergeCell ref="D6:E6"/>
    <mergeCell ref="F6:G6"/>
    <mergeCell ref="H7:J7"/>
    <mergeCell ref="O42:Q42"/>
    <mergeCell ref="B24:B25"/>
    <mergeCell ref="C24:F24"/>
    <mergeCell ref="G24:J24"/>
    <mergeCell ref="K24:N24"/>
    <mergeCell ref="O24:R24"/>
    <mergeCell ref="B42:B43"/>
    <mergeCell ref="C42:E42"/>
    <mergeCell ref="F42:H42"/>
    <mergeCell ref="I42:K42"/>
    <mergeCell ref="L42:N42"/>
    <mergeCell ref="S61:V61"/>
    <mergeCell ref="B79:B80"/>
    <mergeCell ref="C79:E79"/>
    <mergeCell ref="F79:H79"/>
    <mergeCell ref="I79:K79"/>
    <mergeCell ref="L79:N79"/>
    <mergeCell ref="O79:Q79"/>
    <mergeCell ref="B61:B62"/>
    <mergeCell ref="C61:F61"/>
    <mergeCell ref="G61:J61"/>
    <mergeCell ref="K61:N61"/>
    <mergeCell ref="O61:R61"/>
  </mergeCells>
  <phoneticPr fontId="3" type="noConversion"/>
  <conditionalFormatting sqref="F37 J37 N37 R37 V37">
    <cfRule type="iconSet" priority="3">
      <iconSet iconSet="3Symbols2">
        <cfvo type="percent" val="0"/>
        <cfvo type="num" val="0.3"/>
        <cfvo type="num" val="0.4"/>
      </iconSet>
    </cfRule>
  </conditionalFormatting>
  <conditionalFormatting sqref="O59">
    <cfRule type="iconSet" priority="1">
      <iconSet iconSet="3Symbols2">
        <cfvo type="percent" val="0"/>
        <cfvo type="num" val="0.3"/>
        <cfvo type="num" val="0.4"/>
      </iconSet>
    </cfRule>
  </conditionalFormatting>
  <pageMargins left="0.7" right="0.7" top="0.75" bottom="0.75" header="0" footer="0"/>
  <pageSetup paperSize="9" scale="27"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2" id="{00000000-000E-0000-0D00-000002000000}">
            <x14:iconSet iconSet="4Arrows" custom="1">
              <x14:cfvo type="percent">
                <xm:f>0</xm:f>
              </x14:cfvo>
              <x14:cfvo type="num">
                <xm:f>0.3</xm:f>
              </x14:cfvo>
              <x14:cfvo type="num">
                <xm:f>0.35</xm:f>
              </x14:cfvo>
              <x14:cfvo type="num">
                <xm:f>0.4</xm:f>
              </x14:cfvo>
              <x14:cfIcon iconSet="3TrafficLights1" iconId="0"/>
              <x14:cfIcon iconSet="3TrafficLights1" iconId="1"/>
              <x14:cfIcon iconSet="3Triangles" iconId="2"/>
              <x14:cfIcon iconSet="3Symbols" iconId="2"/>
            </x14:iconSet>
          </x14:cfRule>
          <xm:sqref>C15:G16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B62EEF-2C13-4A59-B8BA-1DD6E9B25A76}">
  <sheetPr>
    <tabColor theme="4" tint="0.79998168889431442"/>
  </sheetPr>
  <dimension ref="B2:K14"/>
  <sheetViews>
    <sheetView showGridLines="0" workbookViewId="0">
      <selection activeCell="N21" sqref="N21"/>
    </sheetView>
  </sheetViews>
  <sheetFormatPr defaultColWidth="12.5703125" defaultRowHeight="15.75" customHeight="1" x14ac:dyDescent="0.2"/>
  <cols>
    <col min="1" max="1" width="3.42578125" style="39" customWidth="1"/>
    <col min="2" max="2" width="19.28515625" style="39" customWidth="1"/>
    <col min="3" max="3" width="11.7109375" style="39" customWidth="1"/>
    <col min="4" max="4" width="19.7109375" style="39" customWidth="1"/>
    <col min="5" max="9" width="12.5703125" style="39"/>
    <col min="10" max="10" width="12.85546875" style="39" customWidth="1"/>
    <col min="11" max="11" width="12.7109375" style="39" customWidth="1"/>
    <col min="12" max="20" width="7.5703125" style="39" customWidth="1"/>
    <col min="21" max="16384" width="12.5703125" style="39"/>
  </cols>
  <sheetData>
    <row r="2" spans="2:11" s="166" customFormat="1" ht="25.5" customHeight="1" x14ac:dyDescent="0.25">
      <c r="B2" s="1966" t="s">
        <v>0</v>
      </c>
      <c r="C2" s="1967"/>
      <c r="D2" s="1967"/>
      <c r="E2" s="2046" t="s">
        <v>123</v>
      </c>
      <c r="F2" s="2228"/>
      <c r="G2" s="2228"/>
      <c r="H2" s="2228"/>
      <c r="I2" s="2228"/>
      <c r="J2" s="2228"/>
      <c r="K2" s="2229"/>
    </row>
    <row r="3" spans="2:11" ht="22.5" customHeight="1" x14ac:dyDescent="0.2">
      <c r="B3" s="40"/>
      <c r="C3" s="40"/>
      <c r="D3" s="41"/>
      <c r="E3" s="41"/>
      <c r="F3" s="41"/>
      <c r="G3" s="41"/>
      <c r="H3" s="41"/>
      <c r="I3" s="41"/>
      <c r="J3" s="41"/>
      <c r="K3" s="41"/>
    </row>
    <row r="4" spans="2:11" ht="72" customHeight="1" x14ac:dyDescent="0.2">
      <c r="B4" s="2118" t="s">
        <v>124</v>
      </c>
      <c r="C4" s="2183"/>
      <c r="D4" s="2107" t="s">
        <v>27</v>
      </c>
      <c r="E4" s="2108"/>
      <c r="F4" s="2120" t="s">
        <v>126</v>
      </c>
      <c r="G4" s="2183"/>
      <c r="H4" s="2109" t="s">
        <v>28</v>
      </c>
      <c r="I4" s="2052"/>
      <c r="J4" s="2052"/>
      <c r="K4" s="2053"/>
    </row>
    <row r="5" spans="2:11" ht="33" customHeight="1" x14ac:dyDescent="0.2">
      <c r="B5" s="2118" t="s">
        <v>128</v>
      </c>
      <c r="C5" s="2183"/>
      <c r="D5" s="2094" t="s">
        <v>698</v>
      </c>
      <c r="E5" s="2095"/>
      <c r="F5" s="2120" t="s">
        <v>130</v>
      </c>
      <c r="G5" s="2183"/>
      <c r="H5" s="2103" t="s">
        <v>131</v>
      </c>
      <c r="I5" s="2066"/>
      <c r="J5" s="2066"/>
      <c r="K5" s="2067"/>
    </row>
    <row r="6" spans="2:11" ht="30.75" customHeight="1" x14ac:dyDescent="0.2">
      <c r="B6" s="2118" t="s">
        <v>132</v>
      </c>
      <c r="C6" s="2183"/>
      <c r="D6" s="2098" t="s">
        <v>699</v>
      </c>
      <c r="E6" s="2099"/>
      <c r="F6" s="2189" t="s">
        <v>134</v>
      </c>
      <c r="G6" s="2273"/>
      <c r="H6" s="2098" t="s">
        <v>135</v>
      </c>
      <c r="I6" s="2039"/>
      <c r="J6" s="2039"/>
      <c r="K6" s="2040"/>
    </row>
    <row r="7" spans="2:11" ht="33" customHeight="1" x14ac:dyDescent="0.2">
      <c r="B7" s="2118" t="s">
        <v>136</v>
      </c>
      <c r="C7" s="2183"/>
      <c r="D7" s="2094" t="s">
        <v>700</v>
      </c>
      <c r="E7" s="2095"/>
      <c r="F7" s="2189" t="s">
        <v>138</v>
      </c>
      <c r="G7" s="2273"/>
      <c r="H7" s="2098" t="s">
        <v>700</v>
      </c>
      <c r="I7" s="2039"/>
      <c r="J7" s="2039"/>
      <c r="K7" s="2040"/>
    </row>
    <row r="8" spans="2:11" ht="42.75" customHeight="1" x14ac:dyDescent="0.2">
      <c r="B8" s="2118" t="s">
        <v>140</v>
      </c>
      <c r="C8" s="2183"/>
      <c r="D8" s="2098" t="s">
        <v>701</v>
      </c>
      <c r="E8" s="2099"/>
      <c r="F8" s="2189" t="s">
        <v>142</v>
      </c>
      <c r="G8" s="2273"/>
      <c r="H8" s="2098" t="s">
        <v>700</v>
      </c>
      <c r="I8" s="2039"/>
      <c r="J8" s="2039"/>
      <c r="K8" s="2040"/>
    </row>
    <row r="9" spans="2:11" ht="22.5" customHeight="1" x14ac:dyDescent="0.2"/>
    <row r="10" spans="2:11" ht="22.5" customHeight="1" x14ac:dyDescent="0.2">
      <c r="B10" s="2118" t="s">
        <v>144</v>
      </c>
      <c r="C10" s="2152"/>
      <c r="D10" s="2152"/>
      <c r="E10" s="2152"/>
      <c r="F10" s="2152"/>
      <c r="G10" s="2152"/>
      <c r="H10" s="2152"/>
      <c r="I10" s="2152"/>
      <c r="J10" s="2152"/>
      <c r="K10" s="2152"/>
    </row>
    <row r="11" spans="2:11" s="172" customFormat="1" ht="22.5" customHeight="1" x14ac:dyDescent="0.2">
      <c r="B11" s="1869" t="s">
        <v>702</v>
      </c>
      <c r="C11" s="1870"/>
      <c r="D11" s="1870"/>
      <c r="E11" s="1871" t="s">
        <v>703</v>
      </c>
      <c r="F11" s="1870"/>
      <c r="G11" s="1219"/>
      <c r="H11" s="1219"/>
      <c r="I11" s="1219"/>
      <c r="J11" s="1219"/>
      <c r="K11" s="1872"/>
    </row>
    <row r="12" spans="2:11" ht="22.5" customHeight="1" x14ac:dyDescent="0.2"/>
    <row r="13" spans="2:11" ht="22.5" customHeight="1" x14ac:dyDescent="0.2">
      <c r="B13" s="2091"/>
      <c r="C13" s="2091"/>
      <c r="D13" s="1146" t="s">
        <v>477</v>
      </c>
      <c r="E13" s="1146" t="s">
        <v>478</v>
      </c>
      <c r="F13" s="1146" t="s">
        <v>440</v>
      </c>
      <c r="G13" s="1146" t="s">
        <v>441</v>
      </c>
      <c r="H13" s="1146" t="s">
        <v>442</v>
      </c>
      <c r="I13" s="1146" t="s">
        <v>443</v>
      </c>
      <c r="J13" s="1146" t="s">
        <v>444</v>
      </c>
      <c r="K13" s="1146" t="s">
        <v>445</v>
      </c>
    </row>
    <row r="14" spans="2:11" ht="43.9" customHeight="1" x14ac:dyDescent="0.2">
      <c r="B14" s="2248" t="s">
        <v>28</v>
      </c>
      <c r="C14" s="2248"/>
      <c r="D14" s="1220">
        <v>0.8</v>
      </c>
      <c r="E14" s="1221">
        <v>0.84</v>
      </c>
      <c r="F14" s="1222">
        <v>0.82</v>
      </c>
      <c r="G14" s="1221">
        <v>0.83</v>
      </c>
      <c r="H14" s="1221">
        <v>0.85</v>
      </c>
      <c r="I14" s="1223">
        <v>0.8</v>
      </c>
      <c r="J14" s="1223">
        <v>0.82</v>
      </c>
      <c r="K14" s="1223">
        <v>0.81</v>
      </c>
    </row>
  </sheetData>
  <mergeCells count="25">
    <mergeCell ref="B10:K10"/>
    <mergeCell ref="B13:C13"/>
    <mergeCell ref="B14:C14"/>
    <mergeCell ref="B7:C7"/>
    <mergeCell ref="D7:E7"/>
    <mergeCell ref="F7:G7"/>
    <mergeCell ref="H7:K7"/>
    <mergeCell ref="B8:C8"/>
    <mergeCell ref="D8:E8"/>
    <mergeCell ref="F8:G8"/>
    <mergeCell ref="H8:K8"/>
    <mergeCell ref="B5:C5"/>
    <mergeCell ref="D5:E5"/>
    <mergeCell ref="F5:G5"/>
    <mergeCell ref="H5:K5"/>
    <mergeCell ref="B6:C6"/>
    <mergeCell ref="D6:E6"/>
    <mergeCell ref="F6:G6"/>
    <mergeCell ref="H6:K6"/>
    <mergeCell ref="B2:D2"/>
    <mergeCell ref="E2:K2"/>
    <mergeCell ref="B4:C4"/>
    <mergeCell ref="D4:E4"/>
    <mergeCell ref="F4:G4"/>
    <mergeCell ref="H4:K4"/>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9F615-188E-40D6-8618-6FCBB402C345}">
  <sheetPr>
    <tabColor theme="2"/>
  </sheetPr>
  <dimension ref="B2:K26"/>
  <sheetViews>
    <sheetView showGridLines="0" workbookViewId="0">
      <selection activeCell="N21" sqref="N21"/>
    </sheetView>
  </sheetViews>
  <sheetFormatPr defaultColWidth="12.5703125" defaultRowHeight="12.75" x14ac:dyDescent="0.2"/>
  <cols>
    <col min="1" max="1" width="3.42578125" style="39" customWidth="1"/>
    <col min="2" max="2" width="19.28515625" style="39" customWidth="1"/>
    <col min="3" max="4" width="19.7109375" style="39" customWidth="1"/>
    <col min="5" max="10" width="12.5703125" style="39"/>
    <col min="11" max="20" width="7.5703125" style="39" customWidth="1"/>
    <col min="21" max="16384" width="12.5703125" style="39"/>
  </cols>
  <sheetData>
    <row r="2" spans="2:11" s="166" customFormat="1" ht="39" customHeight="1" x14ac:dyDescent="0.25">
      <c r="B2" s="1966" t="s">
        <v>0</v>
      </c>
      <c r="C2" s="1967"/>
      <c r="D2" s="1967"/>
      <c r="E2" s="2046" t="s">
        <v>123</v>
      </c>
      <c r="F2" s="2228"/>
      <c r="G2" s="2228"/>
      <c r="H2" s="2228"/>
      <c r="I2" s="2228"/>
      <c r="J2" s="2229"/>
    </row>
    <row r="3" spans="2:11" ht="22.5" customHeight="1" x14ac:dyDescent="0.2">
      <c r="B3" s="40"/>
      <c r="C3" s="40"/>
      <c r="D3" s="41"/>
      <c r="E3" s="41"/>
      <c r="F3" s="41"/>
      <c r="G3" s="41"/>
      <c r="H3" s="41"/>
      <c r="I3" s="41"/>
      <c r="J3" s="41"/>
    </row>
    <row r="4" spans="2:11" ht="72" customHeight="1" x14ac:dyDescent="0.25">
      <c r="B4" s="2118" t="s">
        <v>124</v>
      </c>
      <c r="C4" s="2163"/>
      <c r="D4" s="2274" t="s">
        <v>29</v>
      </c>
      <c r="E4" s="2275"/>
      <c r="F4" s="2120" t="s">
        <v>126</v>
      </c>
      <c r="G4" s="2163"/>
      <c r="H4" s="2276" t="s">
        <v>704</v>
      </c>
      <c r="I4" s="2277"/>
      <c r="J4" s="2278"/>
      <c r="K4" s="1012"/>
    </row>
    <row r="5" spans="2:11" ht="22.5" customHeight="1" x14ac:dyDescent="0.2">
      <c r="B5" s="2118" t="s">
        <v>128</v>
      </c>
      <c r="C5" s="2163"/>
      <c r="D5" s="2279" t="s">
        <v>705</v>
      </c>
      <c r="E5" s="2280"/>
      <c r="F5" s="2120" t="s">
        <v>130</v>
      </c>
      <c r="G5" s="2163"/>
      <c r="H5" s="2281" t="s">
        <v>597</v>
      </c>
      <c r="I5" s="2282"/>
      <c r="J5" s="2283"/>
    </row>
    <row r="6" spans="2:11" ht="22.5" customHeight="1" x14ac:dyDescent="0.2">
      <c r="B6" s="2118" t="s">
        <v>132</v>
      </c>
      <c r="C6" s="2163"/>
      <c r="D6" s="2284"/>
      <c r="E6" s="2285"/>
      <c r="F6" s="2120" t="s">
        <v>134</v>
      </c>
      <c r="G6" s="2163"/>
      <c r="H6" s="2284" t="s">
        <v>135</v>
      </c>
      <c r="I6" s="2286"/>
      <c r="J6" s="2285"/>
    </row>
    <row r="7" spans="2:11" ht="33" customHeight="1" x14ac:dyDescent="0.2">
      <c r="B7" s="2118" t="s">
        <v>136</v>
      </c>
      <c r="C7" s="2163"/>
      <c r="D7" s="2279" t="s">
        <v>706</v>
      </c>
      <c r="E7" s="2280"/>
      <c r="F7" s="2120" t="s">
        <v>138</v>
      </c>
      <c r="G7" s="2163"/>
      <c r="H7" s="2284" t="s">
        <v>706</v>
      </c>
      <c r="I7" s="2286"/>
      <c r="J7" s="2285"/>
    </row>
    <row r="8" spans="2:11" ht="42.75" customHeight="1" x14ac:dyDescent="0.2">
      <c r="B8" s="2118" t="s">
        <v>140</v>
      </c>
      <c r="C8" s="2163"/>
      <c r="D8" s="2284" t="s">
        <v>701</v>
      </c>
      <c r="E8" s="2285"/>
      <c r="F8" s="2120" t="s">
        <v>142</v>
      </c>
      <c r="G8" s="2163"/>
      <c r="H8" s="2284" t="s">
        <v>707</v>
      </c>
      <c r="I8" s="2286"/>
      <c r="J8" s="2285"/>
    </row>
    <row r="9" spans="2:11" ht="22.5" customHeight="1" x14ac:dyDescent="0.2"/>
    <row r="10" spans="2:11" ht="22.5" customHeight="1" x14ac:dyDescent="0.2">
      <c r="B10" s="2121" t="s">
        <v>144</v>
      </c>
      <c r="C10" s="2159"/>
      <c r="D10" s="2159"/>
      <c r="E10" s="2159"/>
      <c r="F10" s="2159"/>
      <c r="G10" s="2159"/>
      <c r="H10" s="2159"/>
      <c r="I10" s="2159"/>
      <c r="J10" s="2159"/>
    </row>
    <row r="11" spans="2:11" s="172" customFormat="1" ht="22.5" customHeight="1" x14ac:dyDescent="0.2">
      <c r="B11" s="1106" t="s">
        <v>708</v>
      </c>
      <c r="C11" s="1107"/>
      <c r="D11" s="1107"/>
      <c r="E11" s="1109" t="s">
        <v>601</v>
      </c>
      <c r="F11" s="1107"/>
      <c r="G11" s="1100"/>
      <c r="H11" s="1100"/>
      <c r="I11" s="1100"/>
      <c r="J11" s="1101"/>
    </row>
    <row r="12" spans="2:11" ht="22.5" customHeight="1" x14ac:dyDescent="0.2"/>
    <row r="13" spans="2:11" ht="22.5" customHeight="1" x14ac:dyDescent="0.2">
      <c r="B13" s="2091"/>
      <c r="C13" s="2091"/>
      <c r="D13" s="1146" t="s">
        <v>478</v>
      </c>
      <c r="E13" s="1146" t="s">
        <v>440</v>
      </c>
      <c r="F13" s="1146" t="s">
        <v>441</v>
      </c>
      <c r="G13" s="1146" t="s">
        <v>442</v>
      </c>
      <c r="H13" s="1146" t="s">
        <v>443</v>
      </c>
      <c r="I13" s="1146" t="s">
        <v>444</v>
      </c>
      <c r="J13" s="1146" t="s">
        <v>445</v>
      </c>
    </row>
    <row r="14" spans="2:11" ht="43.9" customHeight="1" x14ac:dyDescent="0.2">
      <c r="B14" s="2287" t="s">
        <v>709</v>
      </c>
      <c r="C14" s="2287"/>
      <c r="D14" s="1124">
        <v>7004</v>
      </c>
      <c r="E14" s="1125">
        <v>6179</v>
      </c>
      <c r="F14" s="1124">
        <v>5064</v>
      </c>
      <c r="G14" s="1124">
        <v>4740</v>
      </c>
      <c r="H14" s="1225">
        <v>6079</v>
      </c>
      <c r="I14" s="1225">
        <v>5080</v>
      </c>
      <c r="J14" s="1225">
        <v>5087</v>
      </c>
    </row>
    <row r="15" spans="2:11" ht="43.9" customHeight="1" x14ac:dyDescent="0.2">
      <c r="B15" s="2288" t="s">
        <v>710</v>
      </c>
      <c r="C15" s="2289"/>
      <c r="D15" s="123">
        <v>736</v>
      </c>
      <c r="E15" s="124">
        <v>577</v>
      </c>
      <c r="F15" s="123">
        <v>620</v>
      </c>
      <c r="G15" s="123">
        <v>700</v>
      </c>
      <c r="H15" s="1224">
        <v>848</v>
      </c>
      <c r="I15" s="1224">
        <v>669</v>
      </c>
      <c r="J15" s="1224">
        <v>597</v>
      </c>
    </row>
    <row r="18" spans="2:9" ht="15.75" customHeight="1" x14ac:dyDescent="0.2">
      <c r="B18" s="2118" t="s">
        <v>426</v>
      </c>
      <c r="C18" s="2118"/>
      <c r="D18" s="2118"/>
      <c r="E18" s="2118"/>
      <c r="F18" s="2118"/>
      <c r="G18" s="2118"/>
      <c r="H18" s="2118"/>
      <c r="I18" s="2118"/>
    </row>
    <row r="19" spans="2:9" ht="15.75" customHeight="1" x14ac:dyDescent="0.2">
      <c r="B19" s="2057" t="s">
        <v>711</v>
      </c>
      <c r="C19" s="2058"/>
      <c r="D19" s="2058"/>
      <c r="E19" s="2058"/>
      <c r="F19" s="2058"/>
      <c r="G19" s="2058"/>
      <c r="H19" s="2058"/>
      <c r="I19" s="2059"/>
    </row>
    <row r="20" spans="2:9" ht="15.75" customHeight="1" x14ac:dyDescent="0.2">
      <c r="B20" s="2057"/>
      <c r="C20" s="2058"/>
      <c r="D20" s="2058"/>
      <c r="E20" s="2058"/>
      <c r="F20" s="2058"/>
      <c r="G20" s="2058"/>
      <c r="H20" s="2058"/>
      <c r="I20" s="2059"/>
    </row>
    <row r="21" spans="2:9" ht="15.75" customHeight="1" x14ac:dyDescent="0.2">
      <c r="B21" s="2057"/>
      <c r="C21" s="2058"/>
      <c r="D21" s="2058"/>
      <c r="E21" s="2058"/>
      <c r="F21" s="2058"/>
      <c r="G21" s="2058"/>
      <c r="H21" s="2058"/>
      <c r="I21" s="2059"/>
    </row>
    <row r="22" spans="2:9" ht="15.75" customHeight="1" x14ac:dyDescent="0.2">
      <c r="B22" s="2057"/>
      <c r="C22" s="2058"/>
      <c r="D22" s="2058"/>
      <c r="E22" s="2058"/>
      <c r="F22" s="2058"/>
      <c r="G22" s="2058"/>
      <c r="H22" s="2058"/>
      <c r="I22" s="2059"/>
    </row>
    <row r="23" spans="2:9" ht="48" customHeight="1" x14ac:dyDescent="0.2">
      <c r="B23" s="2057"/>
      <c r="C23" s="2058"/>
      <c r="D23" s="2058"/>
      <c r="E23" s="2058"/>
      <c r="F23" s="2058"/>
      <c r="G23" s="2058"/>
      <c r="H23" s="2058"/>
      <c r="I23" s="2059"/>
    </row>
    <row r="24" spans="2:9" x14ac:dyDescent="0.2">
      <c r="B24" s="2057"/>
      <c r="C24" s="2058"/>
      <c r="D24" s="2058"/>
      <c r="E24" s="2058"/>
      <c r="F24" s="2058"/>
      <c r="G24" s="2058"/>
      <c r="H24" s="2058"/>
      <c r="I24" s="2059"/>
    </row>
    <row r="25" spans="2:9" x14ac:dyDescent="0.2">
      <c r="B25" s="2057"/>
      <c r="C25" s="2058"/>
      <c r="D25" s="2058"/>
      <c r="E25" s="2058"/>
      <c r="F25" s="2058"/>
      <c r="G25" s="2058"/>
      <c r="H25" s="2058"/>
      <c r="I25" s="2059"/>
    </row>
    <row r="26" spans="2:9" x14ac:dyDescent="0.2">
      <c r="B26" s="2060"/>
      <c r="C26" s="2061"/>
      <c r="D26" s="2061"/>
      <c r="E26" s="2061"/>
      <c r="F26" s="2061"/>
      <c r="G26" s="2061"/>
      <c r="H26" s="2061"/>
      <c r="I26" s="2062"/>
    </row>
  </sheetData>
  <mergeCells count="28">
    <mergeCell ref="B10:J10"/>
    <mergeCell ref="B13:C13"/>
    <mergeCell ref="B14:C14"/>
    <mergeCell ref="B15:C15"/>
    <mergeCell ref="B19:I26"/>
    <mergeCell ref="B18:I18"/>
    <mergeCell ref="B7:C7"/>
    <mergeCell ref="D7:E7"/>
    <mergeCell ref="F7:G7"/>
    <mergeCell ref="H7:J7"/>
    <mergeCell ref="B8:C8"/>
    <mergeCell ref="D8:E8"/>
    <mergeCell ref="F8:G8"/>
    <mergeCell ref="H8:J8"/>
    <mergeCell ref="B5:C5"/>
    <mergeCell ref="D5:E5"/>
    <mergeCell ref="F5:G5"/>
    <mergeCell ref="H5:J5"/>
    <mergeCell ref="B6:C6"/>
    <mergeCell ref="D6:E6"/>
    <mergeCell ref="F6:G6"/>
    <mergeCell ref="H6:J6"/>
    <mergeCell ref="B2:D2"/>
    <mergeCell ref="E2:J2"/>
    <mergeCell ref="B4:C4"/>
    <mergeCell ref="D4:E4"/>
    <mergeCell ref="F4:G4"/>
    <mergeCell ref="H4:J4"/>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2B6266-F571-4F10-834F-D0F61A50F538}">
  <sheetPr>
    <tabColor theme="2"/>
    <pageSetUpPr fitToPage="1"/>
  </sheetPr>
  <dimension ref="B2:U58"/>
  <sheetViews>
    <sheetView showGridLines="0" workbookViewId="0">
      <selection activeCell="N21" sqref="N21"/>
    </sheetView>
  </sheetViews>
  <sheetFormatPr defaultColWidth="12.5703125" defaultRowHeight="15.75" customHeight="1" x14ac:dyDescent="0.2"/>
  <cols>
    <col min="1" max="1" width="3.42578125" style="39" customWidth="1"/>
    <col min="2" max="2" width="25.85546875" style="39" customWidth="1"/>
    <col min="3" max="3" width="17.85546875" style="39" customWidth="1"/>
    <col min="4" max="4" width="17.28515625" style="39" bestFit="1" customWidth="1"/>
    <col min="5" max="5" width="9.85546875" style="39" bestFit="1" customWidth="1"/>
    <col min="6" max="9" width="12.5703125" style="39" customWidth="1"/>
    <col min="10" max="10" width="11" style="39" customWidth="1"/>
    <col min="11" max="11" width="8.85546875" style="39" customWidth="1"/>
    <col min="12" max="12" width="11.5703125" style="39" customWidth="1"/>
    <col min="13" max="21" width="7.5703125" style="39" customWidth="1"/>
    <col min="22" max="16384" width="12.5703125" style="39"/>
  </cols>
  <sheetData>
    <row r="2" spans="2:21" s="166" customFormat="1" ht="33.75" customHeight="1" x14ac:dyDescent="0.25">
      <c r="B2" s="1966" t="s">
        <v>0</v>
      </c>
      <c r="C2" s="1967"/>
      <c r="D2" s="1967"/>
      <c r="E2" s="2046" t="s">
        <v>123</v>
      </c>
      <c r="F2" s="2228"/>
      <c r="G2" s="2228"/>
      <c r="H2" s="2228"/>
      <c r="I2" s="2228"/>
      <c r="J2" s="2229"/>
    </row>
    <row r="3" spans="2:21" ht="22.5" customHeight="1" x14ac:dyDescent="0.2">
      <c r="B3" s="40"/>
      <c r="C3" s="40"/>
      <c r="D3" s="41"/>
      <c r="E3" s="41"/>
      <c r="F3" s="41"/>
      <c r="G3" s="41"/>
      <c r="H3" s="41"/>
      <c r="I3" s="41"/>
    </row>
    <row r="4" spans="2:21" ht="42" customHeight="1" x14ac:dyDescent="0.25">
      <c r="B4" s="2118" t="s">
        <v>124</v>
      </c>
      <c r="C4" s="2163"/>
      <c r="D4" s="2107" t="s">
        <v>30</v>
      </c>
      <c r="E4" s="2108"/>
      <c r="F4" s="2120" t="s">
        <v>126</v>
      </c>
      <c r="G4" s="2163"/>
      <c r="H4" s="2292" t="s">
        <v>712</v>
      </c>
      <c r="I4" s="2293"/>
      <c r="J4" s="2294"/>
      <c r="K4" s="1012"/>
    </row>
    <row r="5" spans="2:21" ht="43.5" customHeight="1" x14ac:dyDescent="0.2">
      <c r="B5" s="2118" t="s">
        <v>128</v>
      </c>
      <c r="C5" s="2163"/>
      <c r="D5" s="2098" t="s">
        <v>713</v>
      </c>
      <c r="E5" s="2099"/>
      <c r="F5" s="2120" t="s">
        <v>130</v>
      </c>
      <c r="G5" s="2163"/>
      <c r="H5" s="2290" t="s">
        <v>597</v>
      </c>
      <c r="I5" s="2291"/>
      <c r="J5" s="1950"/>
    </row>
    <row r="6" spans="2:21" ht="36.75" customHeight="1" x14ac:dyDescent="0.2">
      <c r="B6" s="2118" t="s">
        <v>132</v>
      </c>
      <c r="C6" s="2163"/>
      <c r="D6" s="2098" t="s">
        <v>714</v>
      </c>
      <c r="E6" s="2099"/>
      <c r="F6" s="2120" t="s">
        <v>134</v>
      </c>
      <c r="G6" s="2163"/>
      <c r="H6" s="2098" t="s">
        <v>135</v>
      </c>
      <c r="I6" s="2039"/>
      <c r="J6" s="2040"/>
    </row>
    <row r="7" spans="2:21" ht="42.75" customHeight="1" x14ac:dyDescent="0.2">
      <c r="B7" s="2118" t="s">
        <v>136</v>
      </c>
      <c r="C7" s="2163"/>
      <c r="D7" s="2098" t="s">
        <v>403</v>
      </c>
      <c r="E7" s="2040"/>
      <c r="F7" s="2120" t="s">
        <v>138</v>
      </c>
      <c r="G7" s="2163"/>
      <c r="H7" s="2098" t="s">
        <v>139</v>
      </c>
      <c r="I7" s="2039"/>
      <c r="J7" s="2040"/>
    </row>
    <row r="8" spans="2:21" ht="41.25" customHeight="1" x14ac:dyDescent="0.2">
      <c r="B8" s="2118" t="s">
        <v>140</v>
      </c>
      <c r="C8" s="2163"/>
      <c r="D8" s="2098" t="s">
        <v>715</v>
      </c>
      <c r="E8" s="2099"/>
      <c r="F8" s="2120" t="s">
        <v>142</v>
      </c>
      <c r="G8" s="2163"/>
      <c r="H8" s="2290" t="s">
        <v>716</v>
      </c>
      <c r="I8" s="2291"/>
      <c r="J8" s="1950"/>
    </row>
    <row r="9" spans="2:21" ht="19.5" customHeight="1" x14ac:dyDescent="0.2"/>
    <row r="10" spans="2:21" ht="22.5" customHeight="1" x14ac:dyDescent="0.2">
      <c r="B10" s="2234" t="s">
        <v>144</v>
      </c>
      <c r="C10" s="2159"/>
      <c r="D10" s="2159"/>
      <c r="E10" s="2159"/>
      <c r="F10" s="2159"/>
      <c r="G10" s="2159"/>
      <c r="H10" s="2159"/>
      <c r="I10" s="2159"/>
      <c r="J10" s="2159"/>
    </row>
    <row r="11" spans="2:21" s="172" customFormat="1" ht="22.5" customHeight="1" x14ac:dyDescent="0.2">
      <c r="B11" s="1106" t="s">
        <v>717</v>
      </c>
      <c r="C11" s="1107"/>
      <c r="D11" s="1107"/>
      <c r="E11" s="1107"/>
      <c r="F11" s="1107"/>
      <c r="G11" s="1109" t="s">
        <v>718</v>
      </c>
      <c r="H11" s="1100"/>
      <c r="I11" s="1100"/>
      <c r="J11" s="1101"/>
    </row>
    <row r="12" spans="2:21" ht="22.5" customHeight="1" x14ac:dyDescent="0.2">
      <c r="B12" s="183"/>
      <c r="C12" s="92"/>
      <c r="D12" s="92"/>
      <c r="E12" s="92"/>
      <c r="F12" s="92"/>
      <c r="H12" s="92"/>
      <c r="I12" s="92"/>
      <c r="J12" s="92"/>
    </row>
    <row r="13" spans="2:21" ht="22.5" customHeight="1" x14ac:dyDescent="0.2">
      <c r="B13" s="221"/>
      <c r="C13" s="1182" t="s">
        <v>719</v>
      </c>
      <c r="D13" s="1182" t="s">
        <v>720</v>
      </c>
      <c r="E13" s="1182" t="s">
        <v>721</v>
      </c>
      <c r="F13" s="1182" t="s">
        <v>722</v>
      </c>
      <c r="G13" s="1182" t="s">
        <v>650</v>
      </c>
      <c r="H13" s="1182" t="s">
        <v>651</v>
      </c>
      <c r="I13" s="1182" t="s">
        <v>155</v>
      </c>
      <c r="J13" s="1182" t="s">
        <v>316</v>
      </c>
      <c r="K13" s="1182" t="s">
        <v>723</v>
      </c>
      <c r="M13" s="44" t="s">
        <v>428</v>
      </c>
    </row>
    <row r="14" spans="2:21" ht="22.5" customHeight="1" x14ac:dyDescent="0.2">
      <c r="B14" s="1150" t="s">
        <v>724</v>
      </c>
      <c r="C14" s="1228">
        <f t="shared" ref="C14:F14" si="0">C27</f>
        <v>878</v>
      </c>
      <c r="D14" s="241">
        <f t="shared" si="0"/>
        <v>1062</v>
      </c>
      <c r="E14" s="241">
        <f t="shared" si="0"/>
        <v>1065</v>
      </c>
      <c r="F14" s="241">
        <f t="shared" si="0"/>
        <v>1129</v>
      </c>
      <c r="G14" s="241">
        <f>G27</f>
        <v>1116</v>
      </c>
      <c r="H14" s="241">
        <f>H27</f>
        <v>1108</v>
      </c>
      <c r="I14" s="241">
        <f>I27</f>
        <v>1033</v>
      </c>
      <c r="J14" s="241">
        <f>J27</f>
        <v>974</v>
      </c>
      <c r="K14" s="241">
        <f>K27</f>
        <v>974</v>
      </c>
    </row>
    <row r="15" spans="2:21" ht="22.5" customHeight="1" x14ac:dyDescent="0.2">
      <c r="B15" s="1150" t="s">
        <v>725</v>
      </c>
      <c r="C15" s="1226">
        <f t="shared" ref="C15:F15" si="1">C32</f>
        <v>0.74715261958997725</v>
      </c>
      <c r="D15" s="977">
        <f t="shared" si="1"/>
        <v>0.83145009416195859</v>
      </c>
      <c r="E15" s="977">
        <f t="shared" si="1"/>
        <v>0.83849765258215958</v>
      </c>
      <c r="F15" s="977">
        <f t="shared" si="1"/>
        <v>0.82905225863596099</v>
      </c>
      <c r="G15" s="977">
        <f>G32</f>
        <v>0.87455197132616491</v>
      </c>
      <c r="H15" s="977">
        <f>H32</f>
        <v>0.83212996389891691</v>
      </c>
      <c r="I15" s="977">
        <f>I32</f>
        <v>0.75798644724104547</v>
      </c>
      <c r="J15" s="977">
        <f>J32</f>
        <v>0.74743326488706363</v>
      </c>
      <c r="K15" s="977">
        <f>K32</f>
        <v>0.74845995893223816</v>
      </c>
      <c r="M15" s="39" t="s">
        <v>429</v>
      </c>
      <c r="R15" s="283"/>
      <c r="S15" s="283"/>
      <c r="T15" s="283"/>
      <c r="U15" s="283"/>
    </row>
    <row r="16" spans="2:21" ht="22.5" customHeight="1" x14ac:dyDescent="0.2">
      <c r="B16" s="1150" t="s">
        <v>726</v>
      </c>
      <c r="C16" s="1227"/>
      <c r="D16" s="205"/>
      <c r="E16" s="205"/>
      <c r="F16" s="205"/>
      <c r="G16" s="978">
        <v>0.87455197132616491</v>
      </c>
      <c r="H16" s="978">
        <v>0.83212996389891691</v>
      </c>
      <c r="I16" s="1229">
        <v>0.75798644724104547</v>
      </c>
      <c r="J16" s="1229">
        <v>0.74743326488706363</v>
      </c>
      <c r="K16" s="613">
        <v>0.74845995893223816</v>
      </c>
      <c r="R16" s="283"/>
      <c r="S16" s="283"/>
      <c r="T16" s="283"/>
      <c r="U16" s="283"/>
    </row>
    <row r="17" spans="2:21" ht="22.5" customHeight="1" x14ac:dyDescent="0.2">
      <c r="B17" s="44"/>
      <c r="C17" s="184"/>
      <c r="D17" s="185"/>
      <c r="E17" s="185"/>
      <c r="F17" s="185"/>
      <c r="G17" s="185"/>
      <c r="H17" s="185"/>
      <c r="I17" s="185"/>
      <c r="J17" s="185"/>
      <c r="M17" s="39" t="s">
        <v>430</v>
      </c>
      <c r="R17" s="283"/>
      <c r="S17" s="283"/>
      <c r="T17" s="283"/>
      <c r="U17" s="283"/>
    </row>
    <row r="18" spans="2:21" ht="22.5" customHeight="1" x14ac:dyDescent="0.2">
      <c r="C18" s="39" t="s">
        <v>727</v>
      </c>
      <c r="M18" s="39" t="s">
        <v>326</v>
      </c>
      <c r="R18" s="283"/>
      <c r="S18" s="283"/>
      <c r="T18" s="283"/>
      <c r="U18" s="283"/>
    </row>
    <row r="19" spans="2:21" ht="2.25" customHeight="1" x14ac:dyDescent="0.2">
      <c r="B19" s="39" t="s">
        <v>728</v>
      </c>
      <c r="C19" s="171" t="s">
        <v>729</v>
      </c>
      <c r="D19" s="171" t="s">
        <v>730</v>
      </c>
      <c r="E19" s="171" t="s">
        <v>731</v>
      </c>
      <c r="F19" s="171" t="s">
        <v>732</v>
      </c>
      <c r="G19" s="171" t="s">
        <v>733</v>
      </c>
      <c r="H19" s="171" t="s">
        <v>734</v>
      </c>
      <c r="I19" s="171" t="s">
        <v>735</v>
      </c>
      <c r="J19" s="171" t="s">
        <v>736</v>
      </c>
      <c r="K19" s="171" t="s">
        <v>737</v>
      </c>
      <c r="M19" s="39" t="s">
        <v>326</v>
      </c>
      <c r="R19" s="283"/>
      <c r="S19" s="283"/>
      <c r="T19" s="283"/>
      <c r="U19" s="283"/>
    </row>
    <row r="20" spans="2:21" ht="19.5" customHeight="1" x14ac:dyDescent="0.2">
      <c r="B20" s="39" t="s">
        <v>72</v>
      </c>
      <c r="C20" s="39" t="s">
        <v>719</v>
      </c>
      <c r="D20" s="39" t="s">
        <v>720</v>
      </c>
      <c r="E20" s="39" t="s">
        <v>721</v>
      </c>
      <c r="F20" s="39" t="s">
        <v>722</v>
      </c>
      <c r="G20" s="39" t="s">
        <v>650</v>
      </c>
      <c r="H20" s="979" t="s">
        <v>651</v>
      </c>
      <c r="I20" s="979" t="s">
        <v>155</v>
      </c>
      <c r="J20" s="979" t="s">
        <v>316</v>
      </c>
      <c r="K20" s="979" t="s">
        <v>723</v>
      </c>
      <c r="R20" s="283"/>
      <c r="S20" s="283"/>
      <c r="T20" s="283"/>
      <c r="U20" s="283"/>
    </row>
    <row r="21" spans="2:21" ht="19.5" customHeight="1" x14ac:dyDescent="0.2">
      <c r="B21" s="39" t="s">
        <v>738</v>
      </c>
      <c r="C21" s="979">
        <v>656</v>
      </c>
      <c r="D21" s="979">
        <v>883</v>
      </c>
      <c r="E21" s="979">
        <v>893</v>
      </c>
      <c r="F21" s="979">
        <v>936</v>
      </c>
      <c r="G21" s="979">
        <v>976</v>
      </c>
      <c r="H21" s="979">
        <v>922</v>
      </c>
      <c r="I21" s="979">
        <v>783</v>
      </c>
      <c r="J21" s="979">
        <v>728</v>
      </c>
      <c r="K21" s="979">
        <v>729</v>
      </c>
      <c r="M21" s="39" t="s">
        <v>431</v>
      </c>
      <c r="R21" s="283"/>
      <c r="S21" s="283"/>
      <c r="T21" s="283"/>
      <c r="U21" s="283"/>
    </row>
    <row r="22" spans="2:21" ht="19.5" customHeight="1" x14ac:dyDescent="0.2">
      <c r="B22" s="39" t="s">
        <v>739</v>
      </c>
      <c r="C22" s="979">
        <v>44</v>
      </c>
      <c r="D22" s="979">
        <v>55</v>
      </c>
      <c r="E22" s="979">
        <v>62</v>
      </c>
      <c r="F22" s="979">
        <v>65</v>
      </c>
      <c r="G22" s="979">
        <v>69</v>
      </c>
      <c r="H22" s="979">
        <v>63</v>
      </c>
      <c r="I22" s="979">
        <v>65</v>
      </c>
      <c r="J22" s="979">
        <v>51</v>
      </c>
      <c r="K22" s="979">
        <v>74</v>
      </c>
      <c r="R22" s="283"/>
      <c r="S22" s="283"/>
      <c r="T22" s="283"/>
      <c r="U22" s="283"/>
    </row>
    <row r="23" spans="2:21" ht="19.5" customHeight="1" x14ac:dyDescent="0.2">
      <c r="B23" s="39" t="s">
        <v>740</v>
      </c>
      <c r="C23" s="979">
        <v>15</v>
      </c>
      <c r="D23" s="979">
        <v>13</v>
      </c>
      <c r="E23" s="979">
        <v>8</v>
      </c>
      <c r="F23" s="979">
        <v>12</v>
      </c>
      <c r="G23" s="979">
        <v>13</v>
      </c>
      <c r="H23" s="979">
        <v>19</v>
      </c>
      <c r="I23" s="979">
        <v>6</v>
      </c>
      <c r="J23" s="979">
        <v>12</v>
      </c>
      <c r="K23" s="979">
        <v>17</v>
      </c>
      <c r="R23" s="283"/>
      <c r="S23" s="283"/>
      <c r="T23" s="283"/>
      <c r="U23" s="283"/>
    </row>
    <row r="24" spans="2:21" ht="19.5" customHeight="1" x14ac:dyDescent="0.2">
      <c r="B24" s="39" t="s">
        <v>741</v>
      </c>
      <c r="C24" s="979">
        <v>121</v>
      </c>
      <c r="D24" s="979">
        <v>77</v>
      </c>
      <c r="E24" s="979">
        <v>71</v>
      </c>
      <c r="F24" s="979">
        <v>92</v>
      </c>
      <c r="G24" s="979">
        <v>35</v>
      </c>
      <c r="H24" s="979">
        <v>84</v>
      </c>
      <c r="I24" s="979">
        <v>160</v>
      </c>
      <c r="J24" s="979">
        <v>159</v>
      </c>
      <c r="K24" s="979">
        <v>125</v>
      </c>
      <c r="R24" s="283"/>
      <c r="S24" s="283"/>
      <c r="T24" s="283"/>
      <c r="U24" s="283"/>
    </row>
    <row r="25" spans="2:21" ht="19.5" customHeight="1" x14ac:dyDescent="0.2">
      <c r="B25" s="39" t="s">
        <v>742</v>
      </c>
      <c r="C25" s="979">
        <v>22</v>
      </c>
      <c r="D25" s="979">
        <v>19</v>
      </c>
      <c r="E25" s="979">
        <v>12</v>
      </c>
      <c r="F25" s="979">
        <v>12</v>
      </c>
      <c r="G25" s="979">
        <v>7</v>
      </c>
      <c r="H25" s="979">
        <v>8</v>
      </c>
      <c r="I25" s="979">
        <v>7</v>
      </c>
      <c r="J25" s="979">
        <v>12</v>
      </c>
      <c r="K25" s="979">
        <v>8</v>
      </c>
    </row>
    <row r="26" spans="2:21" ht="19.5" customHeight="1" x14ac:dyDescent="0.2">
      <c r="B26" s="39" t="s">
        <v>743</v>
      </c>
      <c r="C26" s="979">
        <v>17</v>
      </c>
      <c r="D26" s="979">
        <v>12</v>
      </c>
      <c r="E26" s="979">
        <v>14</v>
      </c>
      <c r="F26" s="979">
        <v>10</v>
      </c>
      <c r="G26" s="979">
        <v>16</v>
      </c>
      <c r="H26" s="979">
        <v>12</v>
      </c>
      <c r="I26" s="979">
        <v>12</v>
      </c>
      <c r="J26" s="979">
        <v>12</v>
      </c>
      <c r="K26" s="979">
        <v>21</v>
      </c>
    </row>
    <row r="27" spans="2:21" ht="19.5" customHeight="1" x14ac:dyDescent="0.2">
      <c r="B27" s="39" t="s">
        <v>744</v>
      </c>
      <c r="C27" s="979">
        <v>878</v>
      </c>
      <c r="D27" s="979">
        <v>1062</v>
      </c>
      <c r="E27" s="979">
        <v>1065</v>
      </c>
      <c r="F27" s="979">
        <v>1129</v>
      </c>
      <c r="G27" s="979">
        <v>1116</v>
      </c>
      <c r="H27" s="979">
        <v>1108</v>
      </c>
      <c r="I27" s="979">
        <v>1033</v>
      </c>
      <c r="J27" s="979">
        <v>974</v>
      </c>
      <c r="K27" s="979">
        <v>974</v>
      </c>
    </row>
    <row r="28" spans="2:21" ht="19.5" customHeight="1" x14ac:dyDescent="0.2"/>
    <row r="29" spans="2:21" ht="3.75" customHeight="1" x14ac:dyDescent="0.2">
      <c r="B29" s="980" t="s">
        <v>728</v>
      </c>
      <c r="C29" s="981" t="s">
        <v>730</v>
      </c>
      <c r="D29" s="981" t="s">
        <v>731</v>
      </c>
      <c r="E29" s="981" t="s">
        <v>732</v>
      </c>
      <c r="F29" s="981" t="s">
        <v>733</v>
      </c>
      <c r="G29" s="982" t="s">
        <v>734</v>
      </c>
      <c r="H29" s="981" t="s">
        <v>735</v>
      </c>
      <c r="I29" s="981" t="s">
        <v>736</v>
      </c>
      <c r="J29" s="981" t="s">
        <v>737</v>
      </c>
      <c r="K29" s="981" t="s">
        <v>745</v>
      </c>
    </row>
    <row r="30" spans="2:21" ht="15.75" customHeight="1" x14ac:dyDescent="0.2">
      <c r="C30" s="39" t="s">
        <v>729</v>
      </c>
    </row>
    <row r="31" spans="2:21" ht="30" customHeight="1" x14ac:dyDescent="0.2">
      <c r="B31" s="983" t="s">
        <v>727</v>
      </c>
      <c r="C31" s="301" t="s">
        <v>719</v>
      </c>
      <c r="D31" s="301" t="s">
        <v>720</v>
      </c>
      <c r="E31" s="301" t="s">
        <v>721</v>
      </c>
      <c r="F31" s="301" t="s">
        <v>722</v>
      </c>
      <c r="G31" s="920" t="s">
        <v>650</v>
      </c>
      <c r="H31" s="979" t="s">
        <v>651</v>
      </c>
      <c r="I31" s="610" t="s">
        <v>155</v>
      </c>
      <c r="J31" s="610" t="s">
        <v>316</v>
      </c>
      <c r="K31" s="610" t="s">
        <v>723</v>
      </c>
    </row>
    <row r="32" spans="2:21" ht="15.75" customHeight="1" x14ac:dyDescent="0.2">
      <c r="B32" s="618" t="s">
        <v>738</v>
      </c>
      <c r="C32" s="910">
        <f t="shared" ref="C32:K32" si="2">C21/C$27</f>
        <v>0.74715261958997725</v>
      </c>
      <c r="D32" s="910">
        <f t="shared" si="2"/>
        <v>0.83145009416195859</v>
      </c>
      <c r="E32" s="910">
        <f t="shared" si="2"/>
        <v>0.83849765258215958</v>
      </c>
      <c r="F32" s="910">
        <f t="shared" si="2"/>
        <v>0.82905225863596099</v>
      </c>
      <c r="G32" s="910">
        <f t="shared" si="2"/>
        <v>0.87455197132616491</v>
      </c>
      <c r="H32" s="910">
        <f t="shared" si="2"/>
        <v>0.83212996389891691</v>
      </c>
      <c r="I32" s="910">
        <f t="shared" si="2"/>
        <v>0.75798644724104547</v>
      </c>
      <c r="J32" s="910">
        <f t="shared" si="2"/>
        <v>0.74743326488706363</v>
      </c>
      <c r="K32" s="910">
        <f t="shared" si="2"/>
        <v>0.74845995893223816</v>
      </c>
    </row>
    <row r="33" spans="2:11" ht="15.75" customHeight="1" x14ac:dyDescent="0.2">
      <c r="B33" s="618" t="s">
        <v>739</v>
      </c>
      <c r="C33" s="910">
        <f t="shared" ref="C33:K33" si="3">C22/C$27</f>
        <v>5.011389521640091E-2</v>
      </c>
      <c r="D33" s="910">
        <f t="shared" si="3"/>
        <v>5.1789077212806026E-2</v>
      </c>
      <c r="E33" s="910">
        <f t="shared" si="3"/>
        <v>5.8215962441314557E-2</v>
      </c>
      <c r="F33" s="910">
        <f t="shared" si="3"/>
        <v>5.7573073516386179E-2</v>
      </c>
      <c r="G33" s="910">
        <f t="shared" si="3"/>
        <v>6.1827956989247312E-2</v>
      </c>
      <c r="H33" s="910">
        <f t="shared" si="3"/>
        <v>5.6859205776173288E-2</v>
      </c>
      <c r="I33" s="910">
        <f t="shared" si="3"/>
        <v>6.2923523717328164E-2</v>
      </c>
      <c r="J33" s="910">
        <f t="shared" si="3"/>
        <v>5.2361396303901436E-2</v>
      </c>
      <c r="K33" s="910">
        <f t="shared" si="3"/>
        <v>7.5975359342915813E-2</v>
      </c>
    </row>
    <row r="34" spans="2:11" ht="15.75" customHeight="1" x14ac:dyDescent="0.2">
      <c r="B34" s="618" t="s">
        <v>740</v>
      </c>
      <c r="C34" s="910">
        <f t="shared" ref="C34:K34" si="4">C23/C$27</f>
        <v>1.7084282460136675E-2</v>
      </c>
      <c r="D34" s="910">
        <f t="shared" si="4"/>
        <v>1.2241054613935969E-2</v>
      </c>
      <c r="E34" s="910">
        <f t="shared" si="4"/>
        <v>7.5117370892018778E-3</v>
      </c>
      <c r="F34" s="910">
        <f t="shared" si="4"/>
        <v>1.0628875110717449E-2</v>
      </c>
      <c r="G34" s="910">
        <f t="shared" si="4"/>
        <v>1.1648745519713262E-2</v>
      </c>
      <c r="H34" s="910">
        <f t="shared" si="4"/>
        <v>1.7148014440433214E-2</v>
      </c>
      <c r="I34" s="910">
        <f t="shared" si="4"/>
        <v>5.8083252662149082E-3</v>
      </c>
      <c r="J34" s="910">
        <f t="shared" si="4"/>
        <v>1.2320328542094456E-2</v>
      </c>
      <c r="K34" s="910">
        <f t="shared" si="4"/>
        <v>1.7453798767967144E-2</v>
      </c>
    </row>
    <row r="35" spans="2:11" ht="15.75" customHeight="1" x14ac:dyDescent="0.2">
      <c r="B35" s="618" t="s">
        <v>741</v>
      </c>
      <c r="C35" s="910">
        <f t="shared" ref="C35:K35" si="5">C24/C$27</f>
        <v>0.13781321184510251</v>
      </c>
      <c r="D35" s="910">
        <f t="shared" si="5"/>
        <v>7.250470809792843E-2</v>
      </c>
      <c r="E35" s="910">
        <f t="shared" si="5"/>
        <v>6.6666666666666666E-2</v>
      </c>
      <c r="F35" s="910">
        <f t="shared" si="5"/>
        <v>8.1488042515500445E-2</v>
      </c>
      <c r="G35" s="910">
        <f t="shared" si="5"/>
        <v>3.1362007168458779E-2</v>
      </c>
      <c r="H35" s="910">
        <f t="shared" si="5"/>
        <v>7.5812274368231042E-2</v>
      </c>
      <c r="I35" s="910">
        <f t="shared" si="5"/>
        <v>0.15488867376573087</v>
      </c>
      <c r="J35" s="910">
        <f t="shared" si="5"/>
        <v>0.16324435318275154</v>
      </c>
      <c r="K35" s="910">
        <f t="shared" si="5"/>
        <v>0.12833675564681724</v>
      </c>
    </row>
    <row r="36" spans="2:11" ht="15.75" customHeight="1" x14ac:dyDescent="0.2">
      <c r="B36" s="618" t="s">
        <v>742</v>
      </c>
      <c r="C36" s="910">
        <f t="shared" ref="C36:K36" si="6">C25/C$27</f>
        <v>2.5056947608200455E-2</v>
      </c>
      <c r="D36" s="910">
        <f t="shared" si="6"/>
        <v>1.7890772128060263E-2</v>
      </c>
      <c r="E36" s="910">
        <f t="shared" si="6"/>
        <v>1.1267605633802818E-2</v>
      </c>
      <c r="F36" s="910">
        <f t="shared" si="6"/>
        <v>1.0628875110717449E-2</v>
      </c>
      <c r="G36" s="910">
        <f t="shared" si="6"/>
        <v>6.2724014336917565E-3</v>
      </c>
      <c r="H36" s="910">
        <f t="shared" si="6"/>
        <v>7.2202166064981952E-3</v>
      </c>
      <c r="I36" s="910">
        <f t="shared" si="6"/>
        <v>6.7763794772507258E-3</v>
      </c>
      <c r="J36" s="910">
        <f t="shared" si="6"/>
        <v>1.2320328542094456E-2</v>
      </c>
      <c r="K36" s="910">
        <f t="shared" si="6"/>
        <v>8.2135523613963042E-3</v>
      </c>
    </row>
    <row r="37" spans="2:11" ht="15.75" customHeight="1" x14ac:dyDescent="0.2">
      <c r="B37" s="618" t="s">
        <v>743</v>
      </c>
      <c r="C37" s="910">
        <f t="shared" ref="C37:K37" si="7">C26/C$27</f>
        <v>1.9362186788154899E-2</v>
      </c>
      <c r="D37" s="910">
        <f t="shared" si="7"/>
        <v>1.1299435028248588E-2</v>
      </c>
      <c r="E37" s="910">
        <f t="shared" si="7"/>
        <v>1.3145539906103286E-2</v>
      </c>
      <c r="F37" s="910">
        <f t="shared" si="7"/>
        <v>8.8573959255978749E-3</v>
      </c>
      <c r="G37" s="910">
        <f t="shared" si="7"/>
        <v>1.4336917562724014E-2</v>
      </c>
      <c r="H37" s="910">
        <f t="shared" si="7"/>
        <v>1.0830324909747292E-2</v>
      </c>
      <c r="I37" s="910">
        <f t="shared" si="7"/>
        <v>1.1616650532429816E-2</v>
      </c>
      <c r="J37" s="910">
        <f t="shared" si="7"/>
        <v>1.2320328542094456E-2</v>
      </c>
      <c r="K37" s="910">
        <f t="shared" si="7"/>
        <v>2.1560574948665298E-2</v>
      </c>
    </row>
    <row r="38" spans="2:11" ht="15.75" customHeight="1" x14ac:dyDescent="0.2">
      <c r="B38" s="984" t="s">
        <v>744</v>
      </c>
      <c r="C38" s="910">
        <f t="shared" ref="C38:K38" si="8">C27/C$27</f>
        <v>1</v>
      </c>
      <c r="D38" s="910">
        <f t="shared" si="8"/>
        <v>1</v>
      </c>
      <c r="E38" s="910">
        <f t="shared" si="8"/>
        <v>1</v>
      </c>
      <c r="F38" s="910">
        <f t="shared" si="8"/>
        <v>1</v>
      </c>
      <c r="G38" s="910">
        <f t="shared" si="8"/>
        <v>1</v>
      </c>
      <c r="H38" s="910">
        <f t="shared" si="8"/>
        <v>1</v>
      </c>
      <c r="I38" s="910">
        <f t="shared" si="8"/>
        <v>1</v>
      </c>
      <c r="J38" s="910">
        <f t="shared" si="8"/>
        <v>1</v>
      </c>
      <c r="K38" s="910">
        <f t="shared" si="8"/>
        <v>1</v>
      </c>
    </row>
    <row r="40" spans="2:11" ht="29.25" customHeight="1" x14ac:dyDescent="0.2">
      <c r="B40" s="985" t="s">
        <v>746</v>
      </c>
      <c r="C40" s="301"/>
      <c r="D40" s="301">
        <f t="shared" ref="D40:K40" si="9">(D27-C27)</f>
        <v>184</v>
      </c>
      <c r="E40" s="301">
        <f t="shared" si="9"/>
        <v>3</v>
      </c>
      <c r="F40" s="301">
        <f t="shared" si="9"/>
        <v>64</v>
      </c>
      <c r="G40" s="301">
        <f t="shared" si="9"/>
        <v>-13</v>
      </c>
      <c r="H40" s="301">
        <f t="shared" si="9"/>
        <v>-8</v>
      </c>
      <c r="I40" s="920">
        <f t="shared" si="9"/>
        <v>-75</v>
      </c>
      <c r="J40" s="113">
        <f t="shared" si="9"/>
        <v>-59</v>
      </c>
      <c r="K40" s="113">
        <f t="shared" si="9"/>
        <v>0</v>
      </c>
    </row>
    <row r="41" spans="2:11" ht="15.75" customHeight="1" x14ac:dyDescent="0.2">
      <c r="B41" s="985" t="s">
        <v>747</v>
      </c>
      <c r="C41" s="910"/>
      <c r="D41" s="910">
        <f t="shared" ref="D41:F41" si="10">(D27/C27)-1</f>
        <v>0.20956719817767655</v>
      </c>
      <c r="E41" s="910">
        <f t="shared" si="10"/>
        <v>2.8248587570620654E-3</v>
      </c>
      <c r="F41" s="910">
        <f t="shared" si="10"/>
        <v>6.0093896713615091E-2</v>
      </c>
      <c r="G41" s="910">
        <f>(G27/F27)-1</f>
        <v>-1.1514614703277193E-2</v>
      </c>
      <c r="H41" s="910">
        <f>(H27/G27)-1</f>
        <v>-7.1684587813619638E-3</v>
      </c>
      <c r="I41" s="910">
        <f>(I27/H27)-1</f>
        <v>-6.768953068592054E-2</v>
      </c>
      <c r="J41" s="910">
        <f>(J27/I27)-1</f>
        <v>-5.7115198451113236E-2</v>
      </c>
      <c r="K41" s="910">
        <f>(K27/J27)-1</f>
        <v>0</v>
      </c>
    </row>
    <row r="44" spans="2:11" ht="28.5" customHeight="1" x14ac:dyDescent="0.2">
      <c r="B44" s="985" t="s">
        <v>748</v>
      </c>
      <c r="C44" s="301"/>
      <c r="D44" s="301"/>
      <c r="E44" s="301"/>
      <c r="F44" s="301"/>
      <c r="G44" s="301">
        <v>1195</v>
      </c>
      <c r="H44" s="301">
        <v>1195</v>
      </c>
      <c r="I44" s="920">
        <v>1145</v>
      </c>
      <c r="J44" s="113">
        <v>1135</v>
      </c>
      <c r="K44" s="113">
        <v>1135</v>
      </c>
    </row>
    <row r="45" spans="2:11" ht="29.25" customHeight="1" x14ac:dyDescent="0.2">
      <c r="B45" s="985" t="s">
        <v>749</v>
      </c>
      <c r="C45" s="301"/>
      <c r="D45" s="301"/>
      <c r="E45" s="301"/>
      <c r="F45" s="301"/>
      <c r="G45" s="910">
        <f>G27/G44</f>
        <v>0.93389121338912129</v>
      </c>
      <c r="H45" s="910">
        <f>H27/H44</f>
        <v>0.92719665271966523</v>
      </c>
      <c r="I45" s="910">
        <f>I27/I44</f>
        <v>0.90218340611353709</v>
      </c>
      <c r="J45" s="910">
        <f>J27/J44</f>
        <v>0.85814977973568285</v>
      </c>
      <c r="K45" s="910">
        <f>K27/K44</f>
        <v>0.85814977973568285</v>
      </c>
    </row>
    <row r="47" spans="2:11" ht="15.75" customHeight="1" x14ac:dyDescent="0.2">
      <c r="B47" s="39" t="s">
        <v>750</v>
      </c>
    </row>
    <row r="48" spans="2:11" ht="15.75" customHeight="1" x14ac:dyDescent="0.2">
      <c r="B48" s="39" t="s">
        <v>751</v>
      </c>
    </row>
    <row r="50" spans="2:9" ht="15.75" customHeight="1" x14ac:dyDescent="0.2">
      <c r="B50" s="2200" t="s">
        <v>426</v>
      </c>
      <c r="C50" s="2201"/>
      <c r="D50" s="2201"/>
      <c r="E50" s="2201"/>
      <c r="F50" s="2201"/>
      <c r="G50" s="2201"/>
      <c r="H50" s="2201"/>
      <c r="I50" s="2201"/>
    </row>
    <row r="51" spans="2:9" ht="15.75" customHeight="1" x14ac:dyDescent="0.2">
      <c r="B51" s="2054" t="s">
        <v>752</v>
      </c>
      <c r="C51" s="2055"/>
      <c r="D51" s="2055"/>
      <c r="E51" s="2055"/>
      <c r="F51" s="2055"/>
      <c r="G51" s="2055"/>
      <c r="H51" s="2055"/>
      <c r="I51" s="2056"/>
    </row>
    <row r="52" spans="2:9" ht="15.75" customHeight="1" x14ac:dyDescent="0.2">
      <c r="B52" s="2057"/>
      <c r="C52" s="2058"/>
      <c r="D52" s="2058"/>
      <c r="E52" s="2058"/>
      <c r="F52" s="2058"/>
      <c r="G52" s="2058"/>
      <c r="H52" s="2058"/>
      <c r="I52" s="2059"/>
    </row>
    <row r="53" spans="2:9" ht="15.75" customHeight="1" x14ac:dyDescent="0.2">
      <c r="B53" s="2057"/>
      <c r="C53" s="2058"/>
      <c r="D53" s="2058"/>
      <c r="E53" s="2058"/>
      <c r="F53" s="2058"/>
      <c r="G53" s="2058"/>
      <c r="H53" s="2058"/>
      <c r="I53" s="2059"/>
    </row>
    <row r="54" spans="2:9" ht="15.75" customHeight="1" x14ac:dyDescent="0.2">
      <c r="B54" s="2057"/>
      <c r="C54" s="2058"/>
      <c r="D54" s="2058"/>
      <c r="E54" s="2058"/>
      <c r="F54" s="2058"/>
      <c r="G54" s="2058"/>
      <c r="H54" s="2058"/>
      <c r="I54" s="2059"/>
    </row>
    <row r="55" spans="2:9" ht="15.75" customHeight="1" x14ac:dyDescent="0.2">
      <c r="B55" s="2057"/>
      <c r="C55" s="2058"/>
      <c r="D55" s="2058"/>
      <c r="E55" s="2058"/>
      <c r="F55" s="2058"/>
      <c r="G55" s="2058"/>
      <c r="H55" s="2058"/>
      <c r="I55" s="2059"/>
    </row>
    <row r="56" spans="2:9" ht="15.75" customHeight="1" x14ac:dyDescent="0.2">
      <c r="B56" s="2057"/>
      <c r="C56" s="2058"/>
      <c r="D56" s="2058"/>
      <c r="E56" s="2058"/>
      <c r="F56" s="2058"/>
      <c r="G56" s="2058"/>
      <c r="H56" s="2058"/>
      <c r="I56" s="2059"/>
    </row>
    <row r="57" spans="2:9" ht="15.75" customHeight="1" x14ac:dyDescent="0.2">
      <c r="B57" s="2057"/>
      <c r="C57" s="2058"/>
      <c r="D57" s="2058"/>
      <c r="E57" s="2058"/>
      <c r="F57" s="2058"/>
      <c r="G57" s="2058"/>
      <c r="H57" s="2058"/>
      <c r="I57" s="2059"/>
    </row>
    <row r="58" spans="2:9" ht="15.75" customHeight="1" x14ac:dyDescent="0.2">
      <c r="B58" s="2060"/>
      <c r="C58" s="2061"/>
      <c r="D58" s="2061"/>
      <c r="E58" s="2061"/>
      <c r="F58" s="2061"/>
      <c r="G58" s="2061"/>
      <c r="H58" s="2061"/>
      <c r="I58" s="2062"/>
    </row>
  </sheetData>
  <sheetProtection formatCells="0" formatColumns="0" formatRows="0" insertColumns="0" insertRows="0" insertHyperlinks="0" deleteColumns="0" deleteRows="0" pivotTables="0"/>
  <mergeCells count="25">
    <mergeCell ref="H5:J5"/>
    <mergeCell ref="B7:C7"/>
    <mergeCell ref="D7:E7"/>
    <mergeCell ref="F7:G7"/>
    <mergeCell ref="B6:C6"/>
    <mergeCell ref="D6:E6"/>
    <mergeCell ref="F6:G6"/>
    <mergeCell ref="H6:J6"/>
    <mergeCell ref="H7:J7"/>
    <mergeCell ref="B5:C5"/>
    <mergeCell ref="D5:E5"/>
    <mergeCell ref="F5:G5"/>
    <mergeCell ref="B2:D2"/>
    <mergeCell ref="E2:J2"/>
    <mergeCell ref="B4:C4"/>
    <mergeCell ref="D4:E4"/>
    <mergeCell ref="F4:G4"/>
    <mergeCell ref="H4:J4"/>
    <mergeCell ref="B50:I50"/>
    <mergeCell ref="B51:I58"/>
    <mergeCell ref="F8:G8"/>
    <mergeCell ref="H8:J8"/>
    <mergeCell ref="B10:J10"/>
    <mergeCell ref="B8:C8"/>
    <mergeCell ref="D8:E8"/>
  </mergeCells>
  <phoneticPr fontId="5" type="noConversion"/>
  <conditionalFormatting sqref="C15:K15">
    <cfRule type="cellIs" dxfId="14" priority="2" operator="greaterThan">
      <formula>70</formula>
    </cfRule>
  </conditionalFormatting>
  <pageMargins left="0.7" right="0.7" top="0.75" bottom="0.75" header="0" footer="0"/>
  <pageSetup paperSize="9" scale="39" orientation="portrait" r:id="rId1"/>
  <drawing r:id="rId2"/>
  <legacyDrawing r:id="rId3"/>
  <tableParts count="2">
    <tablePart r:id="rId4"/>
    <tablePart r:id="rId5"/>
  </tableParts>
  <extLst>
    <ext xmlns:x14="http://schemas.microsoft.com/office/spreadsheetml/2009/9/main" uri="{78C0D931-6437-407d-A8EE-F0AAD7539E65}">
      <x14:conditionalFormattings>
        <x14:conditionalFormatting xmlns:xm="http://schemas.microsoft.com/office/excel/2006/main">
          <x14:cfRule type="iconSet" priority="1" id="{00000000-000E-0000-1000-000001000000}">
            <x14:iconSet iconSet="4Arrows" custom="1">
              <x14:cfvo type="percent">
                <xm:f>0</xm:f>
              </x14:cfvo>
              <x14:cfvo type="num">
                <xm:f>0.6</xm:f>
              </x14:cfvo>
              <x14:cfvo type="num">
                <xm:f>0.65</xm:f>
              </x14:cfvo>
              <x14:cfvo type="num">
                <xm:f>0.7</xm:f>
              </x14:cfvo>
              <x14:cfIcon iconSet="3TrafficLights1" iconId="0"/>
              <x14:cfIcon iconSet="3TrafficLights1" iconId="1"/>
              <x14:cfIcon iconSet="3Triangles" iconId="2"/>
              <x14:cfIcon iconSet="3Symbols" iconId="2"/>
            </x14:iconSet>
          </x14:cfRule>
          <xm:sqref>C15:K15</xm:sqref>
        </x14:conditionalFormatting>
      </x14:conditionalFormattings>
    </ext>
  </extLs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16F3E-631F-4EF5-9414-163E839D9E87}">
  <sheetPr>
    <tabColor theme="2"/>
    <pageSetUpPr fitToPage="1"/>
  </sheetPr>
  <dimension ref="B2:O63"/>
  <sheetViews>
    <sheetView showGridLines="0" workbookViewId="0">
      <selection activeCell="N21" sqref="N21"/>
    </sheetView>
  </sheetViews>
  <sheetFormatPr defaultColWidth="12.5703125" defaultRowHeight="15.75" customHeight="1" x14ac:dyDescent="0.2"/>
  <cols>
    <col min="1" max="1" width="3.42578125" style="39" customWidth="1"/>
    <col min="2" max="2" width="8.140625" style="39" customWidth="1"/>
    <col min="3" max="3" width="34.5703125" style="39" customWidth="1"/>
    <col min="4" max="4" width="17.28515625" style="39" bestFit="1" customWidth="1"/>
    <col min="5" max="5" width="12.5703125" style="39" customWidth="1"/>
    <col min="6" max="6" width="17" style="39" customWidth="1"/>
    <col min="7" max="7" width="14.85546875" style="39" customWidth="1"/>
    <col min="8" max="10" width="12.5703125" style="39" customWidth="1"/>
    <col min="11" max="11" width="12.140625" style="39" customWidth="1"/>
    <col min="12" max="20" width="7.5703125" style="39" customWidth="1"/>
    <col min="21" max="16384" width="12.5703125" style="39"/>
  </cols>
  <sheetData>
    <row r="2" spans="2:12" s="166" customFormat="1" ht="29.25" customHeight="1" x14ac:dyDescent="0.25">
      <c r="B2" s="1966" t="s">
        <v>0</v>
      </c>
      <c r="C2" s="1967"/>
      <c r="D2" s="2300"/>
      <c r="E2" s="2046" t="s">
        <v>123</v>
      </c>
      <c r="F2" s="2228"/>
      <c r="G2" s="2228"/>
      <c r="H2" s="2228"/>
      <c r="I2" s="2228"/>
      <c r="J2" s="2229"/>
    </row>
    <row r="3" spans="2:12" ht="22.5" customHeight="1" x14ac:dyDescent="0.2">
      <c r="B3" s="40"/>
      <c r="C3" s="40"/>
      <c r="D3" s="41"/>
      <c r="E3" s="41"/>
      <c r="F3" s="41"/>
      <c r="G3" s="41"/>
      <c r="H3" s="41"/>
      <c r="I3" s="41"/>
    </row>
    <row r="4" spans="2:12" ht="62.25" customHeight="1" x14ac:dyDescent="0.25">
      <c r="B4" s="2118" t="s">
        <v>124</v>
      </c>
      <c r="C4" s="2163"/>
      <c r="D4" s="2107" t="s">
        <v>31</v>
      </c>
      <c r="E4" s="2108"/>
      <c r="F4" s="2120" t="s">
        <v>126</v>
      </c>
      <c r="G4" s="2163"/>
      <c r="H4" s="2292" t="s">
        <v>753</v>
      </c>
      <c r="I4" s="2293"/>
      <c r="J4" s="2294"/>
      <c r="K4" s="1012"/>
    </row>
    <row r="5" spans="2:12" ht="52.5" customHeight="1" x14ac:dyDescent="0.2">
      <c r="B5" s="2118" t="s">
        <v>128</v>
      </c>
      <c r="C5" s="2163"/>
      <c r="D5" s="2098" t="s">
        <v>754</v>
      </c>
      <c r="E5" s="2099"/>
      <c r="F5" s="2120" t="s">
        <v>130</v>
      </c>
      <c r="G5" s="2163"/>
      <c r="H5" s="2290" t="s">
        <v>597</v>
      </c>
      <c r="I5" s="2291"/>
      <c r="J5" s="1950"/>
    </row>
    <row r="6" spans="2:12" ht="39" customHeight="1" x14ac:dyDescent="0.2">
      <c r="B6" s="2118" t="s">
        <v>132</v>
      </c>
      <c r="C6" s="2163"/>
      <c r="D6" s="2098" t="s">
        <v>755</v>
      </c>
      <c r="E6" s="2099"/>
      <c r="F6" s="2120" t="s">
        <v>134</v>
      </c>
      <c r="G6" s="2163"/>
      <c r="H6" s="2098" t="s">
        <v>135</v>
      </c>
      <c r="I6" s="2039"/>
      <c r="J6" s="2040"/>
    </row>
    <row r="7" spans="2:12" ht="36" customHeight="1" x14ac:dyDescent="0.2">
      <c r="B7" s="2118" t="s">
        <v>136</v>
      </c>
      <c r="C7" s="2163"/>
      <c r="D7" s="2098" t="s">
        <v>403</v>
      </c>
      <c r="E7" s="2040"/>
      <c r="F7" s="2120" t="s">
        <v>138</v>
      </c>
      <c r="G7" s="2163"/>
      <c r="H7" s="2098" t="s">
        <v>139</v>
      </c>
      <c r="I7" s="2039"/>
      <c r="J7" s="2040"/>
    </row>
    <row r="8" spans="2:12" ht="34.5" customHeight="1" x14ac:dyDescent="0.2">
      <c r="B8" s="2118" t="s">
        <v>140</v>
      </c>
      <c r="C8" s="2163"/>
      <c r="D8" s="2098" t="s">
        <v>715</v>
      </c>
      <c r="E8" s="2099"/>
      <c r="F8" s="2120" t="s">
        <v>142</v>
      </c>
      <c r="G8" s="2163"/>
      <c r="H8" s="2290" t="s">
        <v>716</v>
      </c>
      <c r="I8" s="2291"/>
      <c r="J8" s="1950"/>
    </row>
    <row r="9" spans="2:12" ht="21.75" customHeight="1" x14ac:dyDescent="0.2"/>
    <row r="10" spans="2:12" ht="22.5" customHeight="1" x14ac:dyDescent="0.2">
      <c r="B10" s="2234" t="s">
        <v>144</v>
      </c>
      <c r="C10" s="2298"/>
      <c r="D10" s="2298"/>
      <c r="E10" s="2298"/>
      <c r="F10" s="2298"/>
      <c r="G10" s="2298"/>
      <c r="H10" s="2298"/>
      <c r="I10" s="2298"/>
      <c r="J10" s="2298"/>
    </row>
    <row r="11" spans="2:12" s="172" customFormat="1" ht="22.5" customHeight="1" x14ac:dyDescent="0.2">
      <c r="B11" s="1106" t="s">
        <v>756</v>
      </c>
      <c r="C11" s="1107"/>
      <c r="D11" s="1107"/>
      <c r="E11" s="1109" t="s">
        <v>757</v>
      </c>
      <c r="F11" s="1107"/>
      <c r="G11" s="1107"/>
      <c r="H11" s="1100"/>
      <c r="I11" s="1100"/>
      <c r="J11" s="1101"/>
      <c r="L11" s="225"/>
    </row>
    <row r="12" spans="2:12" ht="22.5" customHeight="1" x14ac:dyDescent="0.2">
      <c r="B12" s="44"/>
      <c r="G12" s="44"/>
      <c r="H12" s="183"/>
      <c r="I12" s="183"/>
      <c r="J12" s="183"/>
      <c r="L12" s="44" t="s">
        <v>428</v>
      </c>
    </row>
    <row r="13" spans="2:12" ht="18" customHeight="1" x14ac:dyDescent="0.2">
      <c r="B13" s="221"/>
      <c r="C13" s="92"/>
      <c r="D13" s="93" t="s">
        <v>758</v>
      </c>
      <c r="E13" s="92"/>
      <c r="F13" s="92"/>
      <c r="G13" s="92"/>
      <c r="H13" s="92"/>
      <c r="I13" s="92"/>
      <c r="J13" s="92"/>
    </row>
    <row r="14" spans="2:12" ht="18" customHeight="1" x14ac:dyDescent="0.2">
      <c r="B14" s="221"/>
      <c r="C14" s="92"/>
      <c r="D14" s="1182" t="s">
        <v>441</v>
      </c>
      <c r="E14" s="1182" t="s">
        <v>442</v>
      </c>
      <c r="F14" s="1182" t="s">
        <v>443</v>
      </c>
      <c r="G14" s="1182" t="s">
        <v>444</v>
      </c>
      <c r="H14" s="1182" t="s">
        <v>445</v>
      </c>
      <c r="I14" s="1182" t="s">
        <v>479</v>
      </c>
      <c r="J14" s="92"/>
      <c r="L14" s="39" t="s">
        <v>429</v>
      </c>
    </row>
    <row r="15" spans="2:12" ht="18" customHeight="1" x14ac:dyDescent="0.2">
      <c r="B15" s="221"/>
      <c r="C15" s="1233" t="s">
        <v>759</v>
      </c>
      <c r="D15" s="1230">
        <v>15</v>
      </c>
      <c r="E15" s="1230">
        <v>15</v>
      </c>
      <c r="F15" s="1230">
        <v>15</v>
      </c>
      <c r="G15" s="1231">
        <v>15</v>
      </c>
      <c r="H15" s="1231">
        <v>14</v>
      </c>
      <c r="I15" s="1231">
        <v>14</v>
      </c>
      <c r="J15" s="92"/>
    </row>
    <row r="16" spans="2:12" ht="18" customHeight="1" x14ac:dyDescent="0.2">
      <c r="B16" s="221"/>
      <c r="C16" s="1233" t="s">
        <v>760</v>
      </c>
      <c r="D16" s="43">
        <v>6</v>
      </c>
      <c r="E16" s="43">
        <v>10</v>
      </c>
      <c r="F16" s="43">
        <v>10</v>
      </c>
      <c r="G16" s="690">
        <v>9</v>
      </c>
      <c r="H16" s="690">
        <v>9</v>
      </c>
      <c r="I16" s="690">
        <v>11</v>
      </c>
      <c r="J16" s="92"/>
      <c r="L16" s="39" t="s">
        <v>430</v>
      </c>
    </row>
    <row r="17" spans="2:15" ht="18" customHeight="1" x14ac:dyDescent="0.2">
      <c r="B17" s="221"/>
      <c r="C17" s="1233" t="s">
        <v>761</v>
      </c>
      <c r="D17" s="951">
        <f>D16/D15</f>
        <v>0.4</v>
      </c>
      <c r="E17" s="951">
        <f>E16/E15</f>
        <v>0.66666666666666663</v>
      </c>
      <c r="F17" s="951">
        <f t="shared" ref="F17:I17" si="0">F16/F15</f>
        <v>0.66666666666666663</v>
      </c>
      <c r="G17" s="1016">
        <f t="shared" si="0"/>
        <v>0.6</v>
      </c>
      <c r="H17" s="1016">
        <f t="shared" si="0"/>
        <v>0.6428571428571429</v>
      </c>
      <c r="I17" s="1016">
        <f t="shared" si="0"/>
        <v>0.7857142857142857</v>
      </c>
      <c r="J17" s="92"/>
    </row>
    <row r="18" spans="2:15" ht="18" customHeight="1" x14ac:dyDescent="0.2">
      <c r="B18" s="221"/>
      <c r="C18" s="1233" t="s">
        <v>762</v>
      </c>
      <c r="D18" s="952">
        <f>D47</f>
        <v>17.375</v>
      </c>
      <c r="E18" s="952">
        <f>F47</f>
        <v>23.25</v>
      </c>
      <c r="F18" s="952">
        <f>H47</f>
        <v>19.125</v>
      </c>
      <c r="G18" s="1017">
        <f>J47</f>
        <v>22.6875</v>
      </c>
      <c r="H18" s="1017">
        <f>L47</f>
        <v>21.8</v>
      </c>
      <c r="I18" s="1017">
        <f>N47</f>
        <v>24.266666666666666</v>
      </c>
      <c r="L18" s="39" t="s">
        <v>326</v>
      </c>
    </row>
    <row r="19" spans="2:15" ht="18" customHeight="1" x14ac:dyDescent="0.2"/>
    <row r="20" spans="2:15" ht="18" customHeight="1" x14ac:dyDescent="0.2">
      <c r="C20" s="299" t="s">
        <v>763</v>
      </c>
      <c r="D20" s="44" t="s">
        <v>764</v>
      </c>
      <c r="L20" s="39" t="s">
        <v>431</v>
      </c>
    </row>
    <row r="21" spans="2:15" ht="22.5" customHeight="1" x14ac:dyDescent="0.2">
      <c r="C21" s="299"/>
      <c r="D21" s="39" t="s">
        <v>765</v>
      </c>
    </row>
    <row r="22" spans="2:15" ht="22.5" customHeight="1" x14ac:dyDescent="0.2">
      <c r="C22" s="1234" t="s">
        <v>766</v>
      </c>
      <c r="D22" s="2299" t="s">
        <v>767</v>
      </c>
      <c r="E22" s="2299"/>
      <c r="F22" s="2299" t="s">
        <v>768</v>
      </c>
      <c r="G22" s="2299"/>
      <c r="H22" s="2299" t="s">
        <v>769</v>
      </c>
      <c r="I22" s="2299"/>
      <c r="J22" s="2299" t="s">
        <v>155</v>
      </c>
      <c r="K22" s="2299"/>
      <c r="L22" s="2299" t="s">
        <v>770</v>
      </c>
      <c r="M22" s="2299"/>
      <c r="N22" s="2299" t="s">
        <v>771</v>
      </c>
      <c r="O22" s="2299"/>
    </row>
    <row r="23" spans="2:15" ht="22.5" customHeight="1" x14ac:dyDescent="0.2">
      <c r="C23" s="1234" t="s">
        <v>772</v>
      </c>
      <c r="D23" s="1234" t="s">
        <v>773</v>
      </c>
      <c r="E23" s="1234" t="s">
        <v>774</v>
      </c>
      <c r="F23" s="1234" t="s">
        <v>773</v>
      </c>
      <c r="G23" s="1234" t="s">
        <v>774</v>
      </c>
      <c r="H23" s="1234" t="s">
        <v>773</v>
      </c>
      <c r="I23" s="1234" t="s">
        <v>774</v>
      </c>
      <c r="J23" s="1234" t="s">
        <v>773</v>
      </c>
      <c r="K23" s="1234" t="s">
        <v>774</v>
      </c>
      <c r="L23" s="1234" t="s">
        <v>773</v>
      </c>
      <c r="M23" s="1234" t="s">
        <v>774</v>
      </c>
      <c r="N23" s="1234" t="s">
        <v>773</v>
      </c>
      <c r="O23" s="1234" t="s">
        <v>774</v>
      </c>
    </row>
    <row r="24" spans="2:15" ht="24.75" customHeight="1" x14ac:dyDescent="0.2">
      <c r="C24" s="953" t="s">
        <v>775</v>
      </c>
      <c r="D24" s="966">
        <v>19</v>
      </c>
      <c r="E24" s="967">
        <v>25</v>
      </c>
      <c r="F24" s="1232">
        <v>23</v>
      </c>
      <c r="G24" s="919">
        <v>25</v>
      </c>
      <c r="H24" s="1232">
        <v>23</v>
      </c>
      <c r="I24" s="919">
        <v>25</v>
      </c>
      <c r="J24" s="1232">
        <v>26</v>
      </c>
      <c r="K24" s="918">
        <v>25</v>
      </c>
      <c r="L24" s="1232">
        <v>30</v>
      </c>
      <c r="M24" s="919">
        <v>25</v>
      </c>
      <c r="N24" s="1232">
        <v>32</v>
      </c>
      <c r="O24" s="919">
        <v>25</v>
      </c>
    </row>
    <row r="25" spans="2:15" ht="24.75" customHeight="1" x14ac:dyDescent="0.2">
      <c r="C25" s="957" t="s">
        <v>776</v>
      </c>
      <c r="D25" s="958">
        <v>21</v>
      </c>
      <c r="E25" s="959">
        <v>35</v>
      </c>
      <c r="F25" s="960">
        <v>19</v>
      </c>
      <c r="G25" s="960">
        <v>30</v>
      </c>
      <c r="H25" s="960">
        <v>16</v>
      </c>
      <c r="I25" s="960">
        <v>30</v>
      </c>
      <c r="J25" s="960">
        <v>15</v>
      </c>
      <c r="K25" s="961">
        <v>30</v>
      </c>
      <c r="L25" s="960">
        <v>16</v>
      </c>
      <c r="M25" s="960">
        <v>30</v>
      </c>
      <c r="N25" s="960">
        <v>22</v>
      </c>
      <c r="O25" s="960">
        <v>30</v>
      </c>
    </row>
    <row r="26" spans="2:15" ht="24.75" customHeight="1" x14ac:dyDescent="0.2">
      <c r="B26" s="184"/>
      <c r="C26" s="962" t="s">
        <v>777</v>
      </c>
      <c r="D26" s="963">
        <v>3</v>
      </c>
      <c r="E26" s="963">
        <v>5</v>
      </c>
      <c r="F26" s="963">
        <v>3</v>
      </c>
      <c r="G26" s="963">
        <v>6</v>
      </c>
      <c r="H26" s="963">
        <v>3</v>
      </c>
      <c r="I26" s="963">
        <v>6</v>
      </c>
      <c r="J26" s="963">
        <v>3</v>
      </c>
      <c r="K26" s="963">
        <v>6</v>
      </c>
      <c r="L26" s="963">
        <v>3</v>
      </c>
      <c r="M26" s="963">
        <v>6</v>
      </c>
      <c r="N26" s="963">
        <v>2</v>
      </c>
      <c r="O26" s="964">
        <v>6</v>
      </c>
    </row>
    <row r="27" spans="2:15" ht="24.75" customHeight="1" x14ac:dyDescent="0.2">
      <c r="B27" s="184"/>
      <c r="C27" s="965" t="s">
        <v>778</v>
      </c>
      <c r="D27" s="966" t="s">
        <v>779</v>
      </c>
      <c r="E27" s="967" t="s">
        <v>779</v>
      </c>
      <c r="F27" s="919">
        <v>14</v>
      </c>
      <c r="G27" s="919">
        <v>20</v>
      </c>
      <c r="H27" s="919">
        <v>17</v>
      </c>
      <c r="I27" s="919">
        <v>20</v>
      </c>
      <c r="J27" s="919">
        <v>11</v>
      </c>
      <c r="K27" s="918">
        <v>20</v>
      </c>
      <c r="L27" s="919">
        <v>10</v>
      </c>
      <c r="M27" s="919">
        <v>20</v>
      </c>
      <c r="N27" s="968"/>
      <c r="O27" s="968"/>
    </row>
    <row r="28" spans="2:15" ht="24.75" customHeight="1" x14ac:dyDescent="0.2">
      <c r="B28" s="184"/>
      <c r="C28" s="965" t="s">
        <v>780</v>
      </c>
      <c r="D28" s="969" t="s">
        <v>779</v>
      </c>
      <c r="E28" s="970" t="s">
        <v>779</v>
      </c>
      <c r="F28" s="956">
        <v>29</v>
      </c>
      <c r="G28" s="301">
        <v>30</v>
      </c>
      <c r="H28" s="971" t="s">
        <v>779</v>
      </c>
      <c r="I28" s="971" t="s">
        <v>779</v>
      </c>
      <c r="J28" s="956">
        <v>40</v>
      </c>
      <c r="K28" s="920">
        <v>30</v>
      </c>
      <c r="L28" s="971" t="s">
        <v>779</v>
      </c>
      <c r="M28" s="971" t="s">
        <v>779</v>
      </c>
      <c r="N28" s="301">
        <v>36</v>
      </c>
      <c r="O28" s="301">
        <v>30</v>
      </c>
    </row>
    <row r="29" spans="2:15" ht="24.75" customHeight="1" x14ac:dyDescent="0.2">
      <c r="B29" s="91" t="s">
        <v>781</v>
      </c>
      <c r="C29" s="965" t="s">
        <v>782</v>
      </c>
      <c r="D29" s="954">
        <v>17</v>
      </c>
      <c r="E29" s="955">
        <v>25</v>
      </c>
      <c r="F29" s="301">
        <v>16</v>
      </c>
      <c r="G29" s="301">
        <v>25</v>
      </c>
      <c r="H29" s="956">
        <v>20</v>
      </c>
      <c r="I29" s="301">
        <v>25</v>
      </c>
      <c r="J29" s="956">
        <v>29</v>
      </c>
      <c r="K29" s="920">
        <v>25</v>
      </c>
      <c r="L29" s="972"/>
      <c r="M29" s="972"/>
      <c r="N29" s="972"/>
      <c r="O29" s="972"/>
    </row>
    <row r="30" spans="2:15" ht="24.75" customHeight="1" x14ac:dyDescent="0.2">
      <c r="B30" s="282"/>
      <c r="C30" s="965" t="s">
        <v>783</v>
      </c>
      <c r="D30" s="954"/>
      <c r="E30" s="955"/>
      <c r="F30" s="301"/>
      <c r="G30" s="301"/>
      <c r="H30" s="956"/>
      <c r="I30" s="301"/>
      <c r="J30" s="956"/>
      <c r="K30" s="920"/>
      <c r="L30" s="301">
        <v>26</v>
      </c>
      <c r="M30" s="301">
        <v>25</v>
      </c>
      <c r="N30" s="301">
        <v>32</v>
      </c>
      <c r="O30" s="301">
        <v>25</v>
      </c>
    </row>
    <row r="31" spans="2:15" ht="24.75" customHeight="1" x14ac:dyDescent="0.2">
      <c r="B31" s="282"/>
      <c r="C31" s="965" t="s">
        <v>784</v>
      </c>
      <c r="D31" s="954">
        <v>11</v>
      </c>
      <c r="E31" s="955">
        <v>25</v>
      </c>
      <c r="F31" s="301">
        <v>10</v>
      </c>
      <c r="G31" s="301">
        <v>25</v>
      </c>
      <c r="H31" s="301">
        <v>11</v>
      </c>
      <c r="I31" s="301">
        <v>25</v>
      </c>
      <c r="J31" s="301">
        <v>15</v>
      </c>
      <c r="K31" s="920">
        <v>25</v>
      </c>
      <c r="L31" s="301">
        <v>15</v>
      </c>
      <c r="M31" s="301">
        <v>25</v>
      </c>
      <c r="N31" s="301">
        <v>17</v>
      </c>
      <c r="O31" s="301">
        <v>20</v>
      </c>
    </row>
    <row r="32" spans="2:15" ht="24.75" customHeight="1" x14ac:dyDescent="0.2">
      <c r="B32" s="282"/>
      <c r="C32" s="965" t="s">
        <v>785</v>
      </c>
      <c r="D32" s="954">
        <v>19</v>
      </c>
      <c r="E32" s="955">
        <v>40</v>
      </c>
      <c r="F32" s="301">
        <v>11</v>
      </c>
      <c r="G32" s="301">
        <v>40</v>
      </c>
      <c r="H32" s="956">
        <v>21</v>
      </c>
      <c r="I32" s="301">
        <v>40</v>
      </c>
      <c r="J32" s="956">
        <v>24</v>
      </c>
      <c r="K32" s="920">
        <v>30</v>
      </c>
      <c r="L32" s="301">
        <v>24</v>
      </c>
      <c r="M32" s="301">
        <v>30</v>
      </c>
      <c r="N32" s="301">
        <v>25</v>
      </c>
      <c r="O32" s="301">
        <v>30</v>
      </c>
    </row>
    <row r="33" spans="2:15" ht="24.75" customHeight="1" x14ac:dyDescent="0.2">
      <c r="B33" s="282"/>
      <c r="C33" s="965" t="s">
        <v>786</v>
      </c>
      <c r="D33" s="973">
        <v>23</v>
      </c>
      <c r="E33" s="955">
        <v>25</v>
      </c>
      <c r="F33" s="956">
        <v>38</v>
      </c>
      <c r="G33" s="301">
        <v>25</v>
      </c>
      <c r="H33" s="956">
        <v>25</v>
      </c>
      <c r="I33" s="301">
        <v>25</v>
      </c>
      <c r="J33" s="956">
        <v>32</v>
      </c>
      <c r="K33" s="920">
        <v>25</v>
      </c>
      <c r="L33" s="301">
        <v>28</v>
      </c>
      <c r="M33" s="301">
        <v>25</v>
      </c>
      <c r="N33" s="301">
        <v>32</v>
      </c>
      <c r="O33" s="301">
        <v>25</v>
      </c>
    </row>
    <row r="34" spans="2:15" ht="24.75" customHeight="1" x14ac:dyDescent="0.2">
      <c r="B34" s="282"/>
      <c r="C34" s="965" t="s">
        <v>787</v>
      </c>
      <c r="D34" s="954">
        <v>9</v>
      </c>
      <c r="E34" s="955">
        <v>20</v>
      </c>
      <c r="F34" s="956">
        <v>29</v>
      </c>
      <c r="G34" s="301">
        <v>20</v>
      </c>
      <c r="H34" s="301">
        <v>11</v>
      </c>
      <c r="I34" s="301">
        <v>20</v>
      </c>
      <c r="J34" s="301">
        <v>10</v>
      </c>
      <c r="K34" s="920">
        <v>20</v>
      </c>
      <c r="L34" s="972"/>
      <c r="M34" s="972"/>
      <c r="N34" s="972"/>
      <c r="O34" s="972"/>
    </row>
    <row r="35" spans="2:15" ht="24.75" customHeight="1" x14ac:dyDescent="0.2">
      <c r="B35" s="282"/>
      <c r="C35" s="965" t="s">
        <v>788</v>
      </c>
      <c r="D35" s="954"/>
      <c r="E35" s="955"/>
      <c r="F35" s="956"/>
      <c r="G35" s="301"/>
      <c r="H35" s="301"/>
      <c r="I35" s="301"/>
      <c r="J35" s="301"/>
      <c r="K35" s="920"/>
      <c r="L35" s="301">
        <v>24</v>
      </c>
      <c r="M35" s="301">
        <v>20</v>
      </c>
      <c r="N35" s="301">
        <v>29</v>
      </c>
      <c r="O35" s="301">
        <v>20</v>
      </c>
    </row>
    <row r="36" spans="2:15" ht="24.75" customHeight="1" x14ac:dyDescent="0.2">
      <c r="B36" s="282"/>
      <c r="C36" s="965" t="s">
        <v>789</v>
      </c>
      <c r="D36" s="954">
        <v>8</v>
      </c>
      <c r="E36" s="955">
        <v>25</v>
      </c>
      <c r="F36" s="971" t="s">
        <v>779</v>
      </c>
      <c r="G36" s="971" t="s">
        <v>779</v>
      </c>
      <c r="H36" s="301">
        <v>6</v>
      </c>
      <c r="I36" s="301">
        <v>25</v>
      </c>
      <c r="J36" s="971" t="s">
        <v>779</v>
      </c>
      <c r="K36" s="974" t="s">
        <v>779</v>
      </c>
      <c r="L36" s="971"/>
      <c r="M36" s="971"/>
      <c r="N36" s="971"/>
      <c r="O36" s="971"/>
    </row>
    <row r="37" spans="2:15" ht="24.75" customHeight="1" x14ac:dyDescent="0.2">
      <c r="C37" s="965" t="s">
        <v>790</v>
      </c>
      <c r="D37" s="954">
        <v>18</v>
      </c>
      <c r="E37" s="955">
        <v>20</v>
      </c>
      <c r="F37" s="956">
        <v>26</v>
      </c>
      <c r="G37" s="301">
        <v>20</v>
      </c>
      <c r="H37" s="956">
        <v>23</v>
      </c>
      <c r="I37" s="301">
        <v>20</v>
      </c>
      <c r="J37" s="956">
        <v>26</v>
      </c>
      <c r="K37" s="920">
        <v>20</v>
      </c>
      <c r="L37" s="301">
        <v>22</v>
      </c>
      <c r="M37" s="301">
        <v>20</v>
      </c>
      <c r="N37" s="301">
        <v>25</v>
      </c>
      <c r="O37" s="301">
        <v>20</v>
      </c>
    </row>
    <row r="38" spans="2:15" ht="24.75" customHeight="1" x14ac:dyDescent="0.2">
      <c r="C38" s="965" t="s">
        <v>791</v>
      </c>
      <c r="D38" s="973">
        <v>20</v>
      </c>
      <c r="E38" s="955">
        <v>30</v>
      </c>
      <c r="F38" s="956">
        <v>30</v>
      </c>
      <c r="G38" s="301">
        <v>30</v>
      </c>
      <c r="H38" s="956">
        <v>22</v>
      </c>
      <c r="I38" s="301">
        <v>30</v>
      </c>
      <c r="J38" s="956">
        <v>25</v>
      </c>
      <c r="K38" s="920">
        <v>30</v>
      </c>
      <c r="L38" s="301">
        <v>22</v>
      </c>
      <c r="M38" s="301">
        <v>30</v>
      </c>
      <c r="N38" s="301">
        <v>16</v>
      </c>
      <c r="O38" s="301">
        <v>30</v>
      </c>
    </row>
    <row r="39" spans="2:15" ht="24.75" customHeight="1" x14ac:dyDescent="0.2">
      <c r="C39" s="965" t="s">
        <v>792</v>
      </c>
      <c r="D39" s="954">
        <v>13</v>
      </c>
      <c r="E39" s="955">
        <v>30</v>
      </c>
      <c r="F39" s="301">
        <v>19</v>
      </c>
      <c r="G39" s="301">
        <v>30</v>
      </c>
      <c r="H39" s="956">
        <v>22</v>
      </c>
      <c r="I39" s="301">
        <v>30</v>
      </c>
      <c r="J39" s="956">
        <v>19</v>
      </c>
      <c r="K39" s="920">
        <v>30</v>
      </c>
      <c r="L39" s="301">
        <v>17</v>
      </c>
      <c r="M39" s="301">
        <v>30</v>
      </c>
      <c r="N39" s="301">
        <v>21</v>
      </c>
      <c r="O39" s="301">
        <v>25</v>
      </c>
    </row>
    <row r="40" spans="2:15" ht="24.75" customHeight="1" x14ac:dyDescent="0.2">
      <c r="C40" s="965" t="s">
        <v>793</v>
      </c>
      <c r="D40" s="973">
        <v>21</v>
      </c>
      <c r="E40" s="955">
        <v>50</v>
      </c>
      <c r="F40" s="956">
        <v>22</v>
      </c>
      <c r="G40" s="301">
        <v>40</v>
      </c>
      <c r="H40" s="956">
        <v>22</v>
      </c>
      <c r="I40" s="301">
        <v>40</v>
      </c>
      <c r="J40" s="956">
        <v>16</v>
      </c>
      <c r="K40" s="920">
        <v>40</v>
      </c>
      <c r="L40" s="301">
        <v>15</v>
      </c>
      <c r="M40" s="301">
        <v>40</v>
      </c>
      <c r="N40" s="301">
        <v>18</v>
      </c>
      <c r="O40" s="301">
        <v>40</v>
      </c>
    </row>
    <row r="41" spans="2:15" ht="24.75" customHeight="1" x14ac:dyDescent="0.2">
      <c r="C41" s="965" t="s">
        <v>794</v>
      </c>
      <c r="D41" s="973">
        <v>38</v>
      </c>
      <c r="E41" s="955">
        <v>50</v>
      </c>
      <c r="F41" s="956">
        <v>49</v>
      </c>
      <c r="G41" s="301">
        <v>55</v>
      </c>
      <c r="H41" s="956">
        <v>36</v>
      </c>
      <c r="I41" s="301">
        <v>55</v>
      </c>
      <c r="J41" s="956">
        <v>34</v>
      </c>
      <c r="K41" s="920">
        <v>55</v>
      </c>
      <c r="L41" s="301">
        <v>39</v>
      </c>
      <c r="M41" s="301">
        <v>55</v>
      </c>
      <c r="N41" s="301">
        <v>23</v>
      </c>
      <c r="O41" s="301">
        <v>55</v>
      </c>
    </row>
    <row r="42" spans="2:15" ht="24.75" customHeight="1" x14ac:dyDescent="0.2">
      <c r="C42" s="965" t="s">
        <v>795</v>
      </c>
      <c r="D42" s="973">
        <v>21</v>
      </c>
      <c r="E42" s="955">
        <v>55</v>
      </c>
      <c r="F42" s="956">
        <v>34</v>
      </c>
      <c r="G42" s="301">
        <v>50</v>
      </c>
      <c r="H42" s="956">
        <v>28</v>
      </c>
      <c r="I42" s="301">
        <v>50</v>
      </c>
      <c r="J42" s="956">
        <v>38</v>
      </c>
      <c r="K42" s="920">
        <v>50</v>
      </c>
      <c r="L42" s="301">
        <v>36</v>
      </c>
      <c r="M42" s="301">
        <v>50</v>
      </c>
      <c r="N42" s="301">
        <v>34</v>
      </c>
      <c r="O42" s="301">
        <v>50</v>
      </c>
    </row>
    <row r="43" spans="2:15" ht="24.75" customHeight="1" x14ac:dyDescent="0.2">
      <c r="C43" s="965" t="s">
        <v>796</v>
      </c>
      <c r="D43" s="954">
        <v>17</v>
      </c>
      <c r="E43" s="955">
        <v>25</v>
      </c>
      <c r="F43" s="971" t="s">
        <v>779</v>
      </c>
      <c r="G43" s="971" t="s">
        <v>779</v>
      </c>
      <c r="H43" s="971" t="s">
        <v>779</v>
      </c>
      <c r="I43" s="971" t="s">
        <v>779</v>
      </c>
      <c r="J43" s="971" t="s">
        <v>779</v>
      </c>
      <c r="K43" s="974" t="s">
        <v>779</v>
      </c>
      <c r="L43" s="971"/>
      <c r="M43" s="971"/>
      <c r="N43" s="971"/>
      <c r="O43" s="971"/>
    </row>
    <row r="44" spans="2:15" ht="24.75" customHeight="1" x14ac:dyDescent="0.2">
      <c r="C44" s="975" t="s">
        <v>797</v>
      </c>
      <c r="D44" s="976">
        <f t="shared" ref="D44:O44" si="1">SUM(D24:D43)</f>
        <v>278</v>
      </c>
      <c r="E44" s="976">
        <f t="shared" si="1"/>
        <v>485</v>
      </c>
      <c r="F44" s="976">
        <f t="shared" si="1"/>
        <v>372</v>
      </c>
      <c r="G44" s="976">
        <f t="shared" si="1"/>
        <v>471</v>
      </c>
      <c r="H44" s="976">
        <f t="shared" si="1"/>
        <v>306</v>
      </c>
      <c r="I44" s="976">
        <f t="shared" si="1"/>
        <v>466</v>
      </c>
      <c r="J44" s="976">
        <f t="shared" si="1"/>
        <v>363</v>
      </c>
      <c r="K44" s="976">
        <f t="shared" si="1"/>
        <v>461</v>
      </c>
      <c r="L44" s="976">
        <f t="shared" si="1"/>
        <v>327</v>
      </c>
      <c r="M44" s="976">
        <f t="shared" si="1"/>
        <v>431</v>
      </c>
      <c r="N44" s="976">
        <f t="shared" si="1"/>
        <v>364</v>
      </c>
      <c r="O44" s="976">
        <f t="shared" si="1"/>
        <v>431</v>
      </c>
    </row>
    <row r="45" spans="2:15" ht="24.75" customHeight="1" x14ac:dyDescent="0.2"/>
    <row r="46" spans="2:15" ht="24.75" customHeight="1" x14ac:dyDescent="0.2">
      <c r="C46" s="1235" t="s">
        <v>798</v>
      </c>
      <c r="D46" s="2303" t="s">
        <v>799</v>
      </c>
      <c r="E46" s="2304"/>
      <c r="F46" s="2305" t="s">
        <v>800</v>
      </c>
      <c r="G46" s="2304"/>
      <c r="H46" s="2305" t="s">
        <v>800</v>
      </c>
      <c r="I46" s="2304"/>
      <c r="J46" s="2305" t="s">
        <v>801</v>
      </c>
      <c r="K46" s="2306"/>
      <c r="L46" s="2305" t="s">
        <v>802</v>
      </c>
      <c r="M46" s="2302"/>
      <c r="N46" s="2301" t="s">
        <v>803</v>
      </c>
      <c r="O46" s="2302"/>
    </row>
    <row r="47" spans="2:15" ht="24.75" customHeight="1" x14ac:dyDescent="0.2">
      <c r="C47" s="180" t="s">
        <v>804</v>
      </c>
      <c r="D47" s="2295">
        <f>D44/COUNTIF(D24:D43,"&gt;0")</f>
        <v>17.375</v>
      </c>
      <c r="E47" s="2295"/>
      <c r="F47" s="2295">
        <f>F44/COUNTIF(F24:F43,"&gt;0")</f>
        <v>23.25</v>
      </c>
      <c r="G47" s="2295"/>
      <c r="H47" s="2295">
        <f>H44/COUNTIF(H24:H43,"&gt;0")</f>
        <v>19.125</v>
      </c>
      <c r="I47" s="2295"/>
      <c r="J47" s="2295">
        <f>J44/COUNTIF(J24:J43,"&gt;0")</f>
        <v>22.6875</v>
      </c>
      <c r="K47" s="2295"/>
      <c r="L47" s="2295">
        <f>L44/COUNTIF(L24:L43,"&gt;0")</f>
        <v>21.8</v>
      </c>
      <c r="M47" s="2295"/>
      <c r="N47" s="2295">
        <f>N44/COUNTIF(N24:N43,"&gt;0")</f>
        <v>24.266666666666666</v>
      </c>
      <c r="O47" s="2295"/>
    </row>
    <row r="48" spans="2:15" ht="29.25" customHeight="1" x14ac:dyDescent="0.2">
      <c r="C48" s="2151" t="s">
        <v>805</v>
      </c>
      <c r="D48" s="2296" t="s">
        <v>806</v>
      </c>
      <c r="E48" s="2296"/>
      <c r="F48" s="2296" t="s">
        <v>807</v>
      </c>
      <c r="G48" s="2296"/>
      <c r="H48" s="2296" t="s">
        <v>808</v>
      </c>
      <c r="I48" s="2296"/>
      <c r="J48" s="2296" t="s">
        <v>809</v>
      </c>
      <c r="K48" s="2296"/>
      <c r="L48" s="2296" t="s">
        <v>810</v>
      </c>
      <c r="M48" s="2296"/>
      <c r="N48" s="2296" t="s">
        <v>811</v>
      </c>
      <c r="O48" s="2296"/>
    </row>
    <row r="49" spans="2:15" ht="27.75" customHeight="1" x14ac:dyDescent="0.2">
      <c r="C49" s="2151"/>
      <c r="D49" s="2297">
        <f>60/80</f>
        <v>0.75</v>
      </c>
      <c r="E49" s="2297"/>
      <c r="F49" s="2297">
        <f>63/83</f>
        <v>0.75903614457831325</v>
      </c>
      <c r="G49" s="2297"/>
      <c r="H49" s="2297">
        <f>66/81</f>
        <v>0.81481481481481477</v>
      </c>
      <c r="I49" s="2297"/>
      <c r="J49" s="2297">
        <f>65/87</f>
        <v>0.74712643678160917</v>
      </c>
      <c r="K49" s="2297"/>
      <c r="L49" s="2297">
        <f>65/88</f>
        <v>0.73863636363636365</v>
      </c>
      <c r="M49" s="2297"/>
      <c r="N49" s="2297">
        <f>65/83</f>
        <v>0.7831325301204819</v>
      </c>
      <c r="O49" s="2297"/>
    </row>
    <row r="51" spans="2:15" ht="15.75" customHeight="1" x14ac:dyDescent="0.2">
      <c r="C51" s="39" t="s">
        <v>812</v>
      </c>
    </row>
    <row r="52" spans="2:15" ht="15.75" customHeight="1" x14ac:dyDescent="0.2">
      <c r="C52" s="39" t="s">
        <v>813</v>
      </c>
    </row>
    <row r="55" spans="2:15" ht="15.75" customHeight="1" x14ac:dyDescent="0.2">
      <c r="B55" s="2118" t="s">
        <v>426</v>
      </c>
      <c r="C55" s="2118"/>
      <c r="D55" s="2118"/>
      <c r="E55" s="2118"/>
      <c r="F55" s="2118"/>
      <c r="G55" s="2118"/>
      <c r="H55" s="2118"/>
      <c r="I55" s="2118"/>
    </row>
    <row r="56" spans="2:15" ht="15.75" customHeight="1" x14ac:dyDescent="0.2">
      <c r="B56" s="2057" t="s">
        <v>814</v>
      </c>
      <c r="C56" s="2058"/>
      <c r="D56" s="2058"/>
      <c r="E56" s="2058"/>
      <c r="F56" s="2058"/>
      <c r="G56" s="2058"/>
      <c r="H56" s="2058"/>
      <c r="I56" s="2059"/>
    </row>
    <row r="57" spans="2:15" ht="15.75" customHeight="1" x14ac:dyDescent="0.2">
      <c r="B57" s="2057"/>
      <c r="C57" s="2058"/>
      <c r="D57" s="2058"/>
      <c r="E57" s="2058"/>
      <c r="F57" s="2058"/>
      <c r="G57" s="2058"/>
      <c r="H57" s="2058"/>
      <c r="I57" s="2059"/>
    </row>
    <row r="58" spans="2:15" ht="15.75" customHeight="1" x14ac:dyDescent="0.2">
      <c r="B58" s="2057"/>
      <c r="C58" s="2058"/>
      <c r="D58" s="2058"/>
      <c r="E58" s="2058"/>
      <c r="F58" s="2058"/>
      <c r="G58" s="2058"/>
      <c r="H58" s="2058"/>
      <c r="I58" s="2059"/>
    </row>
    <row r="59" spans="2:15" ht="15.75" customHeight="1" x14ac:dyDescent="0.2">
      <c r="B59" s="2057"/>
      <c r="C59" s="2058"/>
      <c r="D59" s="2058"/>
      <c r="E59" s="2058"/>
      <c r="F59" s="2058"/>
      <c r="G59" s="2058"/>
      <c r="H59" s="2058"/>
      <c r="I59" s="2059"/>
    </row>
    <row r="60" spans="2:15" ht="15.75" customHeight="1" x14ac:dyDescent="0.2">
      <c r="B60" s="2057"/>
      <c r="C60" s="2058"/>
      <c r="D60" s="2058"/>
      <c r="E60" s="2058"/>
      <c r="F60" s="2058"/>
      <c r="G60" s="2058"/>
      <c r="H60" s="2058"/>
      <c r="I60" s="2059"/>
    </row>
    <row r="61" spans="2:15" ht="15.75" customHeight="1" x14ac:dyDescent="0.2">
      <c r="B61" s="2057"/>
      <c r="C61" s="2058"/>
      <c r="D61" s="2058"/>
      <c r="E61" s="2058"/>
      <c r="F61" s="2058"/>
      <c r="G61" s="2058"/>
      <c r="H61" s="2058"/>
      <c r="I61" s="2059"/>
    </row>
    <row r="62" spans="2:15" ht="15.75" customHeight="1" x14ac:dyDescent="0.2">
      <c r="B62" s="2057"/>
      <c r="C62" s="2058"/>
      <c r="D62" s="2058"/>
      <c r="E62" s="2058"/>
      <c r="F62" s="2058"/>
      <c r="G62" s="2058"/>
      <c r="H62" s="2058"/>
      <c r="I62" s="2059"/>
    </row>
    <row r="63" spans="2:15" ht="15.75" customHeight="1" x14ac:dyDescent="0.2">
      <c r="B63" s="2060"/>
      <c r="C63" s="2061"/>
      <c r="D63" s="2061"/>
      <c r="E63" s="2061"/>
      <c r="F63" s="2061"/>
      <c r="G63" s="2061"/>
      <c r="H63" s="2061"/>
      <c r="I63" s="2062"/>
    </row>
  </sheetData>
  <sheetProtection formatCells="0" formatColumns="0" formatRows="0" insertColumns="0" insertRows="0" insertHyperlinks="0" deleteColumns="0" deleteRows="0" pivotTables="0"/>
  <mergeCells count="56">
    <mergeCell ref="L22:M22"/>
    <mergeCell ref="N22:O22"/>
    <mergeCell ref="N46:O46"/>
    <mergeCell ref="D46:E46"/>
    <mergeCell ref="F46:G46"/>
    <mergeCell ref="H46:I46"/>
    <mergeCell ref="J46:K46"/>
    <mergeCell ref="L46:M46"/>
    <mergeCell ref="B2:D2"/>
    <mergeCell ref="E2:J2"/>
    <mergeCell ref="B4:C4"/>
    <mergeCell ref="D4:E4"/>
    <mergeCell ref="F4:G4"/>
    <mergeCell ref="H4:J4"/>
    <mergeCell ref="B8:C8"/>
    <mergeCell ref="D8:E8"/>
    <mergeCell ref="F8:G8"/>
    <mergeCell ref="H8:J8"/>
    <mergeCell ref="H5:J5"/>
    <mergeCell ref="B7:C7"/>
    <mergeCell ref="D7:E7"/>
    <mergeCell ref="F7:G7"/>
    <mergeCell ref="B6:C6"/>
    <mergeCell ref="D6:E6"/>
    <mergeCell ref="F6:G6"/>
    <mergeCell ref="H6:J6"/>
    <mergeCell ref="H7:J7"/>
    <mergeCell ref="B5:C5"/>
    <mergeCell ref="D5:E5"/>
    <mergeCell ref="F5:G5"/>
    <mergeCell ref="B10:J10"/>
    <mergeCell ref="D22:E22"/>
    <mergeCell ref="F22:G22"/>
    <mergeCell ref="H22:I22"/>
    <mergeCell ref="J22:K22"/>
    <mergeCell ref="C48:C49"/>
    <mergeCell ref="D48:E48"/>
    <mergeCell ref="F48:G48"/>
    <mergeCell ref="H48:I48"/>
    <mergeCell ref="J48:K48"/>
    <mergeCell ref="B55:I55"/>
    <mergeCell ref="B56:I63"/>
    <mergeCell ref="N47:O47"/>
    <mergeCell ref="D47:E47"/>
    <mergeCell ref="F47:G47"/>
    <mergeCell ref="H47:I47"/>
    <mergeCell ref="J47:K47"/>
    <mergeCell ref="L47:M47"/>
    <mergeCell ref="L48:M48"/>
    <mergeCell ref="N48:O48"/>
    <mergeCell ref="D49:E49"/>
    <mergeCell ref="F49:G49"/>
    <mergeCell ref="H49:I49"/>
    <mergeCell ref="J49:K49"/>
    <mergeCell ref="L49:M49"/>
    <mergeCell ref="N49:O49"/>
  </mergeCells>
  <phoneticPr fontId="3" type="noConversion"/>
  <pageMargins left="0.7" right="0.7" top="0.75" bottom="0.75" header="0" footer="0"/>
  <pageSetup paperSize="9" scale="45" orientation="portrait" r:id="rId1"/>
  <drawing r:id="rId2"/>
  <legacyDrawing r:id="rId3"/>
  <extLst>
    <ext xmlns:x14="http://schemas.microsoft.com/office/spreadsheetml/2009/9/main" uri="{78C0D931-6437-407d-A8EE-F0AAD7539E65}">
      <x14:conditionalFormattings>
        <x14:conditionalFormatting xmlns:xm="http://schemas.microsoft.com/office/excel/2006/main">
          <x14:cfRule type="iconSet" priority="3" id="{00000000-000E-0000-1100-000003000000}">
            <x14:iconSet iconSet="4Arrows" custom="1">
              <x14:cfvo type="percent">
                <xm:f>0</xm:f>
              </x14:cfvo>
              <x14:cfvo type="num">
                <xm:f>0.6</xm:f>
              </x14:cfvo>
              <x14:cfvo type="num">
                <xm:f>0.7</xm:f>
              </x14:cfvo>
              <x14:cfvo type="num">
                <xm:f>0.8</xm:f>
              </x14:cfvo>
              <x14:cfIcon iconSet="3TrafficLights1" iconId="0"/>
              <x14:cfIcon iconSet="3TrafficLights1" iconId="1"/>
              <x14:cfIcon iconSet="3Triangles" iconId="2"/>
              <x14:cfIcon iconSet="3Symbols" iconId="2"/>
            </x14:iconSet>
          </x14:cfRule>
          <xm:sqref>D17:I17</xm:sqref>
        </x14:conditionalFormatting>
      </x14:conditionalFormattings>
    </ext>
  </extLs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B09D1C-55CF-496F-8F5B-B3D0A68B47FB}">
  <sheetPr>
    <tabColor theme="2"/>
  </sheetPr>
  <dimension ref="A2:W62"/>
  <sheetViews>
    <sheetView showGridLines="0" topLeftCell="B1" workbookViewId="0">
      <selection activeCell="N21" sqref="N21"/>
    </sheetView>
  </sheetViews>
  <sheetFormatPr defaultColWidth="9.140625" defaultRowHeight="12.75" x14ac:dyDescent="0.2"/>
  <cols>
    <col min="1" max="1" width="53.140625" style="39" customWidth="1"/>
    <col min="2" max="2" width="19.5703125" style="39" customWidth="1"/>
    <col min="3" max="3" width="10.7109375" style="39" customWidth="1"/>
    <col min="4" max="4" width="12.140625" style="39" customWidth="1"/>
    <col min="5" max="5" width="12.85546875" style="39" customWidth="1"/>
    <col min="6" max="6" width="13" style="39" customWidth="1"/>
    <col min="7" max="16" width="10.7109375" style="39" customWidth="1"/>
    <col min="17" max="16384" width="9.140625" style="39"/>
  </cols>
  <sheetData>
    <row r="2" spans="2:12" s="166" customFormat="1" ht="24.75" customHeight="1" x14ac:dyDescent="0.25">
      <c r="B2" s="1966" t="s">
        <v>0</v>
      </c>
      <c r="C2" s="1967"/>
      <c r="D2" s="2300"/>
      <c r="E2" s="2046" t="s">
        <v>123</v>
      </c>
      <c r="F2" s="2228"/>
      <c r="G2" s="2228"/>
      <c r="H2" s="2228"/>
      <c r="I2" s="2228"/>
      <c r="J2" s="2229"/>
    </row>
    <row r="3" spans="2:12" ht="14.25" x14ac:dyDescent="0.2">
      <c r="B3" s="40"/>
      <c r="C3" s="40"/>
      <c r="D3" s="41"/>
      <c r="E3" s="41"/>
      <c r="F3" s="41"/>
      <c r="G3" s="41"/>
      <c r="H3" s="41"/>
      <c r="I3" s="41"/>
    </row>
    <row r="4" spans="2:12" ht="74.25" customHeight="1" x14ac:dyDescent="0.25">
      <c r="B4" s="2118" t="s">
        <v>124</v>
      </c>
      <c r="C4" s="2163"/>
      <c r="D4" s="2107" t="s">
        <v>32</v>
      </c>
      <c r="E4" s="2108"/>
      <c r="F4" s="2120" t="s">
        <v>126</v>
      </c>
      <c r="G4" s="2163"/>
      <c r="H4" s="2292" t="s">
        <v>815</v>
      </c>
      <c r="I4" s="2293"/>
      <c r="J4" s="2294"/>
      <c r="K4" s="1012"/>
    </row>
    <row r="5" spans="2:12" ht="30" customHeight="1" x14ac:dyDescent="0.2">
      <c r="B5" s="2118" t="s">
        <v>128</v>
      </c>
      <c r="C5" s="2163"/>
      <c r="D5" s="2098" t="s">
        <v>816</v>
      </c>
      <c r="E5" s="2099"/>
      <c r="F5" s="2120" t="s">
        <v>130</v>
      </c>
      <c r="G5" s="2163"/>
      <c r="H5" s="2290" t="s">
        <v>597</v>
      </c>
      <c r="I5" s="2291"/>
      <c r="J5" s="1950"/>
    </row>
    <row r="6" spans="2:12" ht="32.25" customHeight="1" x14ac:dyDescent="0.2">
      <c r="B6" s="2118" t="s">
        <v>132</v>
      </c>
      <c r="C6" s="2163"/>
      <c r="D6" s="2098" t="s">
        <v>817</v>
      </c>
      <c r="E6" s="2099"/>
      <c r="F6" s="2120" t="s">
        <v>134</v>
      </c>
      <c r="G6" s="2163"/>
      <c r="H6" s="2098" t="s">
        <v>135</v>
      </c>
      <c r="I6" s="2039"/>
      <c r="J6" s="2040"/>
    </row>
    <row r="7" spans="2:12" ht="50.25" customHeight="1" x14ac:dyDescent="0.2">
      <c r="B7" s="2118" t="s">
        <v>136</v>
      </c>
      <c r="C7" s="2163"/>
      <c r="D7" s="2098" t="s">
        <v>403</v>
      </c>
      <c r="E7" s="2040"/>
      <c r="F7" s="2120" t="s">
        <v>138</v>
      </c>
      <c r="G7" s="2163"/>
      <c r="H7" s="2098" t="s">
        <v>139</v>
      </c>
      <c r="I7" s="2039"/>
      <c r="J7" s="2040"/>
    </row>
    <row r="8" spans="2:12" ht="53.25" customHeight="1" x14ac:dyDescent="0.2">
      <c r="B8" s="2118" t="s">
        <v>140</v>
      </c>
      <c r="C8" s="2163"/>
      <c r="D8" s="2098" t="s">
        <v>715</v>
      </c>
      <c r="E8" s="2099"/>
      <c r="F8" s="2120" t="s">
        <v>142</v>
      </c>
      <c r="G8" s="2163"/>
      <c r="H8" s="2290" t="s">
        <v>499</v>
      </c>
      <c r="I8" s="2291"/>
      <c r="J8" s="1950"/>
    </row>
    <row r="10" spans="2:12" x14ac:dyDescent="0.2">
      <c r="B10" s="2307" t="s">
        <v>144</v>
      </c>
      <c r="C10" s="2308"/>
      <c r="D10" s="2308"/>
      <c r="E10" s="2308"/>
      <c r="F10" s="2308"/>
      <c r="G10" s="2308"/>
      <c r="H10" s="2308"/>
      <c r="I10" s="2308"/>
      <c r="J10" s="2308"/>
      <c r="L10" s="39" t="s">
        <v>72</v>
      </c>
    </row>
    <row r="11" spans="2:12" s="172" customFormat="1" ht="17.25" customHeight="1" x14ac:dyDescent="0.2">
      <c r="B11" s="225" t="s">
        <v>818</v>
      </c>
      <c r="G11" s="225" t="s">
        <v>718</v>
      </c>
      <c r="H11" s="183"/>
      <c r="I11" s="183"/>
      <c r="J11" s="183"/>
    </row>
    <row r="12" spans="2:12" ht="17.25" customHeight="1" x14ac:dyDescent="0.2">
      <c r="B12" s="44"/>
      <c r="G12" s="44"/>
      <c r="H12" s="183"/>
      <c r="I12" s="183"/>
      <c r="J12" s="183"/>
    </row>
    <row r="14" spans="2:12" x14ac:dyDescent="0.2">
      <c r="C14" s="44" t="s">
        <v>819</v>
      </c>
      <c r="H14" s="44" t="s">
        <v>428</v>
      </c>
    </row>
    <row r="15" spans="2:12" x14ac:dyDescent="0.2">
      <c r="B15" s="126"/>
      <c r="C15" s="1146" t="s">
        <v>443</v>
      </c>
      <c r="D15" s="1146" t="s">
        <v>444</v>
      </c>
      <c r="E15" s="1146" t="s">
        <v>445</v>
      </c>
      <c r="F15" s="1146" t="s">
        <v>479</v>
      </c>
    </row>
    <row r="16" spans="2:12" ht="16.5" customHeight="1" x14ac:dyDescent="0.2">
      <c r="B16" s="1146" t="s">
        <v>820</v>
      </c>
      <c r="C16" s="1236">
        <v>583</v>
      </c>
      <c r="D16" s="1237">
        <v>759</v>
      </c>
      <c r="E16" s="1237">
        <v>614</v>
      </c>
      <c r="F16" s="1237">
        <v>671</v>
      </c>
      <c r="H16" s="39" t="s">
        <v>429</v>
      </c>
    </row>
    <row r="17" spans="1:23" ht="16.5" customHeight="1" x14ac:dyDescent="0.2">
      <c r="B17" s="1146" t="s">
        <v>821</v>
      </c>
      <c r="C17" s="929">
        <v>435</v>
      </c>
      <c r="D17" s="262">
        <v>500</v>
      </c>
      <c r="E17" s="262">
        <v>452</v>
      </c>
      <c r="F17" s="262">
        <v>500</v>
      </c>
      <c r="H17" s="39" t="s">
        <v>430</v>
      </c>
    </row>
    <row r="18" spans="1:23" ht="16.5" customHeight="1" x14ac:dyDescent="0.2">
      <c r="B18" s="1146" t="s">
        <v>822</v>
      </c>
      <c r="C18" s="930">
        <f>C17/C16</f>
        <v>0.74614065180102918</v>
      </c>
      <c r="D18" s="930">
        <f t="shared" ref="D18:F18" si="0">D17/D16</f>
        <v>0.65876152832674573</v>
      </c>
      <c r="E18" s="930">
        <f t="shared" si="0"/>
        <v>0.73615635179153094</v>
      </c>
      <c r="F18" s="930">
        <f t="shared" si="0"/>
        <v>0.7451564828614009</v>
      </c>
      <c r="H18" s="39" t="s">
        <v>326</v>
      </c>
    </row>
    <row r="19" spans="1:23" ht="16.5" customHeight="1" x14ac:dyDescent="0.2">
      <c r="B19" s="126"/>
      <c r="C19" s="931"/>
      <c r="D19" s="931"/>
      <c r="E19" s="931"/>
      <c r="F19" s="931"/>
      <c r="H19" s="39" t="s">
        <v>431</v>
      </c>
    </row>
    <row r="20" spans="1:23" x14ac:dyDescent="0.2">
      <c r="B20" s="126"/>
      <c r="C20" s="931"/>
      <c r="D20" s="931"/>
      <c r="E20" s="931"/>
      <c r="F20" s="931"/>
    </row>
    <row r="21" spans="1:23" x14ac:dyDescent="0.2">
      <c r="B21" s="126"/>
      <c r="C21" s="931"/>
      <c r="D21" s="931"/>
      <c r="E21" s="931"/>
      <c r="F21" s="931"/>
    </row>
    <row r="22" spans="1:23" x14ac:dyDescent="0.2">
      <c r="B22" s="126"/>
      <c r="C22" s="544" t="s">
        <v>823</v>
      </c>
      <c r="D22" s="126"/>
      <c r="E22" s="126"/>
      <c r="F22" s="126"/>
      <c r="G22" s="126"/>
    </row>
    <row r="23" spans="1:23" ht="13.5" thickBot="1" x14ac:dyDescent="0.25">
      <c r="B23" s="126"/>
      <c r="C23" s="126"/>
      <c r="D23" s="126"/>
      <c r="E23" s="126"/>
      <c r="F23" s="126"/>
      <c r="G23" s="126"/>
      <c r="H23" s="126"/>
    </row>
    <row r="24" spans="1:23" x14ac:dyDescent="0.2">
      <c r="A24" s="1241"/>
      <c r="B24" s="1240"/>
      <c r="C24" s="2309" t="s">
        <v>824</v>
      </c>
      <c r="D24" s="2309"/>
      <c r="E24" s="2309"/>
      <c r="F24" s="2309"/>
      <c r="G24" s="2309"/>
      <c r="H24" s="2309"/>
      <c r="I24" s="2309"/>
      <c r="J24" s="2309" t="s">
        <v>825</v>
      </c>
      <c r="K24" s="2309"/>
      <c r="L24" s="2309"/>
      <c r="M24" s="2309"/>
      <c r="N24" s="2309"/>
      <c r="O24" s="2309"/>
      <c r="P24" s="2309"/>
      <c r="Q24" s="2309" t="s">
        <v>821</v>
      </c>
      <c r="R24" s="2309"/>
      <c r="S24" s="2309"/>
      <c r="T24" s="2309"/>
      <c r="U24" s="2309"/>
      <c r="V24" s="2309"/>
      <c r="W24" s="2309"/>
    </row>
    <row r="25" spans="1:23" ht="13.5" thickBot="1" x14ac:dyDescent="0.25">
      <c r="A25" s="1242" t="s">
        <v>826</v>
      </c>
      <c r="B25" s="1240" t="s">
        <v>827</v>
      </c>
      <c r="C25" s="1239" t="s">
        <v>828</v>
      </c>
      <c r="D25" s="1239" t="s">
        <v>829</v>
      </c>
      <c r="E25" s="1239" t="s">
        <v>503</v>
      </c>
      <c r="F25" s="1239" t="s">
        <v>504</v>
      </c>
      <c r="G25" s="1239" t="s">
        <v>505</v>
      </c>
      <c r="H25" s="1239" t="s">
        <v>506</v>
      </c>
      <c r="I25" s="1239" t="s">
        <v>830</v>
      </c>
      <c r="J25" s="1239" t="s">
        <v>828</v>
      </c>
      <c r="K25" s="1239" t="s">
        <v>829</v>
      </c>
      <c r="L25" s="1239" t="s">
        <v>503</v>
      </c>
      <c r="M25" s="1239" t="s">
        <v>504</v>
      </c>
      <c r="N25" s="1239" t="s">
        <v>505</v>
      </c>
      <c r="O25" s="1239" t="s">
        <v>506</v>
      </c>
      <c r="P25" s="1239" t="s">
        <v>830</v>
      </c>
      <c r="Q25" s="1239" t="s">
        <v>828</v>
      </c>
      <c r="R25" s="1239" t="s">
        <v>829</v>
      </c>
      <c r="S25" s="1239" t="s">
        <v>503</v>
      </c>
      <c r="T25" s="1239" t="s">
        <v>504</v>
      </c>
      <c r="U25" s="1239" t="s">
        <v>505</v>
      </c>
      <c r="V25" s="1239" t="s">
        <v>506</v>
      </c>
      <c r="W25" s="1239" t="s">
        <v>830</v>
      </c>
    </row>
    <row r="26" spans="1:23" x14ac:dyDescent="0.2">
      <c r="A26" s="39" t="s">
        <v>831</v>
      </c>
      <c r="B26" s="626">
        <v>4313768</v>
      </c>
      <c r="C26" s="1238">
        <f>IF(J26&lt;&gt;"",Q26/J26,"")</f>
        <v>0.77500000000000002</v>
      </c>
      <c r="D26" s="1238">
        <f t="shared" ref="D26:I26" si="1">IF(K26&lt;&gt;"",R26/K26,"")</f>
        <v>0.7567567567567568</v>
      </c>
      <c r="E26" s="1238">
        <f t="shared" si="1"/>
        <v>0.76190476190476186</v>
      </c>
      <c r="F26" s="1238">
        <f t="shared" si="1"/>
        <v>0.72916666666666663</v>
      </c>
      <c r="G26" s="1238">
        <f t="shared" si="1"/>
        <v>0.80392156862745101</v>
      </c>
      <c r="H26" s="1238">
        <f t="shared" si="1"/>
        <v>0.75862068965517238</v>
      </c>
      <c r="I26" s="1238">
        <f t="shared" si="1"/>
        <v>0.62686567164179108</v>
      </c>
      <c r="J26" s="192">
        <v>40</v>
      </c>
      <c r="K26" s="192">
        <v>37</v>
      </c>
      <c r="L26" s="192">
        <v>42</v>
      </c>
      <c r="M26" s="192">
        <v>48</v>
      </c>
      <c r="N26" s="192">
        <v>51</v>
      </c>
      <c r="O26" s="192">
        <v>58</v>
      </c>
      <c r="P26" s="935">
        <v>67</v>
      </c>
      <c r="Q26" s="192">
        <v>31</v>
      </c>
      <c r="R26" s="192">
        <v>28</v>
      </c>
      <c r="S26" s="192">
        <v>32</v>
      </c>
      <c r="T26" s="192">
        <v>35</v>
      </c>
      <c r="U26" s="192">
        <v>41</v>
      </c>
      <c r="V26" s="192">
        <v>44</v>
      </c>
      <c r="W26" s="935">
        <v>42</v>
      </c>
    </row>
    <row r="27" spans="1:23" x14ac:dyDescent="0.2">
      <c r="A27" s="317" t="s">
        <v>832</v>
      </c>
      <c r="B27" s="932">
        <v>4317133</v>
      </c>
      <c r="C27" s="930">
        <f t="shared" ref="C27:C48" si="2">IF(J27&lt;&gt;"",Q27/J27,"")</f>
        <v>0.5</v>
      </c>
      <c r="D27" s="930">
        <f t="shared" ref="D27:D48" si="3">IF(K27&lt;&gt;"",R27/K27,"")</f>
        <v>0.72727272727272729</v>
      </c>
      <c r="E27" s="930">
        <f t="shared" ref="E27:E48" si="4">IF(L27&lt;&gt;"",S27/L27,"")</f>
        <v>0.46153846153846156</v>
      </c>
      <c r="F27" s="930">
        <f t="shared" ref="F27:F48" si="5">IF(M27&lt;&gt;"",T27/M27,"")</f>
        <v>0.66666666666666663</v>
      </c>
      <c r="G27" s="930">
        <f t="shared" ref="G27:G48" si="6">IF(N27&lt;&gt;"",U27/N27,"")</f>
        <v>0.3</v>
      </c>
      <c r="H27" s="930">
        <f t="shared" ref="H27:H48" si="7">IF(O27&lt;&gt;"",V27/O27,"")</f>
        <v>0.42857142857142855</v>
      </c>
      <c r="I27" s="930">
        <f t="shared" ref="I27:I48" si="8">IF(P27&lt;&gt;"",W27/P27,"")</f>
        <v>1</v>
      </c>
      <c r="J27" s="933">
        <v>16</v>
      </c>
      <c r="K27" s="933">
        <v>11</v>
      </c>
      <c r="L27" s="933">
        <v>13</v>
      </c>
      <c r="M27" s="933">
        <v>9</v>
      </c>
      <c r="N27" s="933">
        <v>10</v>
      </c>
      <c r="O27" s="933">
        <v>7</v>
      </c>
      <c r="P27" s="934">
        <v>9</v>
      </c>
      <c r="Q27" s="933">
        <v>8</v>
      </c>
      <c r="R27" s="933">
        <v>8</v>
      </c>
      <c r="S27" s="933">
        <v>6</v>
      </c>
      <c r="T27" s="933">
        <v>6</v>
      </c>
      <c r="U27" s="933">
        <v>3</v>
      </c>
      <c r="V27" s="933">
        <v>3</v>
      </c>
      <c r="W27" s="934">
        <v>9</v>
      </c>
    </row>
    <row r="28" spans="1:23" x14ac:dyDescent="0.2">
      <c r="A28" s="39" t="s">
        <v>833</v>
      </c>
      <c r="B28" s="626">
        <v>4313769</v>
      </c>
      <c r="C28" s="930">
        <f t="shared" si="2"/>
        <v>0.7592592592592593</v>
      </c>
      <c r="D28" s="930">
        <f t="shared" si="3"/>
        <v>0.77358490566037741</v>
      </c>
      <c r="E28" s="930">
        <f t="shared" si="4"/>
        <v>0.91666666666666663</v>
      </c>
      <c r="F28" s="930">
        <f t="shared" si="5"/>
        <v>0.83720930232558144</v>
      </c>
      <c r="G28" s="930">
        <f t="shared" si="6"/>
        <v>0.56521739130434778</v>
      </c>
      <c r="H28" s="930">
        <f t="shared" si="7"/>
        <v>0.89473684210526316</v>
      </c>
      <c r="I28" s="930">
        <f t="shared" si="8"/>
        <v>0.93877551020408168</v>
      </c>
      <c r="J28" s="192">
        <v>54</v>
      </c>
      <c r="K28" s="192">
        <v>53</v>
      </c>
      <c r="L28" s="192">
        <v>36</v>
      </c>
      <c r="M28" s="192">
        <v>43</v>
      </c>
      <c r="N28" s="192">
        <v>46</v>
      </c>
      <c r="O28" s="192">
        <v>38</v>
      </c>
      <c r="P28" s="935">
        <v>49</v>
      </c>
      <c r="Q28" s="192">
        <v>41</v>
      </c>
      <c r="R28" s="192">
        <v>41</v>
      </c>
      <c r="S28" s="192">
        <v>33</v>
      </c>
      <c r="T28" s="192">
        <v>36</v>
      </c>
      <c r="U28" s="192">
        <v>26</v>
      </c>
      <c r="V28" s="192">
        <v>34</v>
      </c>
      <c r="W28" s="935">
        <v>46</v>
      </c>
    </row>
    <row r="29" spans="1:23" x14ac:dyDescent="0.2">
      <c r="A29" s="936" t="s">
        <v>834</v>
      </c>
      <c r="B29" s="937">
        <v>4317545</v>
      </c>
      <c r="C29" s="930" t="str">
        <f t="shared" si="2"/>
        <v/>
      </c>
      <c r="D29" s="930" t="str">
        <f t="shared" si="3"/>
        <v/>
      </c>
      <c r="E29" s="930">
        <f t="shared" si="4"/>
        <v>0.94444444444444442</v>
      </c>
      <c r="F29" s="930">
        <f t="shared" si="5"/>
        <v>1</v>
      </c>
      <c r="G29" s="930">
        <f t="shared" si="6"/>
        <v>0.8</v>
      </c>
      <c r="H29" s="930">
        <f t="shared" si="7"/>
        <v>1</v>
      </c>
      <c r="I29" s="930" t="str">
        <f t="shared" si="8"/>
        <v/>
      </c>
      <c r="J29" s="938"/>
      <c r="K29" s="938"/>
      <c r="L29" s="192">
        <v>18</v>
      </c>
      <c r="M29" s="192">
        <v>21</v>
      </c>
      <c r="N29" s="192">
        <v>20</v>
      </c>
      <c r="O29" s="192">
        <v>14</v>
      </c>
      <c r="P29" s="939"/>
      <c r="Q29" s="938"/>
      <c r="R29" s="938"/>
      <c r="S29" s="192">
        <v>17</v>
      </c>
      <c r="T29" s="192">
        <v>21</v>
      </c>
      <c r="U29" s="192">
        <v>16</v>
      </c>
      <c r="V29" s="192">
        <v>14</v>
      </c>
      <c r="W29" s="939"/>
    </row>
    <row r="30" spans="1:23" x14ac:dyDescent="0.2">
      <c r="A30" s="39" t="s">
        <v>835</v>
      </c>
      <c r="B30" s="626">
        <v>4315555</v>
      </c>
      <c r="C30" s="930">
        <f t="shared" si="2"/>
        <v>0.9375</v>
      </c>
      <c r="D30" s="930" t="str">
        <f t="shared" si="3"/>
        <v/>
      </c>
      <c r="E30" s="930">
        <f t="shared" si="4"/>
        <v>0.47368421052631576</v>
      </c>
      <c r="F30" s="930" t="str">
        <f t="shared" si="5"/>
        <v/>
      </c>
      <c r="G30" s="930">
        <f t="shared" si="6"/>
        <v>0.48958333333333331</v>
      </c>
      <c r="H30" s="930" t="str">
        <f t="shared" si="7"/>
        <v/>
      </c>
      <c r="I30" s="930">
        <f t="shared" si="8"/>
        <v>0.57692307692307687</v>
      </c>
      <c r="J30" s="192">
        <v>32</v>
      </c>
      <c r="K30" s="940"/>
      <c r="L30" s="192">
        <v>95</v>
      </c>
      <c r="M30" s="940"/>
      <c r="N30" s="192">
        <v>96</v>
      </c>
      <c r="O30" s="938"/>
      <c r="P30" s="935">
        <v>78</v>
      </c>
      <c r="Q30" s="192">
        <v>30</v>
      </c>
      <c r="R30" s="940"/>
      <c r="S30" s="192">
        <v>45</v>
      </c>
      <c r="T30" s="940"/>
      <c r="U30" s="192">
        <v>47</v>
      </c>
      <c r="V30" s="938"/>
      <c r="W30" s="935">
        <v>45</v>
      </c>
    </row>
    <row r="31" spans="1:23" x14ac:dyDescent="0.2">
      <c r="A31" s="39" t="s">
        <v>836</v>
      </c>
      <c r="B31" s="626">
        <v>4313157</v>
      </c>
      <c r="C31" s="930">
        <f t="shared" si="2"/>
        <v>0.4375</v>
      </c>
      <c r="D31" s="930">
        <f t="shared" si="3"/>
        <v>0.4264705882352941</v>
      </c>
      <c r="E31" s="930">
        <f t="shared" si="4"/>
        <v>0.40740740740740738</v>
      </c>
      <c r="F31" s="930">
        <f t="shared" si="5"/>
        <v>0.42499999999999999</v>
      </c>
      <c r="G31" s="930">
        <f t="shared" si="6"/>
        <v>0.46846846846846846</v>
      </c>
      <c r="H31" s="930">
        <f t="shared" si="7"/>
        <v>0.48192771084337349</v>
      </c>
      <c r="I31" s="930">
        <f t="shared" si="8"/>
        <v>0.55434782608695654</v>
      </c>
      <c r="J31" s="192">
        <v>80</v>
      </c>
      <c r="K31" s="192">
        <v>68</v>
      </c>
      <c r="L31" s="192">
        <v>81</v>
      </c>
      <c r="M31" s="192">
        <v>80</v>
      </c>
      <c r="N31" s="192">
        <v>111</v>
      </c>
      <c r="O31" s="192">
        <v>83</v>
      </c>
      <c r="P31" s="935">
        <v>92</v>
      </c>
      <c r="Q31" s="192">
        <v>35</v>
      </c>
      <c r="R31" s="192">
        <v>29</v>
      </c>
      <c r="S31" s="192">
        <v>33</v>
      </c>
      <c r="T31" s="192">
        <v>34</v>
      </c>
      <c r="U31" s="192">
        <v>52</v>
      </c>
      <c r="V31" s="192">
        <v>40</v>
      </c>
      <c r="W31" s="935">
        <v>51</v>
      </c>
    </row>
    <row r="32" spans="1:23" ht="12.75" customHeight="1" x14ac:dyDescent="0.2">
      <c r="A32" s="39" t="s">
        <v>837</v>
      </c>
      <c r="B32" s="626">
        <v>4313382</v>
      </c>
      <c r="C32" s="930">
        <f t="shared" si="2"/>
        <v>1</v>
      </c>
      <c r="D32" s="930">
        <f t="shared" si="3"/>
        <v>0.8666666666666667</v>
      </c>
      <c r="E32" s="930">
        <f t="shared" si="4"/>
        <v>0.91666666666666663</v>
      </c>
      <c r="F32" s="930">
        <f t="shared" si="5"/>
        <v>0.88235294117647056</v>
      </c>
      <c r="G32" s="930">
        <f t="shared" si="6"/>
        <v>0.94736842105263153</v>
      </c>
      <c r="H32" s="930">
        <f t="shared" si="7"/>
        <v>1</v>
      </c>
      <c r="I32" s="930">
        <f t="shared" si="8"/>
        <v>0.94444444444444442</v>
      </c>
      <c r="J32" s="192">
        <v>12</v>
      </c>
      <c r="K32" s="192">
        <v>15</v>
      </c>
      <c r="L32" s="192">
        <v>12</v>
      </c>
      <c r="M32" s="192">
        <v>17</v>
      </c>
      <c r="N32" s="192">
        <v>19</v>
      </c>
      <c r="O32" s="192">
        <v>17</v>
      </c>
      <c r="P32" s="935">
        <v>18</v>
      </c>
      <c r="Q32" s="192">
        <v>12</v>
      </c>
      <c r="R32" s="192">
        <v>13</v>
      </c>
      <c r="S32" s="192">
        <v>11</v>
      </c>
      <c r="T32" s="192">
        <v>15</v>
      </c>
      <c r="U32" s="192">
        <v>18</v>
      </c>
      <c r="V32" s="192">
        <v>17</v>
      </c>
      <c r="W32" s="935">
        <v>17</v>
      </c>
    </row>
    <row r="33" spans="1:23" ht="12.75" customHeight="1" x14ac:dyDescent="0.2">
      <c r="A33" s="941" t="s">
        <v>838</v>
      </c>
      <c r="B33" s="942">
        <v>4313879</v>
      </c>
      <c r="C33" s="930">
        <f t="shared" si="2"/>
        <v>0.88</v>
      </c>
      <c r="D33" s="930">
        <f t="shared" si="3"/>
        <v>0.94117647058823528</v>
      </c>
      <c r="E33" s="930">
        <f t="shared" si="4"/>
        <v>1</v>
      </c>
      <c r="F33" s="930">
        <f t="shared" si="5"/>
        <v>0.97058823529411764</v>
      </c>
      <c r="G33" s="930" t="str">
        <f t="shared" si="6"/>
        <v/>
      </c>
      <c r="H33" s="930" t="str">
        <f t="shared" si="7"/>
        <v/>
      </c>
      <c r="I33" s="930" t="str">
        <f t="shared" si="8"/>
        <v/>
      </c>
      <c r="J33" s="192">
        <v>50</v>
      </c>
      <c r="K33" s="192">
        <v>34</v>
      </c>
      <c r="L33" s="192">
        <v>22</v>
      </c>
      <c r="M33" s="192">
        <v>34</v>
      </c>
      <c r="N33" s="940"/>
      <c r="O33" s="938"/>
      <c r="P33" s="939"/>
      <c r="Q33" s="192">
        <v>44</v>
      </c>
      <c r="R33" s="192">
        <v>32</v>
      </c>
      <c r="S33" s="192">
        <v>22</v>
      </c>
      <c r="T33" s="192">
        <v>33</v>
      </c>
      <c r="U33" s="940"/>
      <c r="V33" s="938"/>
      <c r="W33" s="939"/>
    </row>
    <row r="34" spans="1:23" ht="12.75" customHeight="1" x14ac:dyDescent="0.2">
      <c r="A34" s="941" t="s">
        <v>839</v>
      </c>
      <c r="B34" s="942">
        <v>4318300</v>
      </c>
      <c r="C34" s="930" t="str">
        <f t="shared" si="2"/>
        <v/>
      </c>
      <c r="D34" s="930" t="str">
        <f t="shared" si="3"/>
        <v/>
      </c>
      <c r="E34" s="930" t="str">
        <f t="shared" si="4"/>
        <v/>
      </c>
      <c r="F34" s="930" t="str">
        <f t="shared" si="5"/>
        <v/>
      </c>
      <c r="G34" s="930">
        <f t="shared" si="6"/>
        <v>0.95</v>
      </c>
      <c r="H34" s="930">
        <f t="shared" si="7"/>
        <v>1</v>
      </c>
      <c r="I34" s="930">
        <f t="shared" si="8"/>
        <v>0.97499999999999998</v>
      </c>
      <c r="J34" s="940"/>
      <c r="K34" s="940"/>
      <c r="L34" s="940"/>
      <c r="M34" s="940"/>
      <c r="N34" s="192">
        <v>40</v>
      </c>
      <c r="O34" s="192">
        <v>40</v>
      </c>
      <c r="P34" s="935">
        <v>40</v>
      </c>
      <c r="Q34" s="940"/>
      <c r="R34" s="940"/>
      <c r="S34" s="940"/>
      <c r="T34" s="940"/>
      <c r="U34" s="192">
        <v>38</v>
      </c>
      <c r="V34" s="192">
        <v>40</v>
      </c>
      <c r="W34" s="935">
        <v>39</v>
      </c>
    </row>
    <row r="35" spans="1:23" ht="12.75" customHeight="1" x14ac:dyDescent="0.2">
      <c r="A35" s="72" t="s">
        <v>840</v>
      </c>
      <c r="B35" s="943">
        <v>4313300</v>
      </c>
      <c r="C35" s="930">
        <f t="shared" si="2"/>
        <v>0.94285714285714284</v>
      </c>
      <c r="D35" s="930">
        <f t="shared" si="3"/>
        <v>0.97777777777777775</v>
      </c>
      <c r="E35" s="930" t="str">
        <f t="shared" si="4"/>
        <v/>
      </c>
      <c r="F35" s="930" t="str">
        <f t="shared" si="5"/>
        <v/>
      </c>
      <c r="G35" s="930" t="str">
        <f t="shared" si="6"/>
        <v/>
      </c>
      <c r="H35" s="930" t="str">
        <f t="shared" si="7"/>
        <v/>
      </c>
      <c r="I35" s="930" t="str">
        <f t="shared" si="8"/>
        <v/>
      </c>
      <c r="J35" s="192">
        <v>35</v>
      </c>
      <c r="K35" s="192">
        <v>45</v>
      </c>
      <c r="L35" s="940"/>
      <c r="M35" s="940"/>
      <c r="N35" s="940"/>
      <c r="O35" s="938"/>
      <c r="P35" s="939"/>
      <c r="Q35" s="192">
        <v>33</v>
      </c>
      <c r="R35" s="192">
        <v>44</v>
      </c>
      <c r="S35" s="940"/>
      <c r="T35" s="940"/>
      <c r="U35" s="940"/>
      <c r="V35" s="938"/>
      <c r="W35" s="939"/>
    </row>
    <row r="36" spans="1:23" ht="12.75" customHeight="1" x14ac:dyDescent="0.2">
      <c r="A36" s="936" t="s">
        <v>841</v>
      </c>
      <c r="B36" s="944">
        <v>4317520</v>
      </c>
      <c r="C36" s="930" t="str">
        <f t="shared" si="2"/>
        <v/>
      </c>
      <c r="D36" s="930" t="str">
        <f t="shared" si="3"/>
        <v/>
      </c>
      <c r="E36" s="930">
        <f t="shared" si="4"/>
        <v>0.95652173913043481</v>
      </c>
      <c r="F36" s="930">
        <f t="shared" si="5"/>
        <v>0.875</v>
      </c>
      <c r="G36" s="930">
        <f t="shared" si="6"/>
        <v>0.77358490566037741</v>
      </c>
      <c r="H36" s="930">
        <f t="shared" si="7"/>
        <v>0.92592592592592593</v>
      </c>
      <c r="I36" s="930">
        <f t="shared" si="8"/>
        <v>0.85185185185185186</v>
      </c>
      <c r="J36" s="940"/>
      <c r="K36" s="940"/>
      <c r="L36" s="192">
        <v>46</v>
      </c>
      <c r="M36" s="192">
        <v>40</v>
      </c>
      <c r="N36" s="192">
        <v>53</v>
      </c>
      <c r="O36" s="192">
        <v>54</v>
      </c>
      <c r="P36" s="935">
        <v>54</v>
      </c>
      <c r="Q36" s="940"/>
      <c r="R36" s="940"/>
      <c r="S36" s="192">
        <v>44</v>
      </c>
      <c r="T36" s="192">
        <v>35</v>
      </c>
      <c r="U36" s="192">
        <v>41</v>
      </c>
      <c r="V36" s="192">
        <v>50</v>
      </c>
      <c r="W36" s="935">
        <v>46</v>
      </c>
    </row>
    <row r="37" spans="1:23" ht="12.75" customHeight="1" x14ac:dyDescent="0.2">
      <c r="A37" s="72" t="s">
        <v>842</v>
      </c>
      <c r="B37" s="943">
        <v>4316227</v>
      </c>
      <c r="C37" s="930">
        <f t="shared" si="2"/>
        <v>0.65217391304347827</v>
      </c>
      <c r="D37" s="930">
        <f t="shared" si="3"/>
        <v>0.80952380952380953</v>
      </c>
      <c r="E37" s="930">
        <f t="shared" si="4"/>
        <v>0.88888888888888884</v>
      </c>
      <c r="F37" s="930">
        <f t="shared" si="5"/>
        <v>0.83333333333333337</v>
      </c>
      <c r="G37" s="930">
        <f t="shared" si="6"/>
        <v>0.88888888888888884</v>
      </c>
      <c r="H37" s="930" t="str">
        <f t="shared" si="7"/>
        <v/>
      </c>
      <c r="I37" s="930" t="str">
        <f t="shared" si="8"/>
        <v/>
      </c>
      <c r="J37" s="192">
        <v>23</v>
      </c>
      <c r="K37" s="192">
        <v>21</v>
      </c>
      <c r="L37" s="192">
        <v>45</v>
      </c>
      <c r="M37" s="192">
        <v>18</v>
      </c>
      <c r="N37" s="192">
        <v>18</v>
      </c>
      <c r="O37" s="938"/>
      <c r="P37" s="939"/>
      <c r="Q37" s="192">
        <v>15</v>
      </c>
      <c r="R37" s="192">
        <v>17</v>
      </c>
      <c r="S37" s="192">
        <v>40</v>
      </c>
      <c r="T37" s="192">
        <v>15</v>
      </c>
      <c r="U37" s="192">
        <v>16</v>
      </c>
      <c r="V37" s="938"/>
      <c r="W37" s="939"/>
    </row>
    <row r="38" spans="1:23" ht="12.75" customHeight="1" x14ac:dyDescent="0.2">
      <c r="A38" s="936" t="s">
        <v>843</v>
      </c>
      <c r="B38" s="943"/>
      <c r="C38" s="930" t="str">
        <f t="shared" si="2"/>
        <v/>
      </c>
      <c r="D38" s="930" t="str">
        <f t="shared" si="3"/>
        <v/>
      </c>
      <c r="E38" s="930" t="str">
        <f t="shared" si="4"/>
        <v/>
      </c>
      <c r="F38" s="930" t="str">
        <f t="shared" si="5"/>
        <v/>
      </c>
      <c r="G38" s="930" t="str">
        <f t="shared" si="6"/>
        <v/>
      </c>
      <c r="H38" s="930">
        <f t="shared" si="7"/>
        <v>1</v>
      </c>
      <c r="I38" s="930">
        <f t="shared" si="8"/>
        <v>0.79487179487179482</v>
      </c>
      <c r="J38" s="938"/>
      <c r="K38" s="938"/>
      <c r="L38" s="938"/>
      <c r="M38" s="938"/>
      <c r="N38" s="938"/>
      <c r="O38" s="192">
        <v>29</v>
      </c>
      <c r="P38" s="935">
        <v>39</v>
      </c>
      <c r="Q38" s="938"/>
      <c r="R38" s="938"/>
      <c r="S38" s="938"/>
      <c r="T38" s="938"/>
      <c r="U38" s="938"/>
      <c r="V38" s="192">
        <v>29</v>
      </c>
      <c r="W38" s="935">
        <v>31</v>
      </c>
    </row>
    <row r="39" spans="1:23" ht="12.75" customHeight="1" x14ac:dyDescent="0.2">
      <c r="A39" s="72" t="s">
        <v>844</v>
      </c>
      <c r="B39" s="943">
        <v>4316204</v>
      </c>
      <c r="C39" s="930" t="str">
        <f t="shared" si="2"/>
        <v/>
      </c>
      <c r="D39" s="930">
        <f t="shared" si="3"/>
        <v>0.84210526315789469</v>
      </c>
      <c r="E39" s="930" t="str">
        <f t="shared" si="4"/>
        <v/>
      </c>
      <c r="F39" s="930">
        <f t="shared" si="5"/>
        <v>0.76190476190476186</v>
      </c>
      <c r="G39" s="930" t="str">
        <f t="shared" si="6"/>
        <v/>
      </c>
      <c r="H39" s="930" t="str">
        <f t="shared" si="7"/>
        <v/>
      </c>
      <c r="I39" s="930" t="str">
        <f t="shared" si="8"/>
        <v/>
      </c>
      <c r="J39" s="940"/>
      <c r="K39" s="192">
        <v>19</v>
      </c>
      <c r="L39" s="938"/>
      <c r="M39" s="945">
        <v>21</v>
      </c>
      <c r="N39" s="940"/>
      <c r="O39" s="938"/>
      <c r="P39" s="939"/>
      <c r="Q39" s="940"/>
      <c r="R39" s="192">
        <v>16</v>
      </c>
      <c r="S39" s="938"/>
      <c r="T39" s="945">
        <v>16</v>
      </c>
      <c r="U39" s="940"/>
      <c r="V39" s="938"/>
      <c r="W39" s="939"/>
    </row>
    <row r="40" spans="1:23" ht="12.75" customHeight="1" x14ac:dyDescent="0.2">
      <c r="A40" s="39" t="s">
        <v>845</v>
      </c>
      <c r="B40" s="626">
        <v>4315985</v>
      </c>
      <c r="C40" s="930">
        <f t="shared" si="2"/>
        <v>0.76315789473684215</v>
      </c>
      <c r="D40" s="930">
        <f t="shared" si="3"/>
        <v>0.8666666666666667</v>
      </c>
      <c r="E40" s="930">
        <f t="shared" si="4"/>
        <v>0.94285714285714284</v>
      </c>
      <c r="F40" s="930">
        <f t="shared" si="5"/>
        <v>0.73170731707317072</v>
      </c>
      <c r="G40" s="930">
        <f t="shared" si="6"/>
        <v>0.66666666666666663</v>
      </c>
      <c r="H40" s="930">
        <f t="shared" si="7"/>
        <v>0.65909090909090906</v>
      </c>
      <c r="I40" s="930">
        <f t="shared" si="8"/>
        <v>0.57894736842105265</v>
      </c>
      <c r="J40" s="192">
        <v>38</v>
      </c>
      <c r="K40" s="192">
        <v>30</v>
      </c>
      <c r="L40" s="192">
        <v>35</v>
      </c>
      <c r="M40" s="192">
        <v>41</v>
      </c>
      <c r="N40" s="192">
        <v>45</v>
      </c>
      <c r="O40" s="192">
        <v>44</v>
      </c>
      <c r="P40" s="935">
        <v>57</v>
      </c>
      <c r="Q40" s="192">
        <v>29</v>
      </c>
      <c r="R40" s="192">
        <v>26</v>
      </c>
      <c r="S40" s="192">
        <v>33</v>
      </c>
      <c r="T40" s="192">
        <v>30</v>
      </c>
      <c r="U40" s="192">
        <v>30</v>
      </c>
      <c r="V40" s="192">
        <v>29</v>
      </c>
      <c r="W40" s="935">
        <v>33</v>
      </c>
    </row>
    <row r="41" spans="1:23" ht="12.75" customHeight="1" x14ac:dyDescent="0.2">
      <c r="A41" s="72" t="s">
        <v>846</v>
      </c>
      <c r="B41" s="626">
        <v>4318228</v>
      </c>
      <c r="C41" s="930">
        <f t="shared" si="2"/>
        <v>0.88</v>
      </c>
      <c r="D41" s="930">
        <f t="shared" si="3"/>
        <v>0.81818181818181823</v>
      </c>
      <c r="E41" s="930">
        <f t="shared" si="4"/>
        <v>0.86792452830188682</v>
      </c>
      <c r="F41" s="930">
        <f t="shared" si="5"/>
        <v>0.90909090909090906</v>
      </c>
      <c r="G41" s="930" t="str">
        <f t="shared" si="6"/>
        <v/>
      </c>
      <c r="H41" s="930" t="str">
        <f t="shared" si="7"/>
        <v/>
      </c>
      <c r="I41" s="930" t="str">
        <f t="shared" si="8"/>
        <v/>
      </c>
      <c r="J41" s="192">
        <v>50</v>
      </c>
      <c r="K41" s="192">
        <v>33</v>
      </c>
      <c r="L41" s="192">
        <v>53</v>
      </c>
      <c r="M41" s="192">
        <v>44</v>
      </c>
      <c r="N41" s="940"/>
      <c r="O41" s="938"/>
      <c r="P41" s="939"/>
      <c r="Q41" s="192">
        <v>44</v>
      </c>
      <c r="R41" s="192">
        <v>27</v>
      </c>
      <c r="S41" s="192">
        <v>46</v>
      </c>
      <c r="T41" s="192">
        <v>40</v>
      </c>
      <c r="U41" s="940"/>
      <c r="V41" s="938"/>
      <c r="W41" s="939"/>
    </row>
    <row r="42" spans="1:23" x14ac:dyDescent="0.2">
      <c r="A42" s="941" t="s">
        <v>847</v>
      </c>
      <c r="B42" s="942">
        <v>4311727</v>
      </c>
      <c r="C42" s="930" t="str">
        <f t="shared" si="2"/>
        <v/>
      </c>
      <c r="D42" s="930" t="str">
        <f t="shared" si="3"/>
        <v/>
      </c>
      <c r="E42" s="930" t="str">
        <f t="shared" si="4"/>
        <v/>
      </c>
      <c r="F42" s="930" t="str">
        <f t="shared" si="5"/>
        <v/>
      </c>
      <c r="G42" s="930">
        <f t="shared" si="6"/>
        <v>0.85416666666666663</v>
      </c>
      <c r="H42" s="930">
        <f t="shared" si="7"/>
        <v>0.70731707317073167</v>
      </c>
      <c r="I42" s="930">
        <f t="shared" si="8"/>
        <v>1</v>
      </c>
      <c r="J42" s="940"/>
      <c r="K42" s="940"/>
      <c r="L42" s="940"/>
      <c r="M42" s="940"/>
      <c r="N42" s="192">
        <v>48</v>
      </c>
      <c r="O42" s="192">
        <v>41</v>
      </c>
      <c r="P42" s="935">
        <v>23</v>
      </c>
      <c r="Q42" s="940"/>
      <c r="R42" s="940"/>
      <c r="S42" s="940"/>
      <c r="T42" s="940"/>
      <c r="U42" s="192">
        <v>41</v>
      </c>
      <c r="V42" s="192">
        <v>29</v>
      </c>
      <c r="W42" s="935">
        <v>23</v>
      </c>
    </row>
    <row r="43" spans="1:23" x14ac:dyDescent="0.2">
      <c r="A43" s="39" t="s">
        <v>848</v>
      </c>
      <c r="B43" s="626">
        <v>4317127</v>
      </c>
      <c r="C43" s="930" t="str">
        <f t="shared" si="2"/>
        <v/>
      </c>
      <c r="D43" s="930">
        <f t="shared" si="3"/>
        <v>1</v>
      </c>
      <c r="E43" s="930">
        <f t="shared" si="4"/>
        <v>0.76595744680851063</v>
      </c>
      <c r="F43" s="930">
        <f t="shared" si="5"/>
        <v>0.66666666666666663</v>
      </c>
      <c r="G43" s="930">
        <f t="shared" si="6"/>
        <v>0.50632911392405067</v>
      </c>
      <c r="H43" s="930">
        <f t="shared" si="7"/>
        <v>0.46666666666666667</v>
      </c>
      <c r="I43" s="930">
        <f t="shared" si="8"/>
        <v>0.67796610169491522</v>
      </c>
      <c r="J43" s="940"/>
      <c r="K43" s="192">
        <v>21</v>
      </c>
      <c r="L43" s="192">
        <v>47</v>
      </c>
      <c r="M43" s="945">
        <v>51</v>
      </c>
      <c r="N43" s="945">
        <v>79</v>
      </c>
      <c r="O43" s="192">
        <v>75</v>
      </c>
      <c r="P43" s="935">
        <v>59</v>
      </c>
      <c r="Q43" s="940"/>
      <c r="R43" s="192">
        <v>21</v>
      </c>
      <c r="S43" s="192">
        <v>36</v>
      </c>
      <c r="T43" s="945">
        <v>34</v>
      </c>
      <c r="U43" s="945">
        <v>40</v>
      </c>
      <c r="V43" s="192">
        <v>35</v>
      </c>
      <c r="W43" s="935">
        <v>40</v>
      </c>
    </row>
    <row r="44" spans="1:23" x14ac:dyDescent="0.2">
      <c r="A44" s="39" t="s">
        <v>849</v>
      </c>
      <c r="B44" s="626">
        <v>4313178</v>
      </c>
      <c r="C44" s="930">
        <f t="shared" si="2"/>
        <v>0.4777777777777778</v>
      </c>
      <c r="D44" s="930">
        <f t="shared" si="3"/>
        <v>0.6785714285714286</v>
      </c>
      <c r="E44" s="930">
        <f t="shared" si="4"/>
        <v>0.64179104477611937</v>
      </c>
      <c r="F44" s="930">
        <f t="shared" si="5"/>
        <v>0.70967741935483875</v>
      </c>
      <c r="G44" s="930">
        <f t="shared" si="6"/>
        <v>0.82692307692307687</v>
      </c>
      <c r="H44" s="930">
        <f t="shared" si="7"/>
        <v>0.85416666666666663</v>
      </c>
      <c r="I44" s="930">
        <f t="shared" si="8"/>
        <v>1</v>
      </c>
      <c r="J44" s="192">
        <v>90</v>
      </c>
      <c r="K44" s="192">
        <v>56</v>
      </c>
      <c r="L44" s="192">
        <v>67</v>
      </c>
      <c r="M44" s="192">
        <v>62</v>
      </c>
      <c r="N44" s="192">
        <v>52</v>
      </c>
      <c r="O44" s="192">
        <v>48</v>
      </c>
      <c r="P44" s="935">
        <v>31</v>
      </c>
      <c r="Q44" s="192">
        <v>43</v>
      </c>
      <c r="R44" s="192">
        <v>38</v>
      </c>
      <c r="S44" s="192">
        <v>43</v>
      </c>
      <c r="T44" s="192">
        <v>44</v>
      </c>
      <c r="U44" s="192">
        <v>43</v>
      </c>
      <c r="V44" s="192">
        <v>41</v>
      </c>
      <c r="W44" s="935">
        <v>31</v>
      </c>
    </row>
    <row r="45" spans="1:23" x14ac:dyDescent="0.2">
      <c r="A45" s="39" t="s">
        <v>850</v>
      </c>
      <c r="B45" s="626">
        <v>4313767</v>
      </c>
      <c r="C45" s="930">
        <f t="shared" si="2"/>
        <v>0.38297872340425532</v>
      </c>
      <c r="D45" s="930">
        <f t="shared" si="3"/>
        <v>0.4247787610619469</v>
      </c>
      <c r="E45" s="930">
        <f t="shared" si="4"/>
        <v>0.47115384615384615</v>
      </c>
      <c r="F45" s="930">
        <f t="shared" si="5"/>
        <v>0.42723004694835681</v>
      </c>
      <c r="G45" s="930">
        <f t="shared" si="6"/>
        <v>0.5</v>
      </c>
      <c r="H45" s="930">
        <f t="shared" si="7"/>
        <v>0.58041958041958042</v>
      </c>
      <c r="I45" s="930">
        <f t="shared" si="8"/>
        <v>0.71111111111111114</v>
      </c>
      <c r="J45" s="192">
        <v>235</v>
      </c>
      <c r="K45" s="192">
        <v>226</v>
      </c>
      <c r="L45" s="192">
        <v>208</v>
      </c>
      <c r="M45" s="192">
        <v>213</v>
      </c>
      <c r="N45" s="192">
        <v>194</v>
      </c>
      <c r="O45" s="192">
        <v>143</v>
      </c>
      <c r="P45" s="935">
        <v>90</v>
      </c>
      <c r="Q45" s="192">
        <v>90</v>
      </c>
      <c r="R45" s="192">
        <v>96</v>
      </c>
      <c r="S45" s="192">
        <v>98</v>
      </c>
      <c r="T45" s="192">
        <v>91</v>
      </c>
      <c r="U45" s="192">
        <v>97</v>
      </c>
      <c r="V45" s="192">
        <v>83</v>
      </c>
      <c r="W45" s="935">
        <v>64</v>
      </c>
    </row>
    <row r="46" spans="1:23" x14ac:dyDescent="0.2">
      <c r="A46" s="39" t="s">
        <v>851</v>
      </c>
      <c r="B46" s="626">
        <v>4312637</v>
      </c>
      <c r="C46" s="930">
        <f t="shared" si="2"/>
        <v>0.74468085106382975</v>
      </c>
      <c r="D46" s="930">
        <f t="shared" si="3"/>
        <v>0.76190476190476186</v>
      </c>
      <c r="E46" s="930">
        <f t="shared" si="4"/>
        <v>0.81132075471698117</v>
      </c>
      <c r="F46" s="930">
        <f t="shared" si="5"/>
        <v>0.7592592592592593</v>
      </c>
      <c r="G46" s="930">
        <f t="shared" si="6"/>
        <v>0.676056338028169</v>
      </c>
      <c r="H46" s="930">
        <f t="shared" si="7"/>
        <v>0.71212121212121215</v>
      </c>
      <c r="I46" s="930">
        <f t="shared" si="8"/>
        <v>0.8545454545454545</v>
      </c>
      <c r="J46" s="192">
        <v>47</v>
      </c>
      <c r="K46" s="192">
        <v>42</v>
      </c>
      <c r="L46" s="192">
        <v>53</v>
      </c>
      <c r="M46" s="192">
        <v>54</v>
      </c>
      <c r="N46" s="192">
        <v>71</v>
      </c>
      <c r="O46" s="192">
        <v>66</v>
      </c>
      <c r="P46" s="935">
        <v>55</v>
      </c>
      <c r="Q46" s="192">
        <v>35</v>
      </c>
      <c r="R46" s="192">
        <v>32</v>
      </c>
      <c r="S46" s="192">
        <v>43</v>
      </c>
      <c r="T46" s="192">
        <v>41</v>
      </c>
      <c r="U46" s="192">
        <v>48</v>
      </c>
      <c r="V46" s="192">
        <v>47</v>
      </c>
      <c r="W46" s="935">
        <v>47</v>
      </c>
    </row>
    <row r="47" spans="1:23" x14ac:dyDescent="0.2">
      <c r="A47" s="72" t="s">
        <v>852</v>
      </c>
      <c r="B47" s="946"/>
      <c r="C47" s="930">
        <f t="shared" si="2"/>
        <v>0.85</v>
      </c>
      <c r="D47" s="930">
        <f t="shared" si="3"/>
        <v>0.95454545454545459</v>
      </c>
      <c r="E47" s="930" t="str">
        <f t="shared" si="4"/>
        <v/>
      </c>
      <c r="F47" s="930" t="str">
        <f t="shared" si="5"/>
        <v/>
      </c>
      <c r="G47" s="930" t="str">
        <f t="shared" si="6"/>
        <v/>
      </c>
      <c r="H47" s="930" t="str">
        <f t="shared" si="7"/>
        <v/>
      </c>
      <c r="I47" s="930" t="str">
        <f t="shared" si="8"/>
        <v/>
      </c>
      <c r="J47" s="947">
        <v>20</v>
      </c>
      <c r="K47" s="947">
        <v>22</v>
      </c>
      <c r="L47" s="948"/>
      <c r="M47" s="948"/>
      <c r="N47" s="948"/>
      <c r="O47" s="949"/>
      <c r="P47" s="950"/>
      <c r="Q47" s="947">
        <v>17</v>
      </c>
      <c r="R47" s="947">
        <v>21</v>
      </c>
      <c r="S47" s="948"/>
      <c r="T47" s="948"/>
      <c r="U47" s="948"/>
      <c r="V47" s="949"/>
      <c r="W47" s="950"/>
    </row>
    <row r="48" spans="1:23" x14ac:dyDescent="0.2">
      <c r="A48" s="1243" t="s">
        <v>853</v>
      </c>
      <c r="B48" s="1201"/>
      <c r="C48" s="930">
        <f t="shared" si="2"/>
        <v>0.61678832116788318</v>
      </c>
      <c r="D48" s="930">
        <f t="shared" si="3"/>
        <v>0.66712141882673948</v>
      </c>
      <c r="E48" s="930">
        <f t="shared" si="4"/>
        <v>0.66666666666666663</v>
      </c>
      <c r="F48" s="930">
        <f t="shared" si="5"/>
        <v>0.66080402010050254</v>
      </c>
      <c r="G48" s="930">
        <f t="shared" si="6"/>
        <v>0.62644281217208819</v>
      </c>
      <c r="H48" s="930">
        <f t="shared" si="7"/>
        <v>0.70673712021136059</v>
      </c>
      <c r="I48" s="930">
        <f t="shared" si="8"/>
        <v>0.7411300919842313</v>
      </c>
      <c r="J48" s="1244">
        <v>822</v>
      </c>
      <c r="K48" s="1245">
        <v>733</v>
      </c>
      <c r="L48" s="1245">
        <v>873</v>
      </c>
      <c r="M48" s="1245">
        <v>796</v>
      </c>
      <c r="N48" s="1245">
        <v>953</v>
      </c>
      <c r="O48" s="1246">
        <v>757</v>
      </c>
      <c r="P48" s="1247">
        <v>761</v>
      </c>
      <c r="Q48" s="1244">
        <v>507</v>
      </c>
      <c r="R48" s="1245">
        <v>489</v>
      </c>
      <c r="S48" s="1245">
        <v>582</v>
      </c>
      <c r="T48" s="1245">
        <v>526</v>
      </c>
      <c r="U48" s="1245">
        <v>597</v>
      </c>
      <c r="V48" s="1246">
        <v>535</v>
      </c>
      <c r="W48" s="1247">
        <v>564</v>
      </c>
    </row>
    <row r="49" spans="1:23" x14ac:dyDescent="0.2">
      <c r="A49" s="39" t="s">
        <v>854</v>
      </c>
      <c r="C49" s="930"/>
      <c r="D49" s="930"/>
      <c r="E49" s="930"/>
      <c r="F49" s="930">
        <f t="shared" ref="F49" si="9">IF(M49&lt;&gt;"",T49/M49,"")</f>
        <v>0.74614065180102918</v>
      </c>
      <c r="G49" s="930">
        <f t="shared" ref="G49" si="10">IF(N49&lt;&gt;"",U49/N49,"")</f>
        <v>0.65876152832674573</v>
      </c>
      <c r="H49" s="930">
        <f t="shared" ref="H49" si="11">IF(O49&lt;&gt;"",V49/O49,"")</f>
        <v>0.73615635179153094</v>
      </c>
      <c r="I49" s="930">
        <f t="shared" ref="I49" si="12">IF(P49&lt;&gt;"",W49/P49,"")</f>
        <v>0.7451564828614009</v>
      </c>
      <c r="M49" s="39">
        <v>583</v>
      </c>
      <c r="N49" s="39">
        <v>759</v>
      </c>
      <c r="O49" s="192">
        <v>614</v>
      </c>
      <c r="P49" s="39">
        <v>671</v>
      </c>
      <c r="Q49" s="39">
        <v>417</v>
      </c>
      <c r="R49" s="39">
        <v>393</v>
      </c>
      <c r="S49" s="39">
        <v>484</v>
      </c>
      <c r="T49" s="39">
        <v>435</v>
      </c>
      <c r="U49" s="39">
        <v>500</v>
      </c>
      <c r="V49" s="192">
        <v>452</v>
      </c>
      <c r="W49" s="39">
        <v>500</v>
      </c>
    </row>
    <row r="51" spans="1:23" x14ac:dyDescent="0.2">
      <c r="A51" s="39" t="s">
        <v>855</v>
      </c>
    </row>
    <row r="52" spans="1:23" x14ac:dyDescent="0.2">
      <c r="A52" s="39" t="s">
        <v>813</v>
      </c>
    </row>
    <row r="54" spans="1:23" x14ac:dyDescent="0.2">
      <c r="A54" s="1943" t="s">
        <v>426</v>
      </c>
      <c r="B54" s="2124"/>
      <c r="C54" s="2124"/>
      <c r="D54" s="2124"/>
      <c r="E54" s="2120"/>
    </row>
    <row r="55" spans="1:23" x14ac:dyDescent="0.2">
      <c r="A55" s="2194" t="s">
        <v>856</v>
      </c>
      <c r="B55" s="2310"/>
      <c r="C55" s="2310"/>
      <c r="D55" s="2310"/>
      <c r="E55" s="2311"/>
    </row>
    <row r="56" spans="1:23" x14ac:dyDescent="0.2">
      <c r="A56" s="2312"/>
      <c r="B56" s="2310"/>
      <c r="C56" s="2310"/>
      <c r="D56" s="2310"/>
      <c r="E56" s="2311"/>
    </row>
    <row r="57" spans="1:23" x14ac:dyDescent="0.2">
      <c r="A57" s="2312"/>
      <c r="B57" s="2310"/>
      <c r="C57" s="2310"/>
      <c r="D57" s="2310"/>
      <c r="E57" s="2311"/>
    </row>
    <row r="58" spans="1:23" x14ac:dyDescent="0.2">
      <c r="A58" s="2312"/>
      <c r="B58" s="2310"/>
      <c r="C58" s="2310"/>
      <c r="D58" s="2310"/>
      <c r="E58" s="2311"/>
    </row>
    <row r="59" spans="1:23" x14ac:dyDescent="0.2">
      <c r="A59" s="2312"/>
      <c r="B59" s="2310"/>
      <c r="C59" s="2310"/>
      <c r="D59" s="2310"/>
      <c r="E59" s="2311"/>
    </row>
    <row r="60" spans="1:23" x14ac:dyDescent="0.2">
      <c r="A60" s="2312"/>
      <c r="B60" s="2310"/>
      <c r="C60" s="2310"/>
      <c r="D60" s="2310"/>
      <c r="E60" s="2311"/>
    </row>
    <row r="61" spans="1:23" x14ac:dyDescent="0.2">
      <c r="A61" s="2312"/>
      <c r="B61" s="2310"/>
      <c r="C61" s="2310"/>
      <c r="D61" s="2310"/>
      <c r="E61" s="2311"/>
    </row>
    <row r="62" spans="1:23" x14ac:dyDescent="0.2">
      <c r="A62" s="2313"/>
      <c r="B62" s="2314"/>
      <c r="C62" s="2314"/>
      <c r="D62" s="2314"/>
      <c r="E62" s="2315"/>
    </row>
  </sheetData>
  <sheetProtection formatCells="0" formatColumns="0" formatRows="0" insertColumns="0" insertRows="0" insertHyperlinks="0" deleteColumns="0" deleteRows="0" pivotTables="0"/>
  <mergeCells count="28">
    <mergeCell ref="B5:C5"/>
    <mergeCell ref="D5:E5"/>
    <mergeCell ref="F5:G5"/>
    <mergeCell ref="H5:J5"/>
    <mergeCell ref="B7:C7"/>
    <mergeCell ref="D7:E7"/>
    <mergeCell ref="F7:G7"/>
    <mergeCell ref="B6:C6"/>
    <mergeCell ref="D6:E6"/>
    <mergeCell ref="F6:G6"/>
    <mergeCell ref="H6:J6"/>
    <mergeCell ref="H7:J7"/>
    <mergeCell ref="B2:D2"/>
    <mergeCell ref="E2:J2"/>
    <mergeCell ref="B4:C4"/>
    <mergeCell ref="D4:E4"/>
    <mergeCell ref="F4:G4"/>
    <mergeCell ref="H4:J4"/>
    <mergeCell ref="B10:J10"/>
    <mergeCell ref="Q24:W24"/>
    <mergeCell ref="A55:E62"/>
    <mergeCell ref="J24:P24"/>
    <mergeCell ref="B8:C8"/>
    <mergeCell ref="D8:E8"/>
    <mergeCell ref="F8:G8"/>
    <mergeCell ref="H8:J8"/>
    <mergeCell ref="C24:I24"/>
    <mergeCell ref="A54:E54"/>
  </mergeCells>
  <phoneticPr fontId="5" type="noConversion"/>
  <pageMargins left="0.7" right="0.7" top="0.75" bottom="0.75" header="0.3" footer="0.3"/>
  <drawing r:id="rId1"/>
  <legacyDrawing r:id="rId2"/>
  <extLst>
    <ext xmlns:x14="http://schemas.microsoft.com/office/spreadsheetml/2009/9/main" uri="{78C0D931-6437-407d-A8EE-F0AAD7539E65}">
      <x14:conditionalFormattings>
        <x14:conditionalFormatting xmlns:xm="http://schemas.microsoft.com/office/excel/2006/main">
          <x14:cfRule type="iconSet" priority="2" id="{32D92528-6D28-4E19-9577-8EBB38BD0C5D}">
            <x14:iconSet iconSet="4Arrows" custom="1">
              <x14:cfvo type="percent">
                <xm:f>0</xm:f>
              </x14:cfvo>
              <x14:cfvo type="num">
                <xm:f>0.5</xm:f>
              </x14:cfvo>
              <x14:cfvo type="num">
                <xm:f>0.6</xm:f>
              </x14:cfvo>
              <x14:cfvo type="num">
                <xm:f>0.65</xm:f>
              </x14:cfvo>
              <x14:cfIcon iconSet="3TrafficLights1" iconId="0"/>
              <x14:cfIcon iconSet="3TrafficLights1" iconId="1"/>
              <x14:cfIcon iconSet="3Triangles" iconId="2"/>
              <x14:cfIcon iconSet="3Symbols" iconId="2"/>
            </x14:iconSet>
          </x14:cfRule>
          <xm:sqref>C18:F18</xm:sqref>
        </x14:conditionalFormatting>
        <x14:conditionalFormatting xmlns:xm="http://schemas.microsoft.com/office/excel/2006/main">
          <x14:cfRule type="iconSet" priority="1" id="{07199E73-11E7-41BA-8F61-F4045F79A2B8}">
            <x14:iconSet iconSet="4Arrows" custom="1">
              <x14:cfvo type="percent">
                <xm:f>0</xm:f>
              </x14:cfvo>
              <x14:cfvo type="num">
                <xm:f>0.5</xm:f>
              </x14:cfvo>
              <x14:cfvo type="num">
                <xm:f>0.6</xm:f>
              </x14:cfvo>
              <x14:cfvo type="num">
                <xm:f>0.65</xm:f>
              </x14:cfvo>
              <x14:cfIcon iconSet="3TrafficLights1" iconId="0"/>
              <x14:cfIcon iconSet="3TrafficLights1" iconId="1"/>
              <x14:cfIcon iconSet="3Triangles" iconId="2"/>
              <x14:cfIcon iconSet="3Symbols" iconId="2"/>
            </x14:iconSet>
          </x14:cfRule>
          <xm:sqref>C26:I49</xm:sqref>
        </x14:conditionalFormatting>
      </x14:conditionalFormattings>
    </ext>
  </extLst>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148762-FB49-43FE-95ED-AA53B86C9602}">
  <sheetPr>
    <tabColor theme="2"/>
    <pageSetUpPr fitToPage="1"/>
  </sheetPr>
  <dimension ref="A2:R57"/>
  <sheetViews>
    <sheetView showGridLines="0" topLeftCell="B1" workbookViewId="0">
      <selection activeCell="N21" sqref="N21"/>
    </sheetView>
  </sheetViews>
  <sheetFormatPr defaultColWidth="12.5703125" defaultRowHeight="15.75" customHeight="1" x14ac:dyDescent="0.2"/>
  <cols>
    <col min="1" max="1" width="3.42578125" style="39" customWidth="1"/>
    <col min="2" max="2" width="21.85546875" style="39" customWidth="1"/>
    <col min="3" max="3" width="17.7109375" style="39" customWidth="1"/>
    <col min="4" max="4" width="17.28515625" style="39" customWidth="1"/>
    <col min="5" max="5" width="19.28515625" style="39" customWidth="1"/>
    <col min="6" max="6" width="21.7109375" style="39" customWidth="1"/>
    <col min="7" max="7" width="12.5703125" style="39" customWidth="1"/>
    <col min="8" max="8" width="16.7109375" style="39" customWidth="1"/>
    <col min="9" max="12" width="18.5703125" style="39" customWidth="1"/>
    <col min="13" max="13" width="7.140625" style="39" customWidth="1"/>
    <col min="14" max="14" width="22.42578125" style="39" customWidth="1"/>
    <col min="15" max="18" width="18.140625" style="39" customWidth="1"/>
    <col min="19" max="21" width="7.5703125" style="39" customWidth="1"/>
    <col min="22" max="16384" width="12.5703125" style="39"/>
  </cols>
  <sheetData>
    <row r="2" spans="2:11" s="166" customFormat="1" ht="22.5" customHeight="1" x14ac:dyDescent="0.25">
      <c r="B2" s="1966" t="s">
        <v>0</v>
      </c>
      <c r="C2" s="1967"/>
      <c r="D2" s="2300"/>
      <c r="E2" s="2046" t="s">
        <v>123</v>
      </c>
      <c r="F2" s="2228"/>
      <c r="G2" s="2228"/>
      <c r="H2" s="2228"/>
      <c r="I2" s="2228"/>
      <c r="J2" s="2229"/>
      <c r="K2" s="1011"/>
    </row>
    <row r="3" spans="2:11" ht="22.5" customHeight="1" x14ac:dyDescent="0.2">
      <c r="B3" s="40"/>
      <c r="C3" s="40"/>
      <c r="D3" s="41"/>
      <c r="E3" s="41"/>
      <c r="F3" s="41"/>
      <c r="G3" s="41"/>
      <c r="H3" s="41"/>
      <c r="I3" s="41"/>
    </row>
    <row r="4" spans="2:11" ht="51" customHeight="1" x14ac:dyDescent="0.25">
      <c r="B4" s="2118" t="s">
        <v>124</v>
      </c>
      <c r="C4" s="2163"/>
      <c r="D4" s="2320" t="s">
        <v>33</v>
      </c>
      <c r="E4" s="2321"/>
      <c r="F4" s="2120" t="s">
        <v>126</v>
      </c>
      <c r="G4" s="2163"/>
      <c r="H4" s="2292" t="s">
        <v>857</v>
      </c>
      <c r="I4" s="2322"/>
      <c r="J4" s="2323"/>
      <c r="K4" s="1012"/>
    </row>
    <row r="5" spans="2:11" ht="36.75" customHeight="1" x14ac:dyDescent="0.2">
      <c r="B5" s="2118" t="s">
        <v>128</v>
      </c>
      <c r="C5" s="2163"/>
      <c r="D5" s="2318" t="s">
        <v>858</v>
      </c>
      <c r="E5" s="2319"/>
      <c r="F5" s="2120" t="s">
        <v>130</v>
      </c>
      <c r="G5" s="2163"/>
      <c r="H5" s="2290" t="s">
        <v>597</v>
      </c>
      <c r="I5" s="1949"/>
      <c r="J5" s="2317"/>
    </row>
    <row r="6" spans="2:11" ht="22.5" customHeight="1" x14ac:dyDescent="0.2">
      <c r="B6" s="2118" t="s">
        <v>132</v>
      </c>
      <c r="C6" s="2163"/>
      <c r="D6" s="2324" t="s">
        <v>859</v>
      </c>
      <c r="E6" s="2325"/>
      <c r="F6" s="2189" t="s">
        <v>134</v>
      </c>
      <c r="G6" s="2190"/>
      <c r="H6" s="2290" t="s">
        <v>135</v>
      </c>
      <c r="I6" s="1949"/>
      <c r="J6" s="2317"/>
    </row>
    <row r="7" spans="2:11" ht="28.5" customHeight="1" x14ac:dyDescent="0.2">
      <c r="B7" s="2118" t="s">
        <v>136</v>
      </c>
      <c r="C7" s="2163"/>
      <c r="D7" s="2318" t="s">
        <v>403</v>
      </c>
      <c r="E7" s="2319"/>
      <c r="F7" s="2189" t="s">
        <v>138</v>
      </c>
      <c r="G7" s="2190"/>
      <c r="H7" s="2290" t="s">
        <v>139</v>
      </c>
      <c r="I7" s="1949"/>
      <c r="J7" s="2317"/>
    </row>
    <row r="8" spans="2:11" ht="37.5" customHeight="1" x14ac:dyDescent="0.2">
      <c r="B8" s="2118" t="s">
        <v>140</v>
      </c>
      <c r="C8" s="2163"/>
      <c r="D8" s="2318" t="s">
        <v>715</v>
      </c>
      <c r="E8" s="2319"/>
      <c r="F8" s="2189" t="s">
        <v>142</v>
      </c>
      <c r="G8" s="2190"/>
      <c r="H8" s="2290" t="s">
        <v>499</v>
      </c>
      <c r="I8" s="1949"/>
      <c r="J8" s="2317"/>
    </row>
    <row r="9" spans="2:11" ht="18.75" customHeight="1" x14ac:dyDescent="0.2"/>
    <row r="10" spans="2:11" ht="22.5" customHeight="1" x14ac:dyDescent="0.2">
      <c r="B10" s="2307" t="s">
        <v>144</v>
      </c>
      <c r="C10" s="2307"/>
      <c r="D10" s="2307"/>
      <c r="E10" s="2307"/>
      <c r="F10" s="2307"/>
      <c r="G10" s="2307"/>
      <c r="H10" s="2307"/>
      <c r="I10" s="2307"/>
      <c r="J10" s="2307"/>
    </row>
    <row r="11" spans="2:11" s="172" customFormat="1" ht="22.5" customHeight="1" x14ac:dyDescent="0.2">
      <c r="B11" s="225" t="s">
        <v>860</v>
      </c>
      <c r="F11" s="225" t="s">
        <v>861</v>
      </c>
      <c r="H11" s="183"/>
      <c r="I11" s="183"/>
      <c r="J11" s="183"/>
    </row>
    <row r="12" spans="2:11" ht="22.5" customHeight="1" x14ac:dyDescent="0.2">
      <c r="B12" s="183"/>
      <c r="C12" s="183"/>
      <c r="D12" s="183"/>
      <c r="E12" s="183"/>
      <c r="F12" s="183"/>
      <c r="G12" s="183"/>
      <c r="H12" s="183"/>
      <c r="I12" s="183"/>
      <c r="J12" s="183"/>
    </row>
    <row r="13" spans="2:11" ht="22.5" customHeight="1" x14ac:dyDescent="0.2">
      <c r="B13" s="183"/>
      <c r="C13" s="183" t="s">
        <v>819</v>
      </c>
      <c r="D13" s="183"/>
      <c r="E13" s="183"/>
      <c r="F13" s="183"/>
      <c r="G13" s="183"/>
      <c r="H13" s="44" t="s">
        <v>428</v>
      </c>
      <c r="I13" s="183"/>
      <c r="J13" s="183"/>
    </row>
    <row r="14" spans="2:11" ht="22.5" customHeight="1" x14ac:dyDescent="0.2">
      <c r="C14" s="1182" t="s">
        <v>443</v>
      </c>
      <c r="D14" s="1182" t="s">
        <v>444</v>
      </c>
      <c r="E14" s="1182" t="s">
        <v>445</v>
      </c>
      <c r="F14" s="1182" t="s">
        <v>479</v>
      </c>
      <c r="G14" s="183"/>
      <c r="H14" s="39" t="s">
        <v>429</v>
      </c>
      <c r="I14" s="183"/>
      <c r="J14" s="183"/>
    </row>
    <row r="15" spans="2:11" ht="45.75" customHeight="1" x14ac:dyDescent="0.2">
      <c r="B15" s="1251" t="s">
        <v>862</v>
      </c>
      <c r="C15" s="1249">
        <v>0.91300000000000003</v>
      </c>
      <c r="D15" s="1250">
        <v>0.89300000000000002</v>
      </c>
      <c r="E15" s="1250">
        <v>0.88549999999999995</v>
      </c>
      <c r="F15" s="1250">
        <v>0.86</v>
      </c>
      <c r="G15" s="183"/>
      <c r="H15" s="39" t="s">
        <v>430</v>
      </c>
      <c r="I15" s="183"/>
      <c r="J15" s="183"/>
    </row>
    <row r="16" spans="2:11" ht="45.75" customHeight="1" x14ac:dyDescent="0.2">
      <c r="B16" s="1251" t="s">
        <v>863</v>
      </c>
      <c r="C16" s="1248">
        <v>3</v>
      </c>
      <c r="D16" s="300">
        <v>4</v>
      </c>
      <c r="E16" s="300">
        <v>5</v>
      </c>
      <c r="F16" s="300">
        <v>8</v>
      </c>
      <c r="G16" s="183"/>
      <c r="H16" s="39" t="s">
        <v>326</v>
      </c>
      <c r="I16" s="183"/>
      <c r="J16" s="183"/>
    </row>
    <row r="17" spans="2:18" ht="31.5" customHeight="1" x14ac:dyDescent="0.2">
      <c r="B17" s="921"/>
      <c r="C17" s="875"/>
      <c r="D17" s="875"/>
      <c r="E17" s="875"/>
      <c r="F17" s="875"/>
      <c r="G17" s="183"/>
      <c r="H17" s="39" t="s">
        <v>431</v>
      </c>
      <c r="I17" s="183"/>
      <c r="J17" s="183"/>
    </row>
    <row r="18" spans="2:18" ht="22.5" customHeight="1" x14ac:dyDescent="0.2">
      <c r="B18" s="183"/>
      <c r="C18" s="183" t="s">
        <v>864</v>
      </c>
      <c r="D18" s="183"/>
      <c r="E18" s="183"/>
      <c r="F18" s="183"/>
      <c r="G18" s="183"/>
      <c r="H18" s="183"/>
      <c r="I18" s="183"/>
      <c r="J18" s="183"/>
    </row>
    <row r="19" spans="2:18" ht="22.5" customHeight="1" x14ac:dyDescent="0.2">
      <c r="B19" s="1132" t="s">
        <v>155</v>
      </c>
      <c r="G19" s="183"/>
      <c r="H19" s="1132" t="s">
        <v>316</v>
      </c>
      <c r="N19" s="1132" t="s">
        <v>830</v>
      </c>
    </row>
    <row r="20" spans="2:18" ht="22.5" customHeight="1" x14ac:dyDescent="0.2">
      <c r="B20" s="1252" t="s">
        <v>865</v>
      </c>
      <c r="C20" s="1252" t="s">
        <v>866</v>
      </c>
      <c r="D20" s="1252" t="s">
        <v>867</v>
      </c>
      <c r="E20" s="1252" t="s">
        <v>868</v>
      </c>
      <c r="F20" s="1252" t="s">
        <v>869</v>
      </c>
      <c r="H20" s="1252" t="s">
        <v>865</v>
      </c>
      <c r="I20" s="1252" t="s">
        <v>866</v>
      </c>
      <c r="J20" s="1252" t="s">
        <v>867</v>
      </c>
      <c r="K20" s="1252" t="s">
        <v>868</v>
      </c>
      <c r="L20" s="1252" t="s">
        <v>869</v>
      </c>
      <c r="N20" s="1252" t="s">
        <v>865</v>
      </c>
      <c r="O20" s="1252" t="s">
        <v>866</v>
      </c>
      <c r="P20" s="1252" t="s">
        <v>867</v>
      </c>
      <c r="Q20" s="1252" t="s">
        <v>868</v>
      </c>
      <c r="R20" s="1252" t="s">
        <v>869</v>
      </c>
    </row>
    <row r="21" spans="2:18" s="175" customFormat="1" ht="23.25" customHeight="1" x14ac:dyDescent="0.2">
      <c r="B21" s="222" t="s">
        <v>870</v>
      </c>
      <c r="C21" s="923">
        <v>80</v>
      </c>
      <c r="D21" s="923">
        <v>5</v>
      </c>
      <c r="E21" s="923">
        <v>7.58</v>
      </c>
      <c r="F21" s="1250">
        <v>0.70099999999999996</v>
      </c>
      <c r="G21" s="924"/>
      <c r="H21" s="222" t="s">
        <v>870</v>
      </c>
      <c r="I21" s="923">
        <v>70</v>
      </c>
      <c r="J21" s="923">
        <v>5</v>
      </c>
      <c r="K21" s="923">
        <v>7.13</v>
      </c>
      <c r="L21" s="1250">
        <v>0.67</v>
      </c>
      <c r="M21" s="2316"/>
      <c r="N21" s="222" t="s">
        <v>870</v>
      </c>
      <c r="O21" s="923">
        <v>70</v>
      </c>
      <c r="P21" s="923">
        <v>5</v>
      </c>
      <c r="Q21" s="923" t="s">
        <v>871</v>
      </c>
      <c r="R21" s="1250">
        <v>0.66</v>
      </c>
    </row>
    <row r="22" spans="2:18" s="175" customFormat="1" ht="23.25" customHeight="1" x14ac:dyDescent="0.2">
      <c r="B22" s="222" t="s">
        <v>508</v>
      </c>
      <c r="C22" s="923">
        <v>60</v>
      </c>
      <c r="D22" s="923">
        <v>5</v>
      </c>
      <c r="E22" s="923">
        <v>7.36</v>
      </c>
      <c r="F22" s="922">
        <v>0.91700000000000004</v>
      </c>
      <c r="H22" s="222" t="s">
        <v>508</v>
      </c>
      <c r="I22" s="923">
        <v>60</v>
      </c>
      <c r="J22" s="923">
        <v>5</v>
      </c>
      <c r="K22" s="923">
        <v>7.98</v>
      </c>
      <c r="L22" s="922">
        <v>0.98</v>
      </c>
      <c r="M22" s="2316"/>
      <c r="N22" s="222" t="s">
        <v>508</v>
      </c>
      <c r="O22" s="923">
        <v>60</v>
      </c>
      <c r="P22" s="923">
        <v>5</v>
      </c>
      <c r="Q22" s="923" t="s">
        <v>872</v>
      </c>
      <c r="R22" s="922">
        <v>0.89</v>
      </c>
    </row>
    <row r="23" spans="2:18" s="175" customFormat="1" ht="23.25" customHeight="1" x14ac:dyDescent="0.2">
      <c r="B23" s="222" t="s">
        <v>509</v>
      </c>
      <c r="C23" s="923">
        <v>15</v>
      </c>
      <c r="D23" s="923">
        <v>6.15</v>
      </c>
      <c r="E23" s="923">
        <v>9.36</v>
      </c>
      <c r="F23" s="922">
        <v>0.93500000000000005</v>
      </c>
      <c r="H23" s="222" t="s">
        <v>509</v>
      </c>
      <c r="I23" s="923">
        <v>15</v>
      </c>
      <c r="J23" s="923">
        <v>7.12</v>
      </c>
      <c r="K23" s="923">
        <v>8.6199999999999992</v>
      </c>
      <c r="L23" s="922">
        <v>0.84</v>
      </c>
      <c r="M23" s="2316"/>
      <c r="N23" s="222" t="s">
        <v>509</v>
      </c>
      <c r="O23" s="923">
        <v>15</v>
      </c>
      <c r="P23" s="923">
        <v>7.26</v>
      </c>
      <c r="Q23" s="923" t="s">
        <v>873</v>
      </c>
      <c r="R23" s="922">
        <v>0.78</v>
      </c>
    </row>
    <row r="24" spans="2:18" s="175" customFormat="1" ht="23.25" customHeight="1" x14ac:dyDescent="0.2">
      <c r="B24" s="222" t="s">
        <v>510</v>
      </c>
      <c r="C24" s="923">
        <v>60</v>
      </c>
      <c r="D24" s="923">
        <v>5</v>
      </c>
      <c r="E24" s="923">
        <v>9.5</v>
      </c>
      <c r="F24" s="922">
        <v>0.93500000000000005</v>
      </c>
      <c r="H24" s="222" t="s">
        <v>510</v>
      </c>
      <c r="I24" s="923">
        <v>60</v>
      </c>
      <c r="J24" s="923">
        <v>5</v>
      </c>
      <c r="K24" s="923">
        <v>9.06</v>
      </c>
      <c r="L24" s="922">
        <v>0.97</v>
      </c>
      <c r="M24" s="2316"/>
      <c r="N24" s="222" t="s">
        <v>510</v>
      </c>
      <c r="O24" s="923">
        <v>60</v>
      </c>
      <c r="P24" s="923">
        <v>5</v>
      </c>
      <c r="Q24" s="923" t="s">
        <v>874</v>
      </c>
      <c r="R24" s="922">
        <v>0.98</v>
      </c>
    </row>
    <row r="25" spans="2:18" s="175" customFormat="1" ht="23.25" customHeight="1" x14ac:dyDescent="0.2">
      <c r="B25" s="222" t="s">
        <v>511</v>
      </c>
      <c r="C25" s="923">
        <v>80</v>
      </c>
      <c r="D25" s="923">
        <v>7</v>
      </c>
      <c r="E25" s="923">
        <v>9.14</v>
      </c>
      <c r="F25" s="922">
        <v>0.96199999999999997</v>
      </c>
      <c r="H25" s="222" t="s">
        <v>511</v>
      </c>
      <c r="I25" s="923">
        <v>80</v>
      </c>
      <c r="J25" s="923">
        <v>6.09</v>
      </c>
      <c r="K25" s="923">
        <v>8.2799999999999994</v>
      </c>
      <c r="L25" s="922">
        <v>0.93</v>
      </c>
      <c r="M25" s="2316"/>
      <c r="N25" s="222" t="s">
        <v>511</v>
      </c>
      <c r="O25" s="923">
        <v>80</v>
      </c>
      <c r="P25" s="923">
        <v>5.59</v>
      </c>
      <c r="Q25" s="923" t="s">
        <v>875</v>
      </c>
      <c r="R25" s="922">
        <v>0.86</v>
      </c>
    </row>
    <row r="26" spans="2:18" s="175" customFormat="1" ht="23.25" customHeight="1" x14ac:dyDescent="0.2">
      <c r="B26" s="222" t="s">
        <v>512</v>
      </c>
      <c r="C26" s="923">
        <v>30</v>
      </c>
      <c r="D26" s="923">
        <v>5</v>
      </c>
      <c r="E26" s="923">
        <v>7.51</v>
      </c>
      <c r="F26" s="922">
        <v>0.86199999999999999</v>
      </c>
      <c r="H26" s="222" t="s">
        <v>512</v>
      </c>
      <c r="I26" s="923">
        <v>30</v>
      </c>
      <c r="J26" s="923">
        <v>5</v>
      </c>
      <c r="K26" s="923">
        <v>8.59</v>
      </c>
      <c r="L26" s="922">
        <v>0.93</v>
      </c>
      <c r="M26" s="2316"/>
      <c r="N26" s="222" t="s">
        <v>512</v>
      </c>
      <c r="O26" s="923">
        <v>30</v>
      </c>
      <c r="P26" s="923">
        <v>5</v>
      </c>
      <c r="Q26" s="923" t="s">
        <v>876</v>
      </c>
      <c r="R26" s="922">
        <v>0.76</v>
      </c>
    </row>
    <row r="27" spans="2:18" s="175" customFormat="1" ht="23.25" customHeight="1" x14ac:dyDescent="0.2">
      <c r="B27" s="222" t="s">
        <v>513</v>
      </c>
      <c r="C27" s="923">
        <v>30</v>
      </c>
      <c r="D27" s="923">
        <v>5</v>
      </c>
      <c r="E27" s="923">
        <v>9.49</v>
      </c>
      <c r="F27" s="922">
        <v>0.76200000000000001</v>
      </c>
      <c r="H27" s="222" t="s">
        <v>513</v>
      </c>
      <c r="I27" s="923">
        <v>30</v>
      </c>
      <c r="J27" s="923">
        <v>5</v>
      </c>
      <c r="K27" s="923">
        <v>10.68</v>
      </c>
      <c r="L27" s="922">
        <v>0.92</v>
      </c>
      <c r="M27" s="2316"/>
      <c r="N27" s="222" t="s">
        <v>513</v>
      </c>
      <c r="O27" s="923">
        <v>30</v>
      </c>
      <c r="P27" s="923">
        <v>5</v>
      </c>
      <c r="Q27" s="923" t="s">
        <v>877</v>
      </c>
      <c r="R27" s="922">
        <v>0.9</v>
      </c>
    </row>
    <row r="28" spans="2:18" s="175" customFormat="1" ht="23.25" customHeight="1" x14ac:dyDescent="0.2">
      <c r="B28" s="222" t="s">
        <v>514</v>
      </c>
      <c r="C28" s="923">
        <v>30</v>
      </c>
      <c r="D28" s="923">
        <v>5.6</v>
      </c>
      <c r="E28" s="923">
        <v>9.57</v>
      </c>
      <c r="F28" s="922">
        <v>0.89700000000000002</v>
      </c>
      <c r="H28" s="222" t="s">
        <v>514</v>
      </c>
      <c r="I28" s="923">
        <v>30</v>
      </c>
      <c r="J28" s="923">
        <v>5.88</v>
      </c>
      <c r="K28" s="923">
        <v>9.41</v>
      </c>
      <c r="L28" s="922">
        <v>0.91</v>
      </c>
      <c r="N28" s="222" t="s">
        <v>514</v>
      </c>
      <c r="O28" s="923">
        <v>30</v>
      </c>
      <c r="P28" s="923">
        <v>5</v>
      </c>
      <c r="Q28" s="923" t="s">
        <v>878</v>
      </c>
      <c r="R28" s="922">
        <v>0.91</v>
      </c>
    </row>
    <row r="29" spans="2:18" s="175" customFormat="1" ht="23.25" customHeight="1" x14ac:dyDescent="0.2">
      <c r="B29" s="222" t="s">
        <v>515</v>
      </c>
      <c r="C29" s="923">
        <v>30</v>
      </c>
      <c r="D29" s="923">
        <v>5</v>
      </c>
      <c r="E29" s="923">
        <v>8.07</v>
      </c>
      <c r="F29" s="922">
        <v>0.82799999999999996</v>
      </c>
      <c r="H29" s="222" t="s">
        <v>515</v>
      </c>
      <c r="I29" s="923">
        <v>30</v>
      </c>
      <c r="J29" s="923">
        <v>5</v>
      </c>
      <c r="K29" s="923">
        <v>7.36</v>
      </c>
      <c r="L29" s="922">
        <v>0.79</v>
      </c>
      <c r="N29" s="222" t="s">
        <v>515</v>
      </c>
      <c r="O29" s="923">
        <v>30</v>
      </c>
      <c r="P29" s="923">
        <v>5</v>
      </c>
      <c r="Q29" s="923" t="s">
        <v>879</v>
      </c>
      <c r="R29" s="922">
        <v>1</v>
      </c>
    </row>
    <row r="30" spans="2:18" s="175" customFormat="1" ht="23.25" customHeight="1" x14ac:dyDescent="0.2">
      <c r="B30" s="222" t="s">
        <v>654</v>
      </c>
      <c r="C30" s="923">
        <v>30</v>
      </c>
      <c r="D30" s="923">
        <v>5</v>
      </c>
      <c r="E30" s="923">
        <v>8.84</v>
      </c>
      <c r="F30" s="922">
        <v>1</v>
      </c>
      <c r="H30" s="222" t="s">
        <v>654</v>
      </c>
      <c r="I30" s="923">
        <v>30</v>
      </c>
      <c r="J30" s="923">
        <v>5</v>
      </c>
      <c r="K30" s="923">
        <v>9.91</v>
      </c>
      <c r="L30" s="922">
        <v>0.85</v>
      </c>
      <c r="N30" s="222" t="s">
        <v>654</v>
      </c>
      <c r="O30" s="923">
        <v>30</v>
      </c>
      <c r="P30" s="923">
        <v>5</v>
      </c>
      <c r="Q30" s="923" t="s">
        <v>880</v>
      </c>
      <c r="R30" s="922">
        <v>0.84</v>
      </c>
    </row>
    <row r="31" spans="2:18" s="175" customFormat="1" ht="23.25" customHeight="1" x14ac:dyDescent="0.2">
      <c r="B31" s="222" t="s">
        <v>518</v>
      </c>
      <c r="C31" s="923">
        <v>60</v>
      </c>
      <c r="D31" s="923">
        <v>7.13</v>
      </c>
      <c r="E31" s="923">
        <v>9.23</v>
      </c>
      <c r="F31" s="922">
        <v>0.94499999999999995</v>
      </c>
      <c r="H31" s="222" t="s">
        <v>518</v>
      </c>
      <c r="I31" s="923">
        <v>60</v>
      </c>
      <c r="J31" s="923">
        <v>5</v>
      </c>
      <c r="K31" s="923">
        <v>7.86</v>
      </c>
      <c r="L31" s="922">
        <v>0.85</v>
      </c>
      <c r="N31" s="222" t="s">
        <v>518</v>
      </c>
      <c r="O31" s="923">
        <v>60</v>
      </c>
      <c r="P31" s="923">
        <v>5</v>
      </c>
      <c r="Q31" s="923" t="s">
        <v>881</v>
      </c>
      <c r="R31" s="922">
        <v>0.8</v>
      </c>
    </row>
    <row r="32" spans="2:18" s="175" customFormat="1" ht="23.25" customHeight="1" x14ac:dyDescent="0.2">
      <c r="B32" s="222" t="s">
        <v>519</v>
      </c>
      <c r="C32" s="923">
        <v>40</v>
      </c>
      <c r="D32" s="923">
        <v>5</v>
      </c>
      <c r="E32" s="923">
        <v>10.02</v>
      </c>
      <c r="F32" s="922">
        <v>0.92300000000000004</v>
      </c>
      <c r="H32" s="222" t="s">
        <v>519</v>
      </c>
      <c r="I32" s="923">
        <v>40</v>
      </c>
      <c r="J32" s="923">
        <v>5</v>
      </c>
      <c r="K32" s="923">
        <v>9.27</v>
      </c>
      <c r="L32" s="922">
        <v>0.96</v>
      </c>
      <c r="N32" s="222" t="s">
        <v>519</v>
      </c>
      <c r="O32" s="923">
        <v>40</v>
      </c>
      <c r="P32" s="923">
        <v>5</v>
      </c>
      <c r="Q32" s="923" t="s">
        <v>882</v>
      </c>
      <c r="R32" s="922">
        <v>0.92</v>
      </c>
    </row>
    <row r="33" spans="1:18" s="175" customFormat="1" ht="23.25" customHeight="1" x14ac:dyDescent="0.2">
      <c r="B33" s="222" t="s">
        <v>520</v>
      </c>
      <c r="C33" s="923">
        <v>70</v>
      </c>
      <c r="D33" s="923">
        <v>5</v>
      </c>
      <c r="E33" s="923">
        <v>8.02</v>
      </c>
      <c r="F33" s="922">
        <v>0.89900000000000002</v>
      </c>
      <c r="H33" s="222" t="s">
        <v>520</v>
      </c>
      <c r="I33" s="923">
        <v>70</v>
      </c>
      <c r="J33" s="923">
        <v>5</v>
      </c>
      <c r="K33" s="923">
        <v>7.98</v>
      </c>
      <c r="L33" s="922">
        <v>0.92</v>
      </c>
      <c r="N33" s="222" t="s">
        <v>520</v>
      </c>
      <c r="O33" s="923">
        <v>70</v>
      </c>
      <c r="P33" s="923">
        <v>5</v>
      </c>
      <c r="Q33" s="923" t="s">
        <v>883</v>
      </c>
      <c r="R33" s="922">
        <v>0.78</v>
      </c>
    </row>
    <row r="34" spans="1:18" s="175" customFormat="1" ht="23.25" customHeight="1" x14ac:dyDescent="0.2">
      <c r="B34" s="222" t="s">
        <v>521</v>
      </c>
      <c r="C34" s="923">
        <v>60</v>
      </c>
      <c r="D34" s="923">
        <v>5.19</v>
      </c>
      <c r="E34" s="923">
        <v>7.89</v>
      </c>
      <c r="F34" s="922">
        <v>0.86699999999999999</v>
      </c>
      <c r="H34" s="222" t="s">
        <v>521</v>
      </c>
      <c r="I34" s="923">
        <v>60</v>
      </c>
      <c r="J34" s="923">
        <v>5.48</v>
      </c>
      <c r="K34" s="923">
        <v>7.93</v>
      </c>
      <c r="L34" s="922">
        <v>0.8</v>
      </c>
      <c r="N34" s="222" t="s">
        <v>521</v>
      </c>
      <c r="O34" s="923">
        <v>60</v>
      </c>
      <c r="P34" s="923">
        <v>5</v>
      </c>
      <c r="Q34" s="923" t="s">
        <v>884</v>
      </c>
      <c r="R34" s="922">
        <v>0.8</v>
      </c>
    </row>
    <row r="35" spans="1:18" s="175" customFormat="1" ht="23.25" customHeight="1" x14ac:dyDescent="0.2">
      <c r="B35" s="222" t="s">
        <v>522</v>
      </c>
      <c r="C35" s="923">
        <v>140</v>
      </c>
      <c r="D35" s="923">
        <v>5</v>
      </c>
      <c r="E35" s="923">
        <v>7.75</v>
      </c>
      <c r="F35" s="922">
        <v>0.85599999999999998</v>
      </c>
      <c r="H35" s="222" t="s">
        <v>522</v>
      </c>
      <c r="I35" s="923">
        <v>140</v>
      </c>
      <c r="J35" s="923">
        <v>5</v>
      </c>
      <c r="K35" s="923">
        <v>7.96</v>
      </c>
      <c r="L35" s="922">
        <v>0.85</v>
      </c>
      <c r="N35" s="222" t="s">
        <v>522</v>
      </c>
      <c r="O35" s="923">
        <v>140</v>
      </c>
      <c r="P35" s="923">
        <v>5</v>
      </c>
      <c r="Q35" s="923" t="s">
        <v>879</v>
      </c>
      <c r="R35" s="922">
        <v>0.85</v>
      </c>
    </row>
    <row r="36" spans="1:18" s="175" customFormat="1" ht="23.25" customHeight="1" x14ac:dyDescent="0.2">
      <c r="B36" s="222" t="s">
        <v>523</v>
      </c>
      <c r="C36" s="923">
        <v>80</v>
      </c>
      <c r="D36" s="923">
        <v>5</v>
      </c>
      <c r="E36" s="923">
        <v>8.09</v>
      </c>
      <c r="F36" s="922">
        <v>0.80800000000000005</v>
      </c>
      <c r="H36" s="222" t="s">
        <v>523</v>
      </c>
      <c r="I36" s="923">
        <v>80</v>
      </c>
      <c r="J36" s="923">
        <v>5</v>
      </c>
      <c r="K36" s="923">
        <v>8.4700000000000006</v>
      </c>
      <c r="L36" s="922">
        <v>0.95</v>
      </c>
      <c r="N36" s="222" t="s">
        <v>523</v>
      </c>
      <c r="O36" s="923">
        <v>80</v>
      </c>
      <c r="P36" s="923">
        <v>5</v>
      </c>
      <c r="Q36" s="923" t="s">
        <v>885</v>
      </c>
      <c r="R36" s="922">
        <v>0.98</v>
      </c>
    </row>
    <row r="37" spans="1:18" s="175" customFormat="1" ht="23.25" customHeight="1" x14ac:dyDescent="0.2">
      <c r="B37" s="222" t="s">
        <v>886</v>
      </c>
      <c r="C37" s="923">
        <v>60</v>
      </c>
      <c r="D37" s="923">
        <v>9.1</v>
      </c>
      <c r="E37" s="923">
        <v>10.55</v>
      </c>
      <c r="F37" s="922">
        <v>0.93799999999999994</v>
      </c>
      <c r="H37" s="222" t="s">
        <v>886</v>
      </c>
      <c r="I37" s="923">
        <v>60</v>
      </c>
      <c r="J37" s="923">
        <v>8.8699999999999992</v>
      </c>
      <c r="K37" s="923">
        <v>10.7</v>
      </c>
      <c r="L37" s="922">
        <v>0.82</v>
      </c>
      <c r="N37" s="222" t="s">
        <v>886</v>
      </c>
      <c r="O37" s="923">
        <v>60</v>
      </c>
      <c r="P37" s="923">
        <v>9.01</v>
      </c>
      <c r="Q37" s="923" t="s">
        <v>887</v>
      </c>
      <c r="R37" s="922">
        <v>0.86</v>
      </c>
    </row>
    <row r="38" spans="1:18" s="175" customFormat="1" ht="23.25" customHeight="1" x14ac:dyDescent="0.2">
      <c r="B38" s="222" t="s">
        <v>525</v>
      </c>
      <c r="C38" s="923">
        <v>70</v>
      </c>
      <c r="D38" s="923">
        <v>5</v>
      </c>
      <c r="E38" s="923">
        <v>8.34</v>
      </c>
      <c r="F38" s="922">
        <v>0.90400000000000003</v>
      </c>
      <c r="H38" s="222" t="s">
        <v>525</v>
      </c>
      <c r="I38" s="923">
        <v>70</v>
      </c>
      <c r="J38" s="923">
        <v>5</v>
      </c>
      <c r="K38" s="923">
        <v>8.66</v>
      </c>
      <c r="L38" s="922">
        <v>0.89</v>
      </c>
      <c r="N38" s="222" t="s">
        <v>525</v>
      </c>
      <c r="O38" s="923">
        <v>70</v>
      </c>
      <c r="P38" s="923">
        <v>5</v>
      </c>
      <c r="Q38" s="923" t="s">
        <v>888</v>
      </c>
      <c r="R38" s="922">
        <v>0.83</v>
      </c>
    </row>
    <row r="39" spans="1:18" s="175" customFormat="1" ht="23.25" customHeight="1" x14ac:dyDescent="0.2">
      <c r="B39" s="222" t="s">
        <v>526</v>
      </c>
      <c r="C39" s="923">
        <v>60</v>
      </c>
      <c r="D39" s="923">
        <v>5</v>
      </c>
      <c r="E39" s="923">
        <v>8.4499999999999993</v>
      </c>
      <c r="F39" s="922">
        <v>0.95199999999999996</v>
      </c>
      <c r="H39" s="222" t="s">
        <v>526</v>
      </c>
      <c r="I39" s="923">
        <v>60</v>
      </c>
      <c r="J39" s="923">
        <v>5</v>
      </c>
      <c r="K39" s="923">
        <v>8.35</v>
      </c>
      <c r="L39" s="922">
        <v>0.93</v>
      </c>
      <c r="N39" s="222" t="s">
        <v>526</v>
      </c>
      <c r="O39" s="923">
        <v>60</v>
      </c>
      <c r="P39" s="923">
        <v>5</v>
      </c>
      <c r="Q39" s="923" t="s">
        <v>889</v>
      </c>
      <c r="R39" s="922">
        <v>0.87</v>
      </c>
    </row>
    <row r="40" spans="1:18" s="175" customFormat="1" ht="23.25" customHeight="1" x14ac:dyDescent="0.2">
      <c r="B40" s="222" t="s">
        <v>527</v>
      </c>
      <c r="C40" s="923">
        <v>60</v>
      </c>
      <c r="D40" s="923">
        <v>5.35</v>
      </c>
      <c r="E40" s="923">
        <v>8.08</v>
      </c>
      <c r="F40" s="922">
        <v>0.96399999999999997</v>
      </c>
      <c r="H40" s="222" t="s">
        <v>527</v>
      </c>
      <c r="I40" s="923">
        <v>60</v>
      </c>
      <c r="J40" s="923">
        <v>7.66</v>
      </c>
      <c r="K40" s="923">
        <v>8.82</v>
      </c>
      <c r="L40" s="922">
        <v>0.95</v>
      </c>
      <c r="N40" s="222" t="s">
        <v>527</v>
      </c>
      <c r="O40" s="923">
        <v>60</v>
      </c>
      <c r="P40" s="923">
        <v>5</v>
      </c>
      <c r="Q40" s="923" t="s">
        <v>890</v>
      </c>
      <c r="R40" s="922">
        <v>0.93</v>
      </c>
    </row>
    <row r="41" spans="1:18" s="175" customFormat="1" ht="23.25" customHeight="1" x14ac:dyDescent="0.2">
      <c r="B41" s="925"/>
      <c r="C41" s="532"/>
      <c r="D41" s="532"/>
      <c r="E41" s="532" t="s">
        <v>891</v>
      </c>
      <c r="F41" s="922">
        <v>0.89186507936507942</v>
      </c>
      <c r="H41" s="129"/>
      <c r="I41" s="532"/>
      <c r="J41" s="532"/>
      <c r="K41" s="532" t="s">
        <v>891</v>
      </c>
      <c r="L41" s="922">
        <v>0.88486140724946694</v>
      </c>
      <c r="N41" s="129"/>
      <c r="O41" s="532"/>
      <c r="P41" s="532"/>
      <c r="Q41" s="532" t="s">
        <v>891</v>
      </c>
      <c r="R41" s="922">
        <v>0.85668103448275867</v>
      </c>
    </row>
    <row r="42" spans="1:18" ht="15.75" customHeight="1" x14ac:dyDescent="0.2">
      <c r="B42" s="926"/>
      <c r="E42" s="44" t="s">
        <v>892</v>
      </c>
      <c r="F42" s="922">
        <f>AVERAGE(F21:F40)</f>
        <v>0.89274999999999982</v>
      </c>
      <c r="K42" s="927" t="s">
        <v>892</v>
      </c>
      <c r="L42" s="922">
        <f>AVERAGE(L21:L40)</f>
        <v>0.88549999999999984</v>
      </c>
      <c r="Q42" s="927" t="s">
        <v>892</v>
      </c>
      <c r="R42" s="922">
        <f>AVERAGE(R21:R40)</f>
        <v>0.86</v>
      </c>
    </row>
    <row r="43" spans="1:18" ht="15.75" customHeight="1" x14ac:dyDescent="0.2">
      <c r="E43" s="473" t="s">
        <v>893</v>
      </c>
      <c r="F43" s="540">
        <f>COUNTIF(F21:F40,"&lt;0,85")</f>
        <v>4</v>
      </c>
      <c r="K43" s="473" t="s">
        <v>893</v>
      </c>
      <c r="L43" s="540">
        <f>COUNTIF(L21:L40,"&lt;0,85")</f>
        <v>5</v>
      </c>
      <c r="Q43" s="473" t="s">
        <v>893</v>
      </c>
      <c r="R43" s="540">
        <f>COUNTIF(R21:R40,"&lt;0,85")</f>
        <v>8</v>
      </c>
    </row>
    <row r="44" spans="1:18" ht="15.75" customHeight="1" x14ac:dyDescent="0.2">
      <c r="E44" s="532" t="s">
        <v>894</v>
      </c>
      <c r="F44" s="928">
        <v>0.8555522118567559</v>
      </c>
      <c r="K44" s="473"/>
      <c r="L44" s="928">
        <v>0.83059210526315785</v>
      </c>
      <c r="Q44" s="532" t="s">
        <v>894</v>
      </c>
      <c r="R44" s="928">
        <v>0.82078744908734347</v>
      </c>
    </row>
    <row r="45" spans="1:18" ht="15.75" customHeight="1" x14ac:dyDescent="0.2">
      <c r="K45" s="532" t="s">
        <v>894</v>
      </c>
    </row>
    <row r="46" spans="1:18" ht="15.75" customHeight="1" x14ac:dyDescent="0.2">
      <c r="A46" s="39" t="s">
        <v>750</v>
      </c>
    </row>
    <row r="47" spans="1:18" ht="15.75" customHeight="1" x14ac:dyDescent="0.2">
      <c r="A47" s="39" t="s">
        <v>813</v>
      </c>
    </row>
    <row r="49" spans="2:9" ht="15.75" customHeight="1" x14ac:dyDescent="0.2">
      <c r="B49" s="2118" t="s">
        <v>426</v>
      </c>
      <c r="C49" s="2118"/>
      <c r="D49" s="2118"/>
      <c r="E49" s="2118"/>
      <c r="F49" s="2118"/>
      <c r="G49" s="2118"/>
      <c r="H49" s="2118"/>
      <c r="I49" s="2118"/>
    </row>
    <row r="50" spans="2:9" ht="15.75" customHeight="1" x14ac:dyDescent="0.2">
      <c r="B50" s="2057" t="s">
        <v>895</v>
      </c>
      <c r="C50" s="2058"/>
      <c r="D50" s="2058"/>
      <c r="E50" s="2058"/>
      <c r="F50" s="2058"/>
      <c r="G50" s="2058"/>
      <c r="H50" s="2058"/>
      <c r="I50" s="2059"/>
    </row>
    <row r="51" spans="2:9" ht="15.75" customHeight="1" x14ac:dyDescent="0.2">
      <c r="B51" s="2057"/>
      <c r="C51" s="2058"/>
      <c r="D51" s="2058"/>
      <c r="E51" s="2058"/>
      <c r="F51" s="2058"/>
      <c r="G51" s="2058"/>
      <c r="H51" s="2058"/>
      <c r="I51" s="2059"/>
    </row>
    <row r="52" spans="2:9" ht="15.75" customHeight="1" x14ac:dyDescent="0.2">
      <c r="B52" s="2057"/>
      <c r="C52" s="2058"/>
      <c r="D52" s="2058"/>
      <c r="E52" s="2058"/>
      <c r="F52" s="2058"/>
      <c r="G52" s="2058"/>
      <c r="H52" s="2058"/>
      <c r="I52" s="2059"/>
    </row>
    <row r="53" spans="2:9" ht="15.75" customHeight="1" x14ac:dyDescent="0.2">
      <c r="B53" s="2057"/>
      <c r="C53" s="2058"/>
      <c r="D53" s="2058"/>
      <c r="E53" s="2058"/>
      <c r="F53" s="2058"/>
      <c r="G53" s="2058"/>
      <c r="H53" s="2058"/>
      <c r="I53" s="2059"/>
    </row>
    <row r="54" spans="2:9" ht="15.75" customHeight="1" x14ac:dyDescent="0.2">
      <c r="B54" s="2057"/>
      <c r="C54" s="2058"/>
      <c r="D54" s="2058"/>
      <c r="E54" s="2058"/>
      <c r="F54" s="2058"/>
      <c r="G54" s="2058"/>
      <c r="H54" s="2058"/>
      <c r="I54" s="2059"/>
    </row>
    <row r="55" spans="2:9" ht="15.75" customHeight="1" x14ac:dyDescent="0.2">
      <c r="B55" s="2057"/>
      <c r="C55" s="2058"/>
      <c r="D55" s="2058"/>
      <c r="E55" s="2058"/>
      <c r="F55" s="2058"/>
      <c r="G55" s="2058"/>
      <c r="H55" s="2058"/>
      <c r="I55" s="2059"/>
    </row>
    <row r="56" spans="2:9" ht="15.75" customHeight="1" x14ac:dyDescent="0.2">
      <c r="B56" s="2057"/>
      <c r="C56" s="2058"/>
      <c r="D56" s="2058"/>
      <c r="E56" s="2058"/>
      <c r="F56" s="2058"/>
      <c r="G56" s="2058"/>
      <c r="H56" s="2058"/>
      <c r="I56" s="2059"/>
    </row>
    <row r="57" spans="2:9" ht="15.75" customHeight="1" x14ac:dyDescent="0.2">
      <c r="B57" s="2060"/>
      <c r="C57" s="2061"/>
      <c r="D57" s="2061"/>
      <c r="E57" s="2061"/>
      <c r="F57" s="2061"/>
      <c r="G57" s="2061"/>
      <c r="H57" s="2061"/>
      <c r="I57" s="2062"/>
    </row>
  </sheetData>
  <sheetProtection formatCells="0" formatColumns="0" formatRows="0" insertColumns="0" insertRows="0" insertHyperlinks="0" deleteColumns="0" deleteRows="0" pivotTables="0"/>
  <mergeCells count="26">
    <mergeCell ref="B5:C5"/>
    <mergeCell ref="D5:E5"/>
    <mergeCell ref="F5:G5"/>
    <mergeCell ref="H5:J5"/>
    <mergeCell ref="B7:C7"/>
    <mergeCell ref="D7:E7"/>
    <mergeCell ref="F7:G7"/>
    <mergeCell ref="B6:C6"/>
    <mergeCell ref="D6:E6"/>
    <mergeCell ref="F6:G6"/>
    <mergeCell ref="H6:J6"/>
    <mergeCell ref="H7:J7"/>
    <mergeCell ref="B2:D2"/>
    <mergeCell ref="E2:J2"/>
    <mergeCell ref="B4:C4"/>
    <mergeCell ref="D4:E4"/>
    <mergeCell ref="F4:G4"/>
    <mergeCell ref="H4:J4"/>
    <mergeCell ref="B49:I49"/>
    <mergeCell ref="B50:I57"/>
    <mergeCell ref="M21:M27"/>
    <mergeCell ref="F8:G8"/>
    <mergeCell ref="H8:J8"/>
    <mergeCell ref="B10:J10"/>
    <mergeCell ref="B8:C8"/>
    <mergeCell ref="D8:E8"/>
  </mergeCells>
  <phoneticPr fontId="5" type="noConversion"/>
  <pageMargins left="0.7" right="0.7" top="0.75" bottom="0.75" header="0" footer="0"/>
  <pageSetup paperSize="9" scale="30" orientation="portrait" r:id="rId1"/>
  <drawing r:id="rId2"/>
  <legacyDrawing r:id="rId3"/>
  <extLst>
    <ext xmlns:x14="http://schemas.microsoft.com/office/spreadsheetml/2009/9/main" uri="{78C0D931-6437-407d-A8EE-F0AAD7539E65}">
      <x14:conditionalFormattings>
        <x14:conditionalFormatting xmlns:xm="http://schemas.microsoft.com/office/excel/2006/main">
          <x14:cfRule type="iconSet" priority="9" id="{00000000-000E-0000-1300-000006000000}">
            <x14:iconSet iconSet="4Arrows" custom="1">
              <x14:cfvo type="percent">
                <xm:f>0</xm:f>
              </x14:cfvo>
              <x14:cfvo type="num">
                <xm:f>0.75</xm:f>
              </x14:cfvo>
              <x14:cfvo type="num">
                <xm:f>0.8</xm:f>
              </x14:cfvo>
              <x14:cfvo type="num">
                <xm:f>0.85</xm:f>
              </x14:cfvo>
              <x14:cfIcon iconSet="3TrafficLights1" iconId="0"/>
              <x14:cfIcon iconSet="3TrafficLights1" iconId="1"/>
              <x14:cfIcon iconSet="3Triangles" iconId="2"/>
              <x14:cfIcon iconSet="3Symbols" iconId="2"/>
            </x14:iconSet>
          </x14:cfRule>
          <xm:sqref>C15:F15</xm:sqref>
        </x14:conditionalFormatting>
        <x14:conditionalFormatting xmlns:xm="http://schemas.microsoft.com/office/excel/2006/main">
          <x14:cfRule type="iconSet" priority="3" id="{C5D0EE83-1040-4918-BCF0-6C3CA3F2E10E}">
            <x14:iconSet iconSet="4Arrows" custom="1">
              <x14:cfvo type="percent">
                <xm:f>0</xm:f>
              </x14:cfvo>
              <x14:cfvo type="num">
                <xm:f>0.75</xm:f>
              </x14:cfvo>
              <x14:cfvo type="num">
                <xm:f>0.8</xm:f>
              </x14:cfvo>
              <x14:cfvo type="num">
                <xm:f>0.85</xm:f>
              </x14:cfvo>
              <x14:cfIcon iconSet="3TrafficLights1" iconId="0"/>
              <x14:cfIcon iconSet="3TrafficLights1" iconId="1"/>
              <x14:cfIcon iconSet="3Triangles" iconId="2"/>
              <x14:cfIcon iconSet="3Symbols" iconId="2"/>
            </x14:iconSet>
          </x14:cfRule>
          <xm:sqref>F21:F42</xm:sqref>
        </x14:conditionalFormatting>
        <x14:conditionalFormatting xmlns:xm="http://schemas.microsoft.com/office/excel/2006/main">
          <x14:cfRule type="iconSet" priority="2" id="{DA05AD06-4BDB-4041-B64C-65A24441F45B}">
            <x14:iconSet iconSet="4Arrows" custom="1">
              <x14:cfvo type="percent">
                <xm:f>0</xm:f>
              </x14:cfvo>
              <x14:cfvo type="num">
                <xm:f>0.75</xm:f>
              </x14:cfvo>
              <x14:cfvo type="num">
                <xm:f>0.8</xm:f>
              </x14:cfvo>
              <x14:cfvo type="num">
                <xm:f>0.85</xm:f>
              </x14:cfvo>
              <x14:cfIcon iconSet="3TrafficLights1" iconId="0"/>
              <x14:cfIcon iconSet="3TrafficLights1" iconId="1"/>
              <x14:cfIcon iconSet="3Triangles" iconId="2"/>
              <x14:cfIcon iconSet="3Symbols" iconId="2"/>
            </x14:iconSet>
          </x14:cfRule>
          <xm:sqref>L21:L42</xm:sqref>
        </x14:conditionalFormatting>
        <x14:conditionalFormatting xmlns:xm="http://schemas.microsoft.com/office/excel/2006/main">
          <x14:cfRule type="iconSet" priority="1" id="{BA9D3996-F3CC-42EB-9FC2-1BC178F43260}">
            <x14:iconSet iconSet="4Arrows" custom="1">
              <x14:cfvo type="percent">
                <xm:f>0</xm:f>
              </x14:cfvo>
              <x14:cfvo type="num">
                <xm:f>0.75</xm:f>
              </x14:cfvo>
              <x14:cfvo type="num">
                <xm:f>0.8</xm:f>
              </x14:cfvo>
              <x14:cfvo type="num">
                <xm:f>0.85</xm:f>
              </x14:cfvo>
              <x14:cfIcon iconSet="3TrafficLights1" iconId="0"/>
              <x14:cfIcon iconSet="3TrafficLights1" iconId="1"/>
              <x14:cfIcon iconSet="3Triangles" iconId="2"/>
              <x14:cfIcon iconSet="3Symbols" iconId="2"/>
            </x14:iconSet>
          </x14:cfRule>
          <xm:sqref>R21:R42</xm:sqref>
        </x14:conditionalFormatting>
      </x14:conditionalFormattings>
    </ext>
  </extLs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C493A-05CF-4F1C-9C8E-F142AA4154F7}">
  <sheetPr>
    <tabColor theme="2"/>
    <pageSetUpPr fitToPage="1"/>
  </sheetPr>
  <dimension ref="B2:M31"/>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21.28515625" style="39" customWidth="1"/>
    <col min="4" max="4" width="17.28515625" style="39" bestFit="1" customWidth="1"/>
    <col min="5" max="7" width="12.5703125" style="39" customWidth="1"/>
    <col min="8" max="10" width="17.42578125" style="39" customWidth="1"/>
    <col min="11" max="11" width="13.42578125" style="39" customWidth="1"/>
    <col min="12" max="12" width="18.85546875" style="39" customWidth="1"/>
    <col min="13" max="13" width="16.5703125" style="39" customWidth="1"/>
    <col min="14" max="21" width="7.5703125" style="39" customWidth="1"/>
    <col min="22" max="16384" width="12.5703125" style="39"/>
  </cols>
  <sheetData>
    <row r="2" spans="2:13" s="166" customFormat="1" ht="24.75" customHeight="1" x14ac:dyDescent="0.25">
      <c r="B2" s="1966" t="s">
        <v>0</v>
      </c>
      <c r="C2" s="1967"/>
      <c r="D2" s="2300"/>
      <c r="E2" s="2046" t="s">
        <v>123</v>
      </c>
      <c r="F2" s="2228"/>
      <c r="G2" s="2228"/>
      <c r="H2" s="2228"/>
      <c r="I2" s="2228"/>
      <c r="J2" s="2229"/>
    </row>
    <row r="3" spans="2:13" ht="22.5" customHeight="1" x14ac:dyDescent="0.2">
      <c r="B3" s="40"/>
      <c r="C3" s="40"/>
      <c r="D3" s="41"/>
      <c r="E3" s="41"/>
      <c r="F3" s="41"/>
      <c r="G3" s="41"/>
      <c r="H3" s="41"/>
      <c r="I3" s="41"/>
    </row>
    <row r="4" spans="2:13" ht="75" customHeight="1" x14ac:dyDescent="0.25">
      <c r="B4" s="2118" t="s">
        <v>124</v>
      </c>
      <c r="C4" s="1943"/>
      <c r="D4" s="2107" t="s">
        <v>34</v>
      </c>
      <c r="E4" s="2143"/>
      <c r="F4" s="2120" t="s">
        <v>126</v>
      </c>
      <c r="G4" s="1943"/>
      <c r="H4" s="2125" t="s">
        <v>896</v>
      </c>
      <c r="I4" s="2126"/>
      <c r="J4" s="2144"/>
      <c r="K4" s="1012"/>
    </row>
    <row r="5" spans="2:13" ht="42.75" customHeight="1" x14ac:dyDescent="0.2">
      <c r="B5" s="2118" t="s">
        <v>128</v>
      </c>
      <c r="C5" s="1943"/>
      <c r="D5" s="2098" t="s">
        <v>897</v>
      </c>
      <c r="E5" s="2040"/>
      <c r="F5" s="2120" t="s">
        <v>130</v>
      </c>
      <c r="G5" s="1943"/>
      <c r="H5" s="2098" t="s">
        <v>597</v>
      </c>
      <c r="I5" s="2039"/>
      <c r="J5" s="2040"/>
    </row>
    <row r="6" spans="2:13" ht="37.5" customHeight="1" x14ac:dyDescent="0.2">
      <c r="B6" s="2118" t="s">
        <v>132</v>
      </c>
      <c r="C6" s="1943"/>
      <c r="D6" s="2098" t="s">
        <v>898</v>
      </c>
      <c r="E6" s="2040"/>
      <c r="F6" s="2189" t="s">
        <v>134</v>
      </c>
      <c r="G6" s="1936"/>
      <c r="H6" s="2098" t="s">
        <v>135</v>
      </c>
      <c r="I6" s="2039"/>
      <c r="J6" s="2040"/>
    </row>
    <row r="7" spans="2:13" ht="22.5" customHeight="1" x14ac:dyDescent="0.2">
      <c r="B7" s="2118" t="s">
        <v>136</v>
      </c>
      <c r="C7" s="1943"/>
      <c r="D7" s="2098" t="s">
        <v>403</v>
      </c>
      <c r="E7" s="2040"/>
      <c r="F7" s="2189" t="s">
        <v>138</v>
      </c>
      <c r="G7" s="1936"/>
      <c r="H7" s="2098" t="s">
        <v>139</v>
      </c>
      <c r="I7" s="2039"/>
      <c r="J7" s="2040"/>
    </row>
    <row r="8" spans="2:13" ht="39.75" customHeight="1" x14ac:dyDescent="0.2">
      <c r="B8" s="2118" t="s">
        <v>140</v>
      </c>
      <c r="C8" s="1943"/>
      <c r="D8" s="2098" t="s">
        <v>715</v>
      </c>
      <c r="E8" s="2040"/>
      <c r="F8" s="2189" t="s">
        <v>142</v>
      </c>
      <c r="G8" s="1936"/>
      <c r="H8" s="2328" t="s">
        <v>899</v>
      </c>
      <c r="I8" s="2329"/>
      <c r="J8" s="2330"/>
    </row>
    <row r="9" spans="2:13" ht="16.5" customHeight="1" x14ac:dyDescent="0.2"/>
    <row r="10" spans="2:13" ht="22.5" customHeight="1" x14ac:dyDescent="0.2">
      <c r="B10" s="2234" t="s">
        <v>144</v>
      </c>
      <c r="C10" s="2159"/>
      <c r="D10" s="2159"/>
      <c r="E10" s="2159"/>
      <c r="F10" s="2159"/>
      <c r="G10" s="2159"/>
      <c r="H10" s="2159"/>
      <c r="I10" s="2159"/>
      <c r="J10" s="2159"/>
    </row>
    <row r="11" spans="2:13" s="172" customFormat="1" ht="22.5" customHeight="1" x14ac:dyDescent="0.2">
      <c r="B11" s="1106" t="s">
        <v>900</v>
      </c>
      <c r="C11" s="1107"/>
      <c r="D11" s="1107"/>
      <c r="E11" s="1107"/>
      <c r="F11" s="1107"/>
      <c r="G11" s="1109" t="s">
        <v>901</v>
      </c>
      <c r="H11" s="1100"/>
      <c r="I11" s="1100"/>
      <c r="J11" s="1101"/>
    </row>
    <row r="12" spans="2:13" ht="22.5" customHeight="1" x14ac:dyDescent="0.2">
      <c r="B12" s="183"/>
      <c r="C12" s="92"/>
      <c r="D12" s="92"/>
      <c r="E12" s="92"/>
      <c r="F12" s="92"/>
      <c r="G12" s="92"/>
      <c r="H12" s="92"/>
      <c r="I12" s="92"/>
      <c r="J12" s="92"/>
    </row>
    <row r="13" spans="2:13" ht="22.5" customHeight="1" x14ac:dyDescent="0.2">
      <c r="B13" s="183" t="s">
        <v>902</v>
      </c>
      <c r="C13" s="92"/>
      <c r="D13" s="92"/>
      <c r="E13" s="92"/>
      <c r="F13" s="92"/>
      <c r="G13" s="92"/>
      <c r="H13" s="92"/>
      <c r="I13" s="92"/>
      <c r="J13" s="92"/>
    </row>
    <row r="14" spans="2:13" ht="43.5" customHeight="1" x14ac:dyDescent="0.2">
      <c r="B14" s="1253" t="s">
        <v>903</v>
      </c>
      <c r="C14" s="1253" t="s">
        <v>904</v>
      </c>
      <c r="D14" s="1253" t="s">
        <v>905</v>
      </c>
      <c r="E14" s="1253" t="s">
        <v>719</v>
      </c>
      <c r="F14" s="1253" t="s">
        <v>906</v>
      </c>
      <c r="G14" s="1253" t="s">
        <v>907</v>
      </c>
      <c r="H14" s="1253" t="s">
        <v>722</v>
      </c>
      <c r="I14" s="1253" t="s">
        <v>650</v>
      </c>
      <c r="J14" s="1253" t="s">
        <v>651</v>
      </c>
      <c r="K14" s="1253" t="s">
        <v>155</v>
      </c>
      <c r="L14" s="1253" t="s">
        <v>314</v>
      </c>
      <c r="M14"/>
    </row>
    <row r="15" spans="2:13" ht="22.5" customHeight="1" x14ac:dyDescent="0.2">
      <c r="B15" s="1253" t="s">
        <v>908</v>
      </c>
      <c r="C15" s="2326">
        <v>3.77</v>
      </c>
      <c r="D15" s="2326">
        <v>3.77</v>
      </c>
      <c r="E15" s="860">
        <v>3.88</v>
      </c>
      <c r="F15" s="860">
        <v>3.84</v>
      </c>
      <c r="G15" s="860">
        <v>3.7</v>
      </c>
      <c r="H15" s="860">
        <v>3.2</v>
      </c>
      <c r="I15" s="1019">
        <v>3.91</v>
      </c>
      <c r="J15" s="37">
        <v>3.74</v>
      </c>
      <c r="K15" s="38">
        <v>3.93</v>
      </c>
      <c r="L15" s="919" t="s">
        <v>909</v>
      </c>
      <c r="M15"/>
    </row>
    <row r="16" spans="2:13" ht="22.5" customHeight="1" x14ac:dyDescent="0.2">
      <c r="B16" s="1253" t="s">
        <v>910</v>
      </c>
      <c r="C16" s="2327"/>
      <c r="D16" s="2327"/>
      <c r="E16" s="863">
        <v>3.69</v>
      </c>
      <c r="F16" s="863">
        <v>3.7</v>
      </c>
      <c r="G16" s="863">
        <v>3.43</v>
      </c>
      <c r="H16" s="863">
        <v>4</v>
      </c>
      <c r="I16" s="1018">
        <v>3.68</v>
      </c>
      <c r="J16" s="36">
        <v>3.53</v>
      </c>
      <c r="K16" s="35">
        <v>3.83</v>
      </c>
      <c r="L16" s="301" t="s">
        <v>909</v>
      </c>
      <c r="M16"/>
    </row>
    <row r="17" spans="2:13" ht="24" customHeight="1" x14ac:dyDescent="0.2">
      <c r="B17" s="1253" t="s">
        <v>911</v>
      </c>
      <c r="C17" s="863">
        <v>3.79</v>
      </c>
      <c r="D17" s="863">
        <v>3.78</v>
      </c>
      <c r="E17" s="863">
        <v>3.79</v>
      </c>
      <c r="F17" s="863">
        <v>3.8</v>
      </c>
      <c r="G17" s="863">
        <v>3.66</v>
      </c>
      <c r="H17" s="863">
        <v>3.64</v>
      </c>
      <c r="I17" s="1018">
        <v>3.84</v>
      </c>
      <c r="J17" s="36">
        <v>3.82</v>
      </c>
      <c r="K17" s="35">
        <v>3.89</v>
      </c>
      <c r="L17" s="301" t="s">
        <v>909</v>
      </c>
      <c r="M17"/>
    </row>
    <row r="18" spans="2:13" ht="15.75" customHeight="1" x14ac:dyDescent="0.2">
      <c r="B18" s="1253" t="s">
        <v>912</v>
      </c>
      <c r="C18" s="863">
        <v>3.57</v>
      </c>
      <c r="D18" s="863">
        <v>3.35</v>
      </c>
      <c r="E18" s="863">
        <v>3.7</v>
      </c>
      <c r="F18" s="863">
        <v>3.57</v>
      </c>
      <c r="G18" s="863">
        <v>3.72</v>
      </c>
      <c r="H18" s="1018">
        <v>3.59</v>
      </c>
      <c r="I18" s="36">
        <v>3.8</v>
      </c>
      <c r="J18" s="35">
        <v>3.7</v>
      </c>
      <c r="K18" s="920">
        <v>3.89</v>
      </c>
      <c r="L18" s="301" t="s">
        <v>909</v>
      </c>
      <c r="M18"/>
    </row>
    <row r="20" spans="2:13" ht="15.75" customHeight="1" x14ac:dyDescent="0.2">
      <c r="B20" s="39" t="s">
        <v>813</v>
      </c>
    </row>
    <row r="23" spans="2:13" ht="19.5" customHeight="1" x14ac:dyDescent="0.2">
      <c r="B23" s="1943" t="s">
        <v>426</v>
      </c>
      <c r="C23" s="2124"/>
      <c r="D23" s="2124"/>
      <c r="E23" s="2124"/>
      <c r="F23" s="2120"/>
      <c r="H23" s="44" t="s">
        <v>428</v>
      </c>
    </row>
    <row r="24" spans="2:13" ht="15.75" customHeight="1" x14ac:dyDescent="0.2">
      <c r="B24" s="2194" t="s">
        <v>913</v>
      </c>
      <c r="C24" s="2310"/>
      <c r="D24" s="2310"/>
      <c r="E24" s="2310"/>
      <c r="F24" s="2311"/>
    </row>
    <row r="25" spans="2:13" ht="21.75" customHeight="1" x14ac:dyDescent="0.2">
      <c r="B25" s="2312"/>
      <c r="C25" s="2310"/>
      <c r="D25" s="2310"/>
      <c r="E25" s="2310"/>
      <c r="F25" s="2311"/>
      <c r="H25" s="39" t="s">
        <v>429</v>
      </c>
    </row>
    <row r="26" spans="2:13" ht="21.75" customHeight="1" x14ac:dyDescent="0.2">
      <c r="B26" s="2312"/>
      <c r="C26" s="2310"/>
      <c r="D26" s="2310"/>
      <c r="E26" s="2310"/>
      <c r="F26" s="2311"/>
      <c r="H26" s="39" t="s">
        <v>430</v>
      </c>
    </row>
    <row r="27" spans="2:13" ht="21.75" customHeight="1" x14ac:dyDescent="0.2">
      <c r="B27" s="2312"/>
      <c r="C27" s="2310"/>
      <c r="D27" s="2310"/>
      <c r="E27" s="2310"/>
      <c r="F27" s="2311"/>
      <c r="H27" s="39" t="s">
        <v>326</v>
      </c>
    </row>
    <row r="28" spans="2:13" ht="21.75" customHeight="1" x14ac:dyDescent="0.2">
      <c r="B28" s="2312"/>
      <c r="C28" s="2310"/>
      <c r="D28" s="2310"/>
      <c r="E28" s="2310"/>
      <c r="F28" s="2311"/>
      <c r="H28" s="39" t="s">
        <v>431</v>
      </c>
    </row>
    <row r="29" spans="2:13" ht="15.75" customHeight="1" x14ac:dyDescent="0.2">
      <c r="B29" s="2312"/>
      <c r="C29" s="2310"/>
      <c r="D29" s="2310"/>
      <c r="E29" s="2310"/>
      <c r="F29" s="2311"/>
    </row>
    <row r="30" spans="2:13" ht="15.75" customHeight="1" x14ac:dyDescent="0.2">
      <c r="B30" s="2312"/>
      <c r="C30" s="2310"/>
      <c r="D30" s="2310"/>
      <c r="E30" s="2310"/>
      <c r="F30" s="2311"/>
    </row>
    <row r="31" spans="2:13" ht="15.75" customHeight="1" x14ac:dyDescent="0.2">
      <c r="B31" s="2313"/>
      <c r="C31" s="2314"/>
      <c r="D31" s="2314"/>
      <c r="E31" s="2314"/>
      <c r="F31" s="2315"/>
    </row>
  </sheetData>
  <sheetProtection formatCells="0" formatColumns="0" formatRows="0" insertColumns="0" insertRows="0" insertHyperlinks="0" deleteColumns="0" deleteRows="0" pivotTables="0"/>
  <mergeCells count="27">
    <mergeCell ref="B2:D2"/>
    <mergeCell ref="E2:J2"/>
    <mergeCell ref="B4:C4"/>
    <mergeCell ref="D4:E4"/>
    <mergeCell ref="F4:G4"/>
    <mergeCell ref="H4:J4"/>
    <mergeCell ref="D15:D16"/>
    <mergeCell ref="B8:C8"/>
    <mergeCell ref="F8:G8"/>
    <mergeCell ref="H8:J8"/>
    <mergeCell ref="D8:E8"/>
    <mergeCell ref="B23:F23"/>
    <mergeCell ref="B24:F31"/>
    <mergeCell ref="H5:J5"/>
    <mergeCell ref="B7:C7"/>
    <mergeCell ref="D7:E7"/>
    <mergeCell ref="B6:C6"/>
    <mergeCell ref="D6:E6"/>
    <mergeCell ref="F6:G6"/>
    <mergeCell ref="H6:J6"/>
    <mergeCell ref="H7:J7"/>
    <mergeCell ref="B5:C5"/>
    <mergeCell ref="D5:E5"/>
    <mergeCell ref="F5:G5"/>
    <mergeCell ref="F7:G7"/>
    <mergeCell ref="B10:J10"/>
    <mergeCell ref="C15:C16"/>
  </mergeCells>
  <phoneticPr fontId="5" type="noConversion"/>
  <hyperlinks>
    <hyperlink ref="H8" r:id="rId1" xr:uid="{E09319B7-1CB5-49F0-B4FE-380C4764BE1D}"/>
  </hyperlinks>
  <pageMargins left="0.7" right="0.7" top="0.75" bottom="0.75" header="0" footer="0"/>
  <pageSetup paperSize="9" scale="45" orientation="portrait" r:id="rId2"/>
  <drawing r:id="rId3"/>
  <extLst>
    <ext xmlns:x14="http://schemas.microsoft.com/office/spreadsheetml/2009/9/main" uri="{78C0D931-6437-407d-A8EE-F0AAD7539E65}">
      <x14:conditionalFormattings>
        <x14:conditionalFormatting xmlns:xm="http://schemas.microsoft.com/office/excel/2006/main">
          <x14:cfRule type="iconSet" priority="1" id="{00000000-000E-0000-1400-000001000000}">
            <x14:iconSet iconSet="4Arrows" custom="1">
              <x14:cfvo type="percent">
                <xm:f>0</xm:f>
              </x14:cfvo>
              <x14:cfvo type="num">
                <xm:f>3.4</xm:f>
              </x14:cfvo>
              <x14:cfvo type="percent">
                <xm:f>3.55</xm:f>
              </x14:cfvo>
              <x14:cfvo type="num">
                <xm:f>3.75</xm:f>
              </x14:cfvo>
              <x14:cfIcon iconSet="3TrafficLights1" iconId="0"/>
              <x14:cfIcon iconSet="3TrafficLights1" iconId="1"/>
              <x14:cfIcon iconSet="3Triangles" iconId="2"/>
              <x14:cfIcon iconSet="3Symbols" iconId="2"/>
            </x14:iconSet>
          </x14:cfRule>
          <xm:sqref>C15:K16</xm:sqref>
        </x14:conditionalFormatting>
      </x14:conditionalFormatting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9DFBB8-75B3-4A71-ACDC-6EF974077BEB}">
  <sheetPr>
    <tabColor theme="2"/>
    <pageSetUpPr fitToPage="1"/>
  </sheetPr>
  <dimension ref="B2:T29"/>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17" style="39" customWidth="1"/>
    <col min="4" max="4" width="17.28515625" style="39" customWidth="1"/>
    <col min="5" max="7" width="12.5703125" style="39" customWidth="1"/>
    <col min="8" max="8" width="15.5703125" style="39" customWidth="1"/>
    <col min="9" max="9" width="17.42578125" style="39" customWidth="1"/>
    <col min="10" max="10" width="20.7109375" style="39" customWidth="1"/>
    <col min="11" max="11" width="14.5703125" style="39" customWidth="1"/>
    <col min="12" max="12" width="15.7109375" style="39" customWidth="1"/>
    <col min="13" max="21" width="7.5703125" style="39" customWidth="1"/>
    <col min="22" max="16384" width="12.5703125" style="39"/>
  </cols>
  <sheetData>
    <row r="2" spans="2:20" s="166" customFormat="1" ht="24" customHeight="1" x14ac:dyDescent="0.25">
      <c r="B2" s="1966" t="s">
        <v>0</v>
      </c>
      <c r="C2" s="1967"/>
      <c r="D2" s="2300"/>
      <c r="E2" s="2046" t="s">
        <v>123</v>
      </c>
      <c r="F2" s="2228"/>
      <c r="G2" s="2228"/>
      <c r="H2" s="2228"/>
      <c r="I2" s="2228"/>
      <c r="J2" s="2229"/>
    </row>
    <row r="3" spans="2:20" ht="22.5" customHeight="1" x14ac:dyDescent="0.2">
      <c r="B3" s="40"/>
      <c r="C3" s="40"/>
      <c r="D3" s="41"/>
      <c r="E3" s="41"/>
      <c r="F3" s="41"/>
      <c r="G3" s="41"/>
      <c r="H3" s="41"/>
      <c r="I3" s="41"/>
    </row>
    <row r="4" spans="2:20" ht="89.25" customHeight="1" x14ac:dyDescent="0.25">
      <c r="B4" s="2118" t="s">
        <v>124</v>
      </c>
      <c r="C4" s="2183"/>
      <c r="D4" s="2107" t="s">
        <v>36</v>
      </c>
      <c r="E4" s="2108"/>
      <c r="F4" s="2120" t="s">
        <v>126</v>
      </c>
      <c r="G4" s="2183"/>
      <c r="H4" s="2125" t="s">
        <v>914</v>
      </c>
      <c r="I4" s="2335"/>
      <c r="J4" s="2336"/>
      <c r="K4" s="1012"/>
    </row>
    <row r="5" spans="2:20" ht="51" customHeight="1" x14ac:dyDescent="0.2">
      <c r="B5" s="2118" t="s">
        <v>128</v>
      </c>
      <c r="C5" s="2183"/>
      <c r="D5" s="2098" t="s">
        <v>915</v>
      </c>
      <c r="E5" s="2099"/>
      <c r="F5" s="2120" t="s">
        <v>130</v>
      </c>
      <c r="G5" s="2183"/>
      <c r="H5" s="2098" t="s">
        <v>597</v>
      </c>
      <c r="I5" s="2068"/>
      <c r="J5" s="2099"/>
    </row>
    <row r="6" spans="2:20" ht="22.5" customHeight="1" x14ac:dyDescent="0.2">
      <c r="B6" s="2118" t="s">
        <v>132</v>
      </c>
      <c r="C6" s="2183"/>
      <c r="D6" s="2098" t="s">
        <v>898</v>
      </c>
      <c r="E6" s="2099"/>
      <c r="F6" s="2189" t="s">
        <v>134</v>
      </c>
      <c r="G6" s="2273"/>
      <c r="H6" s="2098" t="s">
        <v>135</v>
      </c>
      <c r="I6" s="2039"/>
      <c r="J6" s="2040"/>
    </row>
    <row r="7" spans="2:20" ht="44.25" customHeight="1" x14ac:dyDescent="0.2">
      <c r="B7" s="2118" t="s">
        <v>136</v>
      </c>
      <c r="C7" s="2183"/>
      <c r="D7" s="2098" t="s">
        <v>403</v>
      </c>
      <c r="E7" s="2040"/>
      <c r="F7" s="2189" t="s">
        <v>138</v>
      </c>
      <c r="G7" s="2273"/>
      <c r="H7" s="2098" t="s">
        <v>139</v>
      </c>
      <c r="I7" s="2039"/>
      <c r="J7" s="2040"/>
    </row>
    <row r="8" spans="2:20" ht="29.25" customHeight="1" x14ac:dyDescent="0.2">
      <c r="B8" s="2118" t="s">
        <v>140</v>
      </c>
      <c r="C8" s="2183"/>
      <c r="D8" s="2098" t="s">
        <v>715</v>
      </c>
      <c r="E8" s="2099"/>
      <c r="F8" s="2189" t="s">
        <v>142</v>
      </c>
      <c r="G8" s="2273"/>
      <c r="H8" s="2328" t="s">
        <v>899</v>
      </c>
      <c r="I8" s="2331"/>
      <c r="J8" s="2332"/>
    </row>
    <row r="9" spans="2:20" ht="18.75" customHeight="1" x14ac:dyDescent="0.2"/>
    <row r="10" spans="2:20" ht="22.5" customHeight="1" x14ac:dyDescent="0.2">
      <c r="B10" s="2234" t="s">
        <v>144</v>
      </c>
      <c r="C10" s="2187"/>
      <c r="D10" s="2187"/>
      <c r="E10" s="2187"/>
      <c r="F10" s="2187"/>
      <c r="G10" s="2187"/>
      <c r="H10" s="2187"/>
      <c r="I10" s="2187"/>
      <c r="J10" s="2187"/>
    </row>
    <row r="11" spans="2:20" s="172" customFormat="1" ht="22.5" customHeight="1" x14ac:dyDescent="0.2">
      <c r="B11" s="1482" t="s">
        <v>900</v>
      </c>
      <c r="C11" s="1483"/>
      <c r="D11" s="1483"/>
      <c r="E11" s="1483"/>
      <c r="F11" s="1484" t="s">
        <v>916</v>
      </c>
      <c r="G11" s="1483"/>
      <c r="H11" s="1257"/>
      <c r="I11" s="1257"/>
      <c r="J11" s="1258"/>
    </row>
    <row r="12" spans="2:20" ht="22.5" customHeight="1" x14ac:dyDescent="0.2">
      <c r="B12" s="221"/>
      <c r="C12" s="92"/>
      <c r="D12" s="92"/>
      <c r="E12" s="92"/>
      <c r="F12" s="92"/>
      <c r="G12" s="92"/>
      <c r="H12" s="92"/>
      <c r="I12" s="92"/>
      <c r="J12" s="92"/>
    </row>
    <row r="13" spans="2:20" ht="36" customHeight="1" x14ac:dyDescent="0.2">
      <c r="B13" s="1253" t="s">
        <v>903</v>
      </c>
      <c r="C13" s="1253" t="s">
        <v>904</v>
      </c>
      <c r="D13" s="1253" t="s">
        <v>905</v>
      </c>
      <c r="E13" s="1253" t="s">
        <v>719</v>
      </c>
      <c r="F13" s="1253" t="s">
        <v>906</v>
      </c>
      <c r="G13" s="1253" t="s">
        <v>907</v>
      </c>
      <c r="H13" s="1253" t="s">
        <v>722</v>
      </c>
      <c r="I13" s="1253" t="s">
        <v>650</v>
      </c>
      <c r="J13" s="1253" t="s">
        <v>651</v>
      </c>
      <c r="K13" s="1253" t="s">
        <v>155</v>
      </c>
      <c r="L13" s="1253" t="s">
        <v>314</v>
      </c>
      <c r="O13"/>
      <c r="P13"/>
      <c r="Q13"/>
      <c r="R13"/>
      <c r="S13"/>
      <c r="T13"/>
    </row>
    <row r="14" spans="2:20" ht="22.5" customHeight="1" x14ac:dyDescent="0.2">
      <c r="B14" s="1256" t="s">
        <v>908</v>
      </c>
      <c r="C14" s="2333">
        <v>3.67</v>
      </c>
      <c r="D14" s="2326">
        <v>3.63</v>
      </c>
      <c r="E14" s="860">
        <v>3.77</v>
      </c>
      <c r="F14" s="860">
        <v>3.66</v>
      </c>
      <c r="G14" s="860">
        <v>3.5</v>
      </c>
      <c r="H14" s="860">
        <v>3.22</v>
      </c>
      <c r="I14" s="1019">
        <v>3.71</v>
      </c>
      <c r="J14" s="37">
        <v>3.55</v>
      </c>
      <c r="K14" s="38">
        <v>3.67</v>
      </c>
      <c r="L14" s="919" t="s">
        <v>909</v>
      </c>
      <c r="O14"/>
      <c r="P14"/>
      <c r="Q14"/>
      <c r="R14"/>
      <c r="S14"/>
      <c r="T14"/>
    </row>
    <row r="15" spans="2:20" ht="22.5" customHeight="1" x14ac:dyDescent="0.2">
      <c r="B15" s="1256" t="s">
        <v>910</v>
      </c>
      <c r="C15" s="2334"/>
      <c r="D15" s="2327"/>
      <c r="E15" s="863">
        <v>3.5</v>
      </c>
      <c r="F15" s="863">
        <v>3.74</v>
      </c>
      <c r="G15" s="863">
        <v>3.2</v>
      </c>
      <c r="H15" s="863">
        <v>3.9</v>
      </c>
      <c r="I15" s="1018">
        <v>3.53</v>
      </c>
      <c r="J15" s="36">
        <v>3.53</v>
      </c>
      <c r="K15" s="35">
        <v>4.05</v>
      </c>
      <c r="L15" s="301" t="s">
        <v>909</v>
      </c>
      <c r="O15"/>
      <c r="P15"/>
      <c r="Q15"/>
      <c r="R15"/>
      <c r="S15"/>
      <c r="T15"/>
    </row>
    <row r="16" spans="2:20" ht="22.5" customHeight="1" x14ac:dyDescent="0.2">
      <c r="B16" s="1256" t="s">
        <v>911</v>
      </c>
      <c r="C16" s="1254">
        <v>3.78</v>
      </c>
      <c r="D16" s="863">
        <v>3.77</v>
      </c>
      <c r="E16" s="863">
        <v>3.77</v>
      </c>
      <c r="F16" s="863">
        <v>3.77</v>
      </c>
      <c r="G16" s="863">
        <v>3.61</v>
      </c>
      <c r="H16" s="863">
        <v>3.67</v>
      </c>
      <c r="I16" s="1018">
        <v>3.81</v>
      </c>
      <c r="J16" s="36">
        <v>3.81</v>
      </c>
      <c r="K16" s="35">
        <v>3.81</v>
      </c>
      <c r="L16" s="301" t="s">
        <v>909</v>
      </c>
      <c r="O16"/>
      <c r="P16"/>
      <c r="Q16"/>
      <c r="R16"/>
      <c r="S16"/>
      <c r="T16"/>
    </row>
    <row r="17" spans="2:20" ht="15.75" customHeight="1" x14ac:dyDescent="0.2">
      <c r="B17" s="1256" t="s">
        <v>912</v>
      </c>
      <c r="C17" s="1255">
        <v>3.61</v>
      </c>
      <c r="D17" s="917">
        <v>3.49</v>
      </c>
      <c r="E17" s="917">
        <v>3.68</v>
      </c>
      <c r="F17" s="917">
        <v>3.77</v>
      </c>
      <c r="G17" s="917">
        <v>3.61</v>
      </c>
      <c r="H17" s="917">
        <v>3.71</v>
      </c>
      <c r="I17" s="1020">
        <v>3.8</v>
      </c>
      <c r="J17" s="36">
        <v>3.75</v>
      </c>
      <c r="K17" s="35">
        <v>3.96</v>
      </c>
      <c r="L17" s="301" t="s">
        <v>909</v>
      </c>
      <c r="O17"/>
      <c r="P17"/>
      <c r="Q17"/>
      <c r="R17"/>
      <c r="S17"/>
      <c r="T17"/>
    </row>
    <row r="19" spans="2:20" ht="15.75" customHeight="1" x14ac:dyDescent="0.2">
      <c r="B19" s="39" t="s">
        <v>813</v>
      </c>
    </row>
    <row r="21" spans="2:20" ht="15.75" customHeight="1" x14ac:dyDescent="0.2">
      <c r="B21" s="1943" t="s">
        <v>426</v>
      </c>
      <c r="C21" s="2124"/>
      <c r="D21" s="2124"/>
      <c r="E21" s="2124"/>
      <c r="F21" s="2120"/>
      <c r="H21" s="44" t="s">
        <v>428</v>
      </c>
    </row>
    <row r="22" spans="2:20" ht="15.75" customHeight="1" x14ac:dyDescent="0.2">
      <c r="B22" s="2194" t="s">
        <v>917</v>
      </c>
      <c r="C22" s="2310"/>
      <c r="D22" s="2310"/>
      <c r="E22" s="2310"/>
      <c r="F22" s="2311"/>
    </row>
    <row r="23" spans="2:20" ht="19.5" customHeight="1" x14ac:dyDescent="0.2">
      <c r="B23" s="2312"/>
      <c r="C23" s="2310"/>
      <c r="D23" s="2310"/>
      <c r="E23" s="2310"/>
      <c r="F23" s="2311"/>
      <c r="H23" s="39" t="s">
        <v>429</v>
      </c>
    </row>
    <row r="24" spans="2:20" ht="19.5" customHeight="1" x14ac:dyDescent="0.2">
      <c r="B24" s="2312"/>
      <c r="C24" s="2310"/>
      <c r="D24" s="2310"/>
      <c r="E24" s="2310"/>
      <c r="F24" s="2311"/>
      <c r="H24" s="39" t="s">
        <v>430</v>
      </c>
    </row>
    <row r="25" spans="2:20" ht="19.5" customHeight="1" x14ac:dyDescent="0.2">
      <c r="B25" s="2312"/>
      <c r="C25" s="2310"/>
      <c r="D25" s="2310"/>
      <c r="E25" s="2310"/>
      <c r="F25" s="2311"/>
      <c r="H25" s="39" t="s">
        <v>326</v>
      </c>
    </row>
    <row r="26" spans="2:20" ht="19.5" customHeight="1" x14ac:dyDescent="0.2">
      <c r="B26" s="2312"/>
      <c r="C26" s="2310"/>
      <c r="D26" s="2310"/>
      <c r="E26" s="2310"/>
      <c r="F26" s="2311"/>
      <c r="H26" s="39" t="s">
        <v>431</v>
      </c>
    </row>
    <row r="27" spans="2:20" ht="19.5" customHeight="1" x14ac:dyDescent="0.2">
      <c r="B27" s="2312"/>
      <c r="C27" s="2310"/>
      <c r="D27" s="2310"/>
      <c r="E27" s="2310"/>
      <c r="F27" s="2311"/>
    </row>
    <row r="28" spans="2:20" ht="15.75" customHeight="1" x14ac:dyDescent="0.2">
      <c r="B28" s="2312"/>
      <c r="C28" s="2310"/>
      <c r="D28" s="2310"/>
      <c r="E28" s="2310"/>
      <c r="F28" s="2311"/>
    </row>
    <row r="29" spans="2:20" ht="15.75" customHeight="1" x14ac:dyDescent="0.2">
      <c r="B29" s="2313"/>
      <c r="C29" s="2314"/>
      <c r="D29" s="2314"/>
      <c r="E29" s="2314"/>
      <c r="F29" s="2315"/>
    </row>
  </sheetData>
  <sheetProtection formatCells="0" formatColumns="0" formatRows="0" insertColumns="0" insertRows="0" insertHyperlinks="0" deleteColumns="0" deleteRows="0" pivotTables="0"/>
  <mergeCells count="27">
    <mergeCell ref="B5:C5"/>
    <mergeCell ref="D5:E5"/>
    <mergeCell ref="F5:G5"/>
    <mergeCell ref="H5:J5"/>
    <mergeCell ref="B7:C7"/>
    <mergeCell ref="D7:E7"/>
    <mergeCell ref="F7:G7"/>
    <mergeCell ref="B6:C6"/>
    <mergeCell ref="D6:E6"/>
    <mergeCell ref="F6:G6"/>
    <mergeCell ref="H6:J6"/>
    <mergeCell ref="H7:J7"/>
    <mergeCell ref="B2:D2"/>
    <mergeCell ref="E2:J2"/>
    <mergeCell ref="B4:C4"/>
    <mergeCell ref="D4:E4"/>
    <mergeCell ref="F4:G4"/>
    <mergeCell ref="H4:J4"/>
    <mergeCell ref="B22:F29"/>
    <mergeCell ref="B8:C8"/>
    <mergeCell ref="D8:E8"/>
    <mergeCell ref="F8:G8"/>
    <mergeCell ref="H8:J8"/>
    <mergeCell ref="B10:J10"/>
    <mergeCell ref="C14:C15"/>
    <mergeCell ref="D14:D15"/>
    <mergeCell ref="B21:F21"/>
  </mergeCells>
  <phoneticPr fontId="5" type="noConversion"/>
  <hyperlinks>
    <hyperlink ref="H8" r:id="rId1" xr:uid="{C7A866CA-F2F5-409F-BDBD-DB07224B8232}"/>
  </hyperlinks>
  <pageMargins left="0.7" right="0.7" top="0.75" bottom="0.75" header="0" footer="0"/>
  <pageSetup paperSize="9" scale="40" orientation="portrait" r:id="rId2"/>
  <drawing r:id="rId3"/>
  <extLst>
    <ext xmlns:x14="http://schemas.microsoft.com/office/spreadsheetml/2009/9/main" uri="{78C0D931-6437-407d-A8EE-F0AAD7539E65}">
      <x14:conditionalFormattings>
        <x14:conditionalFormatting xmlns:xm="http://schemas.microsoft.com/office/excel/2006/main">
          <x14:cfRule type="iconSet" priority="1" id="{00000000-000E-0000-1500-000001000000}">
            <x14:iconSet iconSet="4Arrows" custom="1">
              <x14:cfvo type="percent">
                <xm:f>0</xm:f>
              </x14:cfvo>
              <x14:cfvo type="percent">
                <xm:f>25</xm:f>
              </x14:cfvo>
              <x14:cfvo type="percent">
                <xm:f>50</xm:f>
              </x14:cfvo>
              <x14:cfvo type="percent">
                <xm:f>75</xm:f>
              </x14:cfvo>
              <x14:cfIcon iconSet="3TrafficLights1" iconId="0"/>
              <x14:cfIcon iconSet="3TrafficLights1" iconId="1"/>
              <x14:cfIcon iconSet="3Triangles" iconId="2"/>
              <x14:cfIcon iconSet="3Symbols" iconId="2"/>
            </x14:iconSet>
          </x14:cfRule>
          <xm:sqref>C14:K15</xm:sqref>
        </x14:conditionalFormatting>
      </x14:conditionalFormattings>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D8B56-0B67-404B-83ED-37656FE57068}">
  <sheetPr>
    <tabColor theme="2"/>
    <pageSetUpPr fitToPage="1"/>
  </sheetPr>
  <dimension ref="B1:P95"/>
  <sheetViews>
    <sheetView showGridLines="0" workbookViewId="0">
      <selection activeCell="N21" sqref="N21"/>
    </sheetView>
  </sheetViews>
  <sheetFormatPr defaultColWidth="12.5703125" defaultRowHeight="15.75" customHeight="1" x14ac:dyDescent="0.2"/>
  <cols>
    <col min="1" max="1" width="3.42578125" style="39" customWidth="1"/>
    <col min="2" max="2" width="41" style="39" customWidth="1"/>
    <col min="3" max="3" width="18.140625" style="39" customWidth="1"/>
    <col min="4" max="4" width="17.28515625" style="39" bestFit="1" customWidth="1"/>
    <col min="5" max="8" width="12.5703125" style="39" customWidth="1"/>
    <col min="9" max="9" width="15.42578125" style="39" customWidth="1"/>
    <col min="10" max="10" width="36.28515625" style="39" customWidth="1"/>
    <col min="11" max="11" width="8.85546875" style="39" customWidth="1"/>
    <col min="12" max="13" width="7.5703125" style="39" customWidth="1"/>
    <col min="14" max="14" width="8.28515625" style="39" bestFit="1" customWidth="1"/>
    <col min="15" max="21" width="7.5703125" style="39" customWidth="1"/>
    <col min="22" max="16384" width="12.5703125" style="39"/>
  </cols>
  <sheetData>
    <row r="1" spans="2:13" ht="22.5" customHeight="1" x14ac:dyDescent="0.2"/>
    <row r="2" spans="2:13" s="166" customFormat="1" ht="25.5" customHeight="1" x14ac:dyDescent="0.25">
      <c r="B2" s="1966" t="s">
        <v>0</v>
      </c>
      <c r="C2" s="1967"/>
      <c r="D2" s="1967"/>
      <c r="E2" s="2046" t="s">
        <v>123</v>
      </c>
      <c r="F2" s="2047"/>
      <c r="G2" s="2047"/>
      <c r="H2" s="2047"/>
      <c r="I2" s="2106"/>
      <c r="J2"/>
    </row>
    <row r="3" spans="2:13" ht="22.5" customHeight="1" x14ac:dyDescent="0.2">
      <c r="B3" s="40"/>
      <c r="C3" s="40"/>
      <c r="D3" s="41"/>
      <c r="E3" s="41"/>
      <c r="F3" s="41"/>
      <c r="G3" s="41"/>
      <c r="H3" s="41"/>
      <c r="I3" s="41"/>
    </row>
    <row r="4" spans="2:13" ht="54" customHeight="1" x14ac:dyDescent="0.25">
      <c r="B4" s="1105" t="s">
        <v>124</v>
      </c>
      <c r="C4" s="2164" t="s">
        <v>37</v>
      </c>
      <c r="D4" s="2099"/>
      <c r="E4" s="2120" t="s">
        <v>126</v>
      </c>
      <c r="F4" s="2183"/>
      <c r="G4" s="2125" t="s">
        <v>918</v>
      </c>
      <c r="H4" s="2335"/>
      <c r="I4" s="2336"/>
      <c r="J4" s="1012"/>
    </row>
    <row r="5" spans="2:13" ht="44.25" customHeight="1" x14ac:dyDescent="0.2">
      <c r="B5" s="1105" t="s">
        <v>128</v>
      </c>
      <c r="C5" s="2164" t="s">
        <v>919</v>
      </c>
      <c r="D5" s="2099"/>
      <c r="E5" s="2120" t="s">
        <v>130</v>
      </c>
      <c r="F5" s="2183"/>
      <c r="G5" s="2098" t="s">
        <v>597</v>
      </c>
      <c r="H5" s="2068"/>
      <c r="I5" s="2099"/>
    </row>
    <row r="6" spans="2:13" ht="48" customHeight="1" x14ac:dyDescent="0.2">
      <c r="B6" s="1105" t="s">
        <v>132</v>
      </c>
      <c r="C6" s="2164" t="s">
        <v>920</v>
      </c>
      <c r="D6" s="2099"/>
      <c r="E6" s="2189" t="s">
        <v>134</v>
      </c>
      <c r="F6" s="2273"/>
      <c r="G6" s="2098" t="s">
        <v>135</v>
      </c>
      <c r="H6" s="2039"/>
      <c r="I6" s="2040"/>
    </row>
    <row r="7" spans="2:13" ht="30.75" customHeight="1" x14ac:dyDescent="0.2">
      <c r="B7" s="1105" t="s">
        <v>136</v>
      </c>
      <c r="C7" s="2164" t="s">
        <v>403</v>
      </c>
      <c r="D7" s="2165"/>
      <c r="E7" s="2189" t="s">
        <v>138</v>
      </c>
      <c r="F7" s="2273"/>
      <c r="G7" s="2098" t="s">
        <v>139</v>
      </c>
      <c r="H7" s="2039"/>
      <c r="I7" s="2040"/>
    </row>
    <row r="8" spans="2:13" ht="27" customHeight="1" x14ac:dyDescent="0.2">
      <c r="B8" s="1105" t="s">
        <v>140</v>
      </c>
      <c r="C8" s="2164" t="s">
        <v>715</v>
      </c>
      <c r="D8" s="2099"/>
      <c r="E8" s="2189" t="s">
        <v>142</v>
      </c>
      <c r="F8" s="2273"/>
      <c r="G8" s="2098" t="s">
        <v>499</v>
      </c>
      <c r="H8" s="2068"/>
      <c r="I8" s="2099"/>
    </row>
    <row r="9" spans="2:13" ht="19.5" customHeight="1" x14ac:dyDescent="0.2"/>
    <row r="10" spans="2:13" ht="22.5" customHeight="1" x14ac:dyDescent="0.2">
      <c r="B10" s="2211" t="s">
        <v>144</v>
      </c>
      <c r="C10" s="2212"/>
      <c r="D10" s="2212"/>
      <c r="E10" s="2212"/>
      <c r="F10" s="2212"/>
      <c r="G10" s="2212"/>
      <c r="H10" s="2212"/>
      <c r="I10" s="2213"/>
      <c r="J10"/>
    </row>
    <row r="11" spans="2:13" s="172" customFormat="1" ht="22.5" customHeight="1" x14ac:dyDescent="0.2">
      <c r="B11" s="225" t="s">
        <v>921</v>
      </c>
      <c r="F11" s="225" t="s">
        <v>922</v>
      </c>
      <c r="H11" s="183"/>
      <c r="I11" s="183"/>
      <c r="J11" s="183"/>
    </row>
    <row r="12" spans="2:13" ht="22.5" customHeight="1" x14ac:dyDescent="0.2"/>
    <row r="13" spans="2:13" ht="22.5" customHeight="1" x14ac:dyDescent="0.25">
      <c r="B13" s="223" t="s">
        <v>923</v>
      </c>
      <c r="C13" s="184"/>
      <c r="D13" s="175"/>
      <c r="E13" s="175"/>
      <c r="F13" s="175"/>
      <c r="G13" s="148"/>
      <c r="H13" s="185"/>
      <c r="I13" s="185"/>
      <c r="J13" s="898"/>
      <c r="K13" s="898"/>
      <c r="L13" s="898"/>
      <c r="M13" s="898"/>
    </row>
    <row r="14" spans="2:13" ht="22.5" customHeight="1" x14ac:dyDescent="0.2">
      <c r="B14" s="1268"/>
      <c r="C14" s="1269" t="s">
        <v>441</v>
      </c>
      <c r="D14" s="1269" t="s">
        <v>442</v>
      </c>
      <c r="E14" s="1269" t="s">
        <v>443</v>
      </c>
      <c r="F14" s="1269" t="s">
        <v>444</v>
      </c>
      <c r="G14" s="1269" t="s">
        <v>445</v>
      </c>
      <c r="H14" s="1269" t="s">
        <v>479</v>
      </c>
      <c r="J14" s="44" t="s">
        <v>428</v>
      </c>
      <c r="K14" s="898"/>
      <c r="L14" s="898"/>
    </row>
    <row r="15" spans="2:13" ht="32.25" customHeight="1" x14ac:dyDescent="0.2">
      <c r="B15" s="1270" t="s">
        <v>924</v>
      </c>
      <c r="C15" s="1263" t="str">
        <f>C49</f>
        <v>9 de 19</v>
      </c>
      <c r="D15" s="1189" t="str">
        <f t="shared" ref="D15:H15" si="0">D49</f>
        <v>10 de 21</v>
      </c>
      <c r="E15" s="1189" t="str">
        <f t="shared" si="0"/>
        <v>10 de 21</v>
      </c>
      <c r="F15" s="1264" t="str">
        <f t="shared" si="0"/>
        <v>10 de 21</v>
      </c>
      <c r="G15" s="1265" t="str">
        <f t="shared" si="0"/>
        <v>10 de 21</v>
      </c>
      <c r="H15" s="1265" t="str">
        <f t="shared" si="0"/>
        <v>9 de 21</v>
      </c>
      <c r="K15" s="898"/>
      <c r="L15" s="898"/>
    </row>
    <row r="16" spans="2:13" ht="32.25" customHeight="1" x14ac:dyDescent="0.2">
      <c r="B16" s="1270" t="s">
        <v>925</v>
      </c>
      <c r="C16" s="1260">
        <f>((COUNTIF(C25:C45,"&gt;=,75")+COUNTIF(C25:C45,"&lt;=,25"))/COUNT(C25:C45))</f>
        <v>0.47368421052631576</v>
      </c>
      <c r="D16" s="899">
        <f t="shared" ref="D16:H16" si="1">((COUNTIF(D25:D45,"&gt;=,75")+COUNTIF(D25:D45,"&lt;=,25"))/COUNT(D25:D45))</f>
        <v>0.47619047619047616</v>
      </c>
      <c r="E16" s="899">
        <f t="shared" si="1"/>
        <v>0.47619047619047616</v>
      </c>
      <c r="F16" s="1026">
        <f t="shared" si="1"/>
        <v>0.47619047619047616</v>
      </c>
      <c r="G16" s="1027">
        <f t="shared" si="1"/>
        <v>0.47619047619047616</v>
      </c>
      <c r="H16" s="1027">
        <f t="shared" si="1"/>
        <v>0.42857142857142855</v>
      </c>
      <c r="J16" s="39" t="s">
        <v>431</v>
      </c>
      <c r="K16" s="898"/>
      <c r="L16" s="898"/>
    </row>
    <row r="17" spans="2:16" ht="32.25" customHeight="1" x14ac:dyDescent="0.2">
      <c r="B17" s="1270" t="s">
        <v>926</v>
      </c>
      <c r="C17" s="1259" t="str">
        <f>K48</f>
        <v>10 de 16</v>
      </c>
      <c r="D17" s="755" t="str">
        <f t="shared" ref="D17:H17" si="2">L48</f>
        <v>4 de 16</v>
      </c>
      <c r="E17" s="755" t="str">
        <f t="shared" si="2"/>
        <v>7 de 16</v>
      </c>
      <c r="F17" s="1024" t="str">
        <f t="shared" si="2"/>
        <v>4 de 16</v>
      </c>
      <c r="G17" s="1025" t="str">
        <f t="shared" si="2"/>
        <v>6 de 15</v>
      </c>
      <c r="H17" s="1025" t="str">
        <f t="shared" si="2"/>
        <v>2 de 15</v>
      </c>
      <c r="J17" s="39" t="s">
        <v>326</v>
      </c>
      <c r="K17" s="898"/>
      <c r="L17" s="898"/>
    </row>
    <row r="18" spans="2:16" ht="32.25" customHeight="1" x14ac:dyDescent="0.2">
      <c r="B18" s="1270" t="s">
        <v>927</v>
      </c>
      <c r="C18" s="1260">
        <f>((COUNTIF(K25:K44,"&gt;=,75")+COUNTIF(K25:K44,"&lt;=,25"))/COUNT(K25:K44))</f>
        <v>0.625</v>
      </c>
      <c r="D18" s="899">
        <f t="shared" ref="D18:H18" si="3">((COUNTIF(L25:L44,"&gt;=,75")+COUNTIF(L25:L44,"&lt;=,25"))/COUNT(L25:L44))</f>
        <v>0.25</v>
      </c>
      <c r="E18" s="899">
        <f t="shared" si="3"/>
        <v>0.4375</v>
      </c>
      <c r="F18" s="1026">
        <f t="shared" si="3"/>
        <v>0.25</v>
      </c>
      <c r="G18" s="1027">
        <f t="shared" si="3"/>
        <v>0.4</v>
      </c>
      <c r="H18" s="1027">
        <f t="shared" si="3"/>
        <v>0.13333333333333333</v>
      </c>
      <c r="J18" s="39" t="s">
        <v>430</v>
      </c>
      <c r="K18" s="898"/>
      <c r="L18" s="898"/>
    </row>
    <row r="19" spans="2:16" ht="32.25" customHeight="1" x14ac:dyDescent="0.2">
      <c r="B19" s="1270" t="s">
        <v>928</v>
      </c>
      <c r="C19" s="1261">
        <f>(((COUNTIF(C25:C45,"&gt;=,75")+COUNTIF(C25:C45,"&lt;=,25"))+(COUNTIF(K25:K44,"&gt;=,75")+COUNTIF(K25:K44,"&lt;=,25")))/(COUNT(C25:C45)+COUNT(K25:K44)))</f>
        <v>0.54285714285714282</v>
      </c>
      <c r="D19" s="1021">
        <f t="shared" ref="D19:H19" si="4">(((COUNTIF(D25:D45,"&gt;=,75")+COUNTIF(D25:D45,"&lt;=,25"))+(COUNTIF(L25:L44,"&gt;=,75")+COUNTIF(L25:L44,"&lt;=,25")))/(COUNT(D25:D45)+COUNT(L25:L44)))</f>
        <v>0.3783783783783784</v>
      </c>
      <c r="E19" s="1021">
        <f t="shared" si="4"/>
        <v>0.45945945945945948</v>
      </c>
      <c r="F19" s="1022">
        <f t="shared" si="4"/>
        <v>0.3783783783783784</v>
      </c>
      <c r="G19" s="1023">
        <f t="shared" si="4"/>
        <v>0.44444444444444442</v>
      </c>
      <c r="H19" s="1023">
        <f t="shared" si="4"/>
        <v>0.30555555555555558</v>
      </c>
      <c r="J19" s="39" t="s">
        <v>429</v>
      </c>
      <c r="K19" s="898"/>
      <c r="L19" s="898"/>
    </row>
    <row r="20" spans="2:16" ht="32.25" customHeight="1" x14ac:dyDescent="0.2">
      <c r="B20" s="1270" t="s">
        <v>929</v>
      </c>
      <c r="C20" s="1262">
        <f t="shared" ref="C20:H20" si="5">C79</f>
        <v>0.68384210526315792</v>
      </c>
      <c r="D20" s="887">
        <f t="shared" si="5"/>
        <v>0.65533333333333343</v>
      </c>
      <c r="E20" s="887">
        <f t="shared" si="5"/>
        <v>0.65305000000000013</v>
      </c>
      <c r="F20" s="1028">
        <f t="shared" si="5"/>
        <v>0.65678000000000014</v>
      </c>
      <c r="G20" s="1028">
        <f t="shared" si="5"/>
        <v>0.65569798084880326</v>
      </c>
      <c r="H20" s="1028">
        <f t="shared" si="5"/>
        <v>0.66015000000000001</v>
      </c>
      <c r="K20" s="898"/>
      <c r="L20" s="898"/>
    </row>
    <row r="21" spans="2:16" ht="32.25" customHeight="1" x14ac:dyDescent="0.2">
      <c r="B21" s="1270" t="s">
        <v>930</v>
      </c>
      <c r="C21" s="1262">
        <f t="shared" ref="C21:G21" si="6">K46</f>
        <v>0.60899999999999999</v>
      </c>
      <c r="D21" s="887">
        <f t="shared" si="6"/>
        <v>0.54600000000000004</v>
      </c>
      <c r="E21" s="887">
        <f t="shared" si="6"/>
        <v>0.65200000000000002</v>
      </c>
      <c r="F21" s="1028">
        <f t="shared" si="6"/>
        <v>0.57699999999999996</v>
      </c>
      <c r="G21" s="1028">
        <f t="shared" si="6"/>
        <v>0.67020000000000002</v>
      </c>
      <c r="H21" s="1028">
        <f>P46</f>
        <v>0.61169988512873696</v>
      </c>
      <c r="K21" s="898"/>
      <c r="L21" s="898"/>
    </row>
    <row r="22" spans="2:16" ht="22.5" customHeight="1" x14ac:dyDescent="0.2">
      <c r="B22" s="184"/>
      <c r="C22" s="184"/>
      <c r="D22" s="175"/>
      <c r="E22" s="175"/>
      <c r="F22" s="175"/>
      <c r="G22" s="148"/>
      <c r="H22" s="185"/>
      <c r="I22" s="185"/>
      <c r="K22" s="898"/>
      <c r="L22" s="898"/>
      <c r="M22" s="898"/>
    </row>
    <row r="23" spans="2:16" ht="22.5" customHeight="1" x14ac:dyDescent="0.2">
      <c r="B23" s="183" t="s">
        <v>931</v>
      </c>
      <c r="C23" s="184"/>
      <c r="D23" s="900" t="s">
        <v>932</v>
      </c>
      <c r="E23" s="901"/>
      <c r="F23" s="901"/>
      <c r="G23" s="148"/>
      <c r="H23" s="185"/>
      <c r="I23" s="185"/>
      <c r="J23" s="898"/>
      <c r="K23" s="898"/>
      <c r="L23" s="898"/>
      <c r="M23" s="898"/>
    </row>
    <row r="24" spans="2:16" ht="22.5" customHeight="1" x14ac:dyDescent="0.2">
      <c r="B24" s="1150" t="s">
        <v>933</v>
      </c>
      <c r="C24" s="1150" t="s">
        <v>829</v>
      </c>
      <c r="D24" s="1150" t="s">
        <v>503</v>
      </c>
      <c r="E24" s="1150" t="s">
        <v>504</v>
      </c>
      <c r="F24" s="1150" t="s">
        <v>505</v>
      </c>
      <c r="G24" s="1150" t="s">
        <v>506</v>
      </c>
      <c r="H24" s="1150" t="s">
        <v>830</v>
      </c>
      <c r="I24" s="185"/>
      <c r="J24" s="1150" t="s">
        <v>934</v>
      </c>
      <c r="K24" s="1150" t="s">
        <v>829</v>
      </c>
      <c r="L24" s="1150" t="s">
        <v>503</v>
      </c>
      <c r="M24" s="1150" t="s">
        <v>504</v>
      </c>
      <c r="N24" s="1150" t="s">
        <v>505</v>
      </c>
      <c r="O24" s="1150" t="s">
        <v>506</v>
      </c>
      <c r="P24" s="1150" t="s">
        <v>830</v>
      </c>
    </row>
    <row r="25" spans="2:16" ht="22.5" customHeight="1" x14ac:dyDescent="0.2">
      <c r="B25" s="296" t="s">
        <v>565</v>
      </c>
      <c r="C25" s="1266">
        <v>0.734006734006734</v>
      </c>
      <c r="D25" s="1266">
        <v>0.7425373134328358</v>
      </c>
      <c r="E25" s="1266">
        <v>0.71485943775100402</v>
      </c>
      <c r="F25" s="1266">
        <v>0.67826086956521736</v>
      </c>
      <c r="G25" s="1266">
        <v>0.68472906403940892</v>
      </c>
      <c r="H25" s="1266">
        <v>0.65829145728643212</v>
      </c>
      <c r="J25" s="296" t="s">
        <v>935</v>
      </c>
      <c r="K25" s="1267">
        <v>0.77800000000000002</v>
      </c>
      <c r="L25" s="1267">
        <v>0.82599999999999996</v>
      </c>
      <c r="M25" s="1267">
        <v>0.82599999999999996</v>
      </c>
      <c r="N25" s="1267">
        <v>0.84619999999999995</v>
      </c>
      <c r="O25" s="1267">
        <v>0.86699999999999999</v>
      </c>
      <c r="P25" s="1266">
        <v>0.71875</v>
      </c>
    </row>
    <row r="26" spans="2:16" ht="22.5" customHeight="1" x14ac:dyDescent="0.2">
      <c r="B26" s="113" t="s">
        <v>936</v>
      </c>
      <c r="C26" s="117">
        <v>0.50220264317180618</v>
      </c>
      <c r="D26" s="117">
        <v>0.53097345132743368</v>
      </c>
      <c r="E26" s="117">
        <v>0.51243781094527363</v>
      </c>
      <c r="F26" s="117">
        <v>0.551219512195122</v>
      </c>
      <c r="G26" s="117">
        <v>0.56060606060606055</v>
      </c>
      <c r="H26" s="117">
        <v>0.60843373493975905</v>
      </c>
      <c r="J26" s="113" t="s">
        <v>937</v>
      </c>
      <c r="K26" s="902">
        <v>0.75</v>
      </c>
      <c r="L26" s="117">
        <v>0.66700000000000004</v>
      </c>
      <c r="M26" s="902">
        <v>1</v>
      </c>
      <c r="N26" s="117">
        <v>0.66669999999999996</v>
      </c>
      <c r="O26" s="902">
        <v>1</v>
      </c>
      <c r="P26" s="902">
        <v>1</v>
      </c>
    </row>
    <row r="27" spans="2:16" ht="15.75" customHeight="1" x14ac:dyDescent="0.2">
      <c r="B27" s="113" t="s">
        <v>938</v>
      </c>
      <c r="C27" s="903"/>
      <c r="D27" s="117">
        <v>0.57692307692307687</v>
      </c>
      <c r="E27" s="117">
        <v>0.51724137931034486</v>
      </c>
      <c r="F27" s="117">
        <v>0.53749999999999998</v>
      </c>
      <c r="G27" s="117">
        <v>0.53125</v>
      </c>
      <c r="H27" s="117">
        <v>0.53061224489795922</v>
      </c>
      <c r="J27" s="113" t="s">
        <v>833</v>
      </c>
      <c r="K27" s="902">
        <v>0.85699999999999998</v>
      </c>
      <c r="L27" s="117">
        <v>0.57899999999999996</v>
      </c>
      <c r="M27" s="117">
        <v>0.68799999999999994</v>
      </c>
      <c r="N27" s="117">
        <v>0.73329999999999995</v>
      </c>
      <c r="O27" s="902">
        <v>0.875</v>
      </c>
      <c r="P27" s="117">
        <v>0.72727272727272729</v>
      </c>
    </row>
    <row r="28" spans="2:16" ht="15.75" customHeight="1" x14ac:dyDescent="0.2">
      <c r="B28" s="113" t="s">
        <v>939</v>
      </c>
      <c r="C28" s="117">
        <v>0.71974522292993626</v>
      </c>
      <c r="D28" s="117">
        <v>0.6875</v>
      </c>
      <c r="E28" s="117">
        <v>0.6964285714285714</v>
      </c>
      <c r="F28" s="117">
        <v>0.65680473372781067</v>
      </c>
      <c r="G28" s="904">
        <v>0.68211920529801329</v>
      </c>
      <c r="H28" s="117">
        <v>0.68553459119496851</v>
      </c>
      <c r="J28" s="113" t="s">
        <v>940</v>
      </c>
      <c r="K28" s="905" t="s">
        <v>763</v>
      </c>
      <c r="L28" s="117">
        <v>0.42899999999999999</v>
      </c>
      <c r="M28" s="902">
        <v>0.82399999999999995</v>
      </c>
      <c r="N28" s="902">
        <v>0.18179999999999999</v>
      </c>
      <c r="O28" s="117">
        <v>0.3</v>
      </c>
      <c r="P28" s="906"/>
    </row>
    <row r="29" spans="2:16" ht="15.75" customHeight="1" x14ac:dyDescent="0.2">
      <c r="B29" s="113" t="s">
        <v>941</v>
      </c>
      <c r="C29" s="117">
        <v>0.83280757097791802</v>
      </c>
      <c r="D29" s="117">
        <v>0.82491582491582494</v>
      </c>
      <c r="E29" s="117">
        <v>0.83006535947712423</v>
      </c>
      <c r="F29" s="904">
        <v>0.8193979933110368</v>
      </c>
      <c r="G29" s="904">
        <v>0.83333333333333337</v>
      </c>
      <c r="H29" s="117">
        <v>0.8231292517006803</v>
      </c>
      <c r="J29" s="113" t="s">
        <v>942</v>
      </c>
      <c r="K29" s="905" t="s">
        <v>763</v>
      </c>
      <c r="L29" s="117">
        <v>0.51700000000000002</v>
      </c>
      <c r="M29" s="905" t="s">
        <v>763</v>
      </c>
      <c r="N29" s="117">
        <v>0.7</v>
      </c>
      <c r="O29" s="906"/>
      <c r="P29" s="117">
        <v>0.58333333333333337</v>
      </c>
    </row>
    <row r="30" spans="2:16" ht="15.75" customHeight="1" x14ac:dyDescent="0.2">
      <c r="B30" s="113" t="s">
        <v>943</v>
      </c>
      <c r="C30" s="117">
        <v>0.67567567567567566</v>
      </c>
      <c r="D30" s="117">
        <v>0.79761904761904767</v>
      </c>
      <c r="E30" s="117">
        <v>0.77215189873417722</v>
      </c>
      <c r="F30" s="904">
        <v>0.82051282051282048</v>
      </c>
      <c r="G30" s="117">
        <v>0.8</v>
      </c>
      <c r="H30" s="117">
        <v>0.7142857142857143</v>
      </c>
      <c r="J30" s="113" t="s">
        <v>836</v>
      </c>
      <c r="K30" s="902">
        <v>0.81299999999999994</v>
      </c>
      <c r="L30" s="902">
        <v>0.75</v>
      </c>
      <c r="M30" s="902">
        <v>0.8</v>
      </c>
      <c r="N30" s="902">
        <v>0.8276</v>
      </c>
      <c r="O30" s="902">
        <v>0.88</v>
      </c>
      <c r="P30" s="902">
        <v>0.8125</v>
      </c>
    </row>
    <row r="31" spans="2:16" ht="15.75" customHeight="1" x14ac:dyDescent="0.2">
      <c r="B31" s="113" t="s">
        <v>944</v>
      </c>
      <c r="C31" s="117">
        <v>0.83333333333333337</v>
      </c>
      <c r="D31" s="117">
        <v>0.81818181818181823</v>
      </c>
      <c r="E31" s="904">
        <v>0.81818181818181823</v>
      </c>
      <c r="F31" s="904">
        <v>0.83050847457627119</v>
      </c>
      <c r="G31" s="904">
        <v>0.85245901639344257</v>
      </c>
      <c r="H31" s="904">
        <v>0.85964912280701755</v>
      </c>
      <c r="J31" s="113" t="s">
        <v>837</v>
      </c>
      <c r="K31" s="902">
        <v>0.83299999999999996</v>
      </c>
      <c r="L31" s="117">
        <v>0.5</v>
      </c>
      <c r="M31" s="902">
        <v>0.81799999999999995</v>
      </c>
      <c r="N31" s="117">
        <v>0.73329999999999995</v>
      </c>
      <c r="O31" s="902">
        <v>0.86699999999999999</v>
      </c>
      <c r="P31" s="117">
        <v>0.58823529411764708</v>
      </c>
    </row>
    <row r="32" spans="2:16" ht="15.75" customHeight="1" x14ac:dyDescent="0.2">
      <c r="B32" s="113" t="s">
        <v>945</v>
      </c>
      <c r="C32" s="117">
        <v>0.83458646616541354</v>
      </c>
      <c r="D32" s="117">
        <v>0.85365853658536583</v>
      </c>
      <c r="E32" s="904">
        <v>0.84745762711864403</v>
      </c>
      <c r="F32" s="904">
        <v>0.84615384615384615</v>
      </c>
      <c r="G32" s="904">
        <v>0.87394957983193278</v>
      </c>
      <c r="H32" s="904">
        <v>0.88596491228070173</v>
      </c>
      <c r="J32" s="113" t="s">
        <v>946</v>
      </c>
      <c r="K32" s="117">
        <v>0.68400000000000005</v>
      </c>
      <c r="L32" s="117">
        <v>0.54500000000000004</v>
      </c>
      <c r="M32" s="117">
        <v>0.57099999999999995</v>
      </c>
      <c r="N32" s="117">
        <v>0.41670000000000001</v>
      </c>
      <c r="O32" s="117">
        <v>0.68</v>
      </c>
      <c r="P32" s="117">
        <v>0.44</v>
      </c>
    </row>
    <row r="33" spans="2:16" ht="15.75" customHeight="1" x14ac:dyDescent="0.2">
      <c r="B33" s="113" t="s">
        <v>947</v>
      </c>
      <c r="C33" s="117">
        <v>0.8539325842696629</v>
      </c>
      <c r="D33" s="117">
        <v>0.80487804878048785</v>
      </c>
      <c r="E33" s="904">
        <v>0.8351648351648352</v>
      </c>
      <c r="F33" s="904">
        <v>0.83333333333333337</v>
      </c>
      <c r="G33" s="904">
        <v>0.81609195402298851</v>
      </c>
      <c r="H33" s="904">
        <v>0.87012987012987009</v>
      </c>
      <c r="J33" s="113" t="s">
        <v>948</v>
      </c>
      <c r="K33" s="117">
        <v>0.42899999999999999</v>
      </c>
      <c r="L33" s="905" t="s">
        <v>763</v>
      </c>
      <c r="M33" s="905" t="s">
        <v>763</v>
      </c>
      <c r="N33" s="905"/>
      <c r="O33" s="906"/>
      <c r="P33" s="906"/>
    </row>
    <row r="34" spans="2:16" ht="15.75" customHeight="1" x14ac:dyDescent="0.2">
      <c r="B34" s="113" t="s">
        <v>949</v>
      </c>
      <c r="C34" s="117">
        <v>0.74137931034482762</v>
      </c>
      <c r="D34" s="117">
        <v>0.72058823529411764</v>
      </c>
      <c r="E34" s="117">
        <v>0.68421052631578949</v>
      </c>
      <c r="F34" s="904">
        <v>0.70833333333333337</v>
      </c>
      <c r="G34" s="904">
        <v>0.66666666666666663</v>
      </c>
      <c r="H34" s="117">
        <v>0.6811594202898551</v>
      </c>
      <c r="J34" s="113" t="s">
        <v>950</v>
      </c>
      <c r="K34" s="905" t="s">
        <v>763</v>
      </c>
      <c r="L34" s="117">
        <v>0.39500000000000002</v>
      </c>
      <c r="M34" s="117">
        <v>0.28000000000000003</v>
      </c>
      <c r="N34" s="117">
        <v>0.34379999999999999</v>
      </c>
      <c r="O34" s="117">
        <v>0.34599999999999997</v>
      </c>
      <c r="P34" s="117">
        <v>0.30303030303030304</v>
      </c>
    </row>
    <row r="35" spans="2:16" ht="15.75" customHeight="1" x14ac:dyDescent="0.2">
      <c r="B35" s="113" t="s">
        <v>951</v>
      </c>
      <c r="C35" s="117">
        <v>0.875</v>
      </c>
      <c r="D35" s="117">
        <v>0.83870967741935487</v>
      </c>
      <c r="E35" s="907">
        <v>0.84</v>
      </c>
      <c r="F35" s="907">
        <v>0.91666666666666663</v>
      </c>
      <c r="G35" s="117">
        <v>0.90909090909090906</v>
      </c>
      <c r="H35" s="117">
        <v>1</v>
      </c>
      <c r="J35" s="113" t="s">
        <v>952</v>
      </c>
      <c r="K35" s="117">
        <v>0.44400000000000001</v>
      </c>
      <c r="L35" s="117">
        <v>0.379</v>
      </c>
      <c r="M35" s="117">
        <v>0.54500000000000004</v>
      </c>
      <c r="N35" s="117">
        <v>0.4</v>
      </c>
      <c r="O35" s="906"/>
      <c r="P35" s="906"/>
    </row>
    <row r="36" spans="2:16" ht="15.75" customHeight="1" x14ac:dyDescent="0.2">
      <c r="B36" s="113" t="s">
        <v>953</v>
      </c>
      <c r="C36" s="117">
        <v>0.97041420118343191</v>
      </c>
      <c r="D36" s="117">
        <v>0.95939086294416243</v>
      </c>
      <c r="E36" s="117">
        <v>0.96568627450980393</v>
      </c>
      <c r="F36" s="117">
        <v>0.95108695652173914</v>
      </c>
      <c r="G36" s="904">
        <v>0.92899408284023666</v>
      </c>
      <c r="H36" s="904">
        <v>0.93125000000000002</v>
      </c>
      <c r="J36" s="113" t="s">
        <v>954</v>
      </c>
      <c r="K36" s="906"/>
      <c r="L36" s="906"/>
      <c r="M36" s="906"/>
      <c r="N36" s="906"/>
      <c r="O36" s="117">
        <v>0.59099999999999997</v>
      </c>
      <c r="P36" s="117">
        <v>0.51724137931034486</v>
      </c>
    </row>
    <row r="37" spans="2:16" ht="19.5" customHeight="1" x14ac:dyDescent="0.2">
      <c r="B37" s="113" t="s">
        <v>955</v>
      </c>
      <c r="C37" s="117">
        <v>0.76288659793814428</v>
      </c>
      <c r="D37" s="117">
        <v>0.7024793388429752</v>
      </c>
      <c r="E37" s="117">
        <v>0.73684210526315785</v>
      </c>
      <c r="F37" s="117">
        <v>0.72</v>
      </c>
      <c r="G37" s="117">
        <v>0.71296296296296291</v>
      </c>
      <c r="H37" s="117">
        <v>0.72</v>
      </c>
      <c r="J37" s="113" t="s">
        <v>956</v>
      </c>
      <c r="K37" s="902">
        <v>0.75</v>
      </c>
      <c r="L37" s="905" t="s">
        <v>763</v>
      </c>
      <c r="M37" s="902">
        <v>0.83299999999999996</v>
      </c>
      <c r="N37" s="905" t="s">
        <v>763</v>
      </c>
      <c r="O37" s="906"/>
      <c r="P37" s="906"/>
    </row>
    <row r="38" spans="2:16" ht="15.75" customHeight="1" x14ac:dyDescent="0.2">
      <c r="B38" s="113" t="s">
        <v>572</v>
      </c>
      <c r="C38" s="117">
        <v>0.45454545454545453</v>
      </c>
      <c r="D38" s="117">
        <v>0.43560606060606061</v>
      </c>
      <c r="E38" s="117">
        <v>0.42125984251968501</v>
      </c>
      <c r="F38" s="117">
        <v>0.41796875</v>
      </c>
      <c r="G38" s="117">
        <v>0.41803278688524592</v>
      </c>
      <c r="H38" s="117">
        <v>0.43534482758620691</v>
      </c>
      <c r="J38" s="113" t="s">
        <v>845</v>
      </c>
      <c r="K38" s="902">
        <v>5.8999999999999997E-2</v>
      </c>
      <c r="L38" s="902">
        <v>0.115</v>
      </c>
      <c r="M38" s="117">
        <v>0.39100000000000001</v>
      </c>
      <c r="N38" s="117">
        <v>0.26919999999999999</v>
      </c>
      <c r="O38" s="117">
        <v>0.47620000000000001</v>
      </c>
      <c r="P38" s="117">
        <v>0.4</v>
      </c>
    </row>
    <row r="39" spans="2:16" ht="15.75" customHeight="1" x14ac:dyDescent="0.2">
      <c r="B39" s="113" t="s">
        <v>957</v>
      </c>
      <c r="C39" s="117">
        <v>0.21428571428571427</v>
      </c>
      <c r="D39" s="117">
        <v>0.24651162790697675</v>
      </c>
      <c r="E39" s="117">
        <v>0.22065727699530516</v>
      </c>
      <c r="F39" s="117">
        <v>0.20183486238532111</v>
      </c>
      <c r="G39" s="904">
        <v>0.17924528301886791</v>
      </c>
      <c r="H39" s="904">
        <v>0.16336633663366337</v>
      </c>
      <c r="J39" s="113" t="s">
        <v>958</v>
      </c>
      <c r="K39" s="902">
        <v>0.25</v>
      </c>
      <c r="L39" s="117">
        <v>0.33300000000000002</v>
      </c>
      <c r="M39" s="117">
        <v>0.318</v>
      </c>
      <c r="N39" s="117">
        <v>0.44</v>
      </c>
      <c r="O39" s="117">
        <v>0.2727</v>
      </c>
      <c r="P39" s="117">
        <v>0.5</v>
      </c>
    </row>
    <row r="40" spans="2:16" ht="15.75" customHeight="1" x14ac:dyDescent="0.2">
      <c r="B40" s="113" t="s">
        <v>959</v>
      </c>
      <c r="C40" s="117">
        <v>0.84444444444444444</v>
      </c>
      <c r="D40" s="117">
        <v>0.82078853046594979</v>
      </c>
      <c r="E40" s="117">
        <v>0.82986111111111116</v>
      </c>
      <c r="F40" s="117">
        <v>0.80784313725490198</v>
      </c>
      <c r="G40" s="904">
        <v>0.78636363636363638</v>
      </c>
      <c r="H40" s="904">
        <v>0.81538461538461537</v>
      </c>
      <c r="J40" s="113" t="s">
        <v>848</v>
      </c>
      <c r="K40" s="117">
        <v>0.46200000000000002</v>
      </c>
      <c r="L40" s="117">
        <v>0.68400000000000005</v>
      </c>
      <c r="M40" s="117">
        <v>0.36399999999999999</v>
      </c>
      <c r="N40" s="902">
        <v>0.78949999999999998</v>
      </c>
      <c r="O40" s="117">
        <v>0.625</v>
      </c>
      <c r="P40" s="117">
        <v>0.66666666666666663</v>
      </c>
    </row>
    <row r="41" spans="2:16" ht="15.75" customHeight="1" x14ac:dyDescent="0.2">
      <c r="B41" s="113" t="s">
        <v>960</v>
      </c>
      <c r="C41" s="903"/>
      <c r="D41" s="117">
        <v>0.54098360655737709</v>
      </c>
      <c r="E41" s="117">
        <v>0.49541284403669728</v>
      </c>
      <c r="F41" s="117">
        <v>0.46060606060606063</v>
      </c>
      <c r="G41" s="117">
        <v>0.48623853211009177</v>
      </c>
      <c r="H41" s="117">
        <v>0.47659574468085109</v>
      </c>
      <c r="J41" s="113" t="s">
        <v>849</v>
      </c>
      <c r="K41" s="902">
        <v>0.83299999999999996</v>
      </c>
      <c r="L41" s="117">
        <v>0.72699999999999998</v>
      </c>
      <c r="M41" s="117">
        <v>0.72699999999999998</v>
      </c>
      <c r="N41" s="117">
        <v>0.625</v>
      </c>
      <c r="O41" s="117">
        <v>0.73329999999999995</v>
      </c>
      <c r="P41" s="117">
        <v>0.6470588235294118</v>
      </c>
    </row>
    <row r="42" spans="2:16" ht="15.75" customHeight="1" x14ac:dyDescent="0.2">
      <c r="B42" s="113" t="s">
        <v>961</v>
      </c>
      <c r="C42" s="117">
        <v>0.32228360957642727</v>
      </c>
      <c r="D42" s="117">
        <v>0.29553903345724908</v>
      </c>
      <c r="E42" s="117">
        <v>0.28680688336520077</v>
      </c>
      <c r="F42" s="117">
        <v>0.2848360655737705</v>
      </c>
      <c r="G42" s="117">
        <v>0.29677419354838708</v>
      </c>
      <c r="H42" s="117">
        <v>0.32278481012658228</v>
      </c>
      <c r="J42" s="113" t="s">
        <v>850</v>
      </c>
      <c r="K42" s="902">
        <v>0.94399999999999995</v>
      </c>
      <c r="L42" s="902">
        <v>0.79600000000000004</v>
      </c>
      <c r="M42" s="902">
        <v>0.83299999999999996</v>
      </c>
      <c r="N42" s="117">
        <v>0.70589999999999997</v>
      </c>
      <c r="O42" s="902">
        <v>0.82099999999999995</v>
      </c>
      <c r="P42" s="117">
        <v>0.69565217391304346</v>
      </c>
    </row>
    <row r="43" spans="2:16" ht="15.75" customHeight="1" x14ac:dyDescent="0.2">
      <c r="B43" s="113" t="s">
        <v>962</v>
      </c>
      <c r="C43" s="117">
        <v>0.69124423963133641</v>
      </c>
      <c r="D43" s="117">
        <v>0.69377990430622005</v>
      </c>
      <c r="E43" s="117">
        <v>0.71584699453551914</v>
      </c>
      <c r="F43" s="117">
        <v>0.73988439306358378</v>
      </c>
      <c r="G43" s="117">
        <v>0.70857142857142852</v>
      </c>
      <c r="H43" s="117">
        <v>0.72514619883040932</v>
      </c>
      <c r="J43" s="113" t="s">
        <v>851</v>
      </c>
      <c r="K43" s="117">
        <v>0.47599999999999998</v>
      </c>
      <c r="L43" s="117">
        <v>0.5</v>
      </c>
      <c r="M43" s="117">
        <v>0.60699999999999998</v>
      </c>
      <c r="N43" s="117">
        <v>0.55259999999999998</v>
      </c>
      <c r="O43" s="117">
        <v>0.71879999999999999</v>
      </c>
      <c r="P43" s="117">
        <v>0.5757575757575758</v>
      </c>
    </row>
    <row r="44" spans="2:16" ht="15.75" customHeight="1" x14ac:dyDescent="0.2">
      <c r="B44" s="113" t="s">
        <v>963</v>
      </c>
      <c r="C44" s="117">
        <v>0.74857142857142855</v>
      </c>
      <c r="D44" s="117">
        <v>0.77611940298507465</v>
      </c>
      <c r="E44" s="908">
        <v>0.76555023923444976</v>
      </c>
      <c r="F44" s="117">
        <v>0.78155339805825241</v>
      </c>
      <c r="G44" s="904">
        <v>0.78947368421052633</v>
      </c>
      <c r="H44" s="117">
        <v>0.77142857142857146</v>
      </c>
      <c r="J44" s="113" t="s">
        <v>964</v>
      </c>
      <c r="K44" s="117">
        <v>0.375</v>
      </c>
      <c r="L44" s="905" t="s">
        <v>763</v>
      </c>
      <c r="M44" s="905" t="s">
        <v>763</v>
      </c>
      <c r="N44" s="905"/>
      <c r="O44" s="906"/>
      <c r="P44" s="906"/>
    </row>
    <row r="45" spans="2:16" ht="15.75" customHeight="1" x14ac:dyDescent="0.2">
      <c r="B45" s="113" t="s">
        <v>965</v>
      </c>
      <c r="C45" s="117">
        <v>0.60619469026548678</v>
      </c>
      <c r="D45" s="909">
        <v>0.6035242290748899</v>
      </c>
      <c r="E45" s="910">
        <v>0.60180995475113119</v>
      </c>
      <c r="F45" s="910">
        <v>0.60093896713615025</v>
      </c>
      <c r="G45" s="117">
        <v>0.62200956937799046</v>
      </c>
      <c r="H45" s="117">
        <v>0.63636363636363635</v>
      </c>
      <c r="J45" s="114" t="s">
        <v>763</v>
      </c>
      <c r="K45" s="911" t="s">
        <v>763</v>
      </c>
      <c r="L45" s="912" t="s">
        <v>763</v>
      </c>
      <c r="M45" s="913" t="s">
        <v>763</v>
      </c>
      <c r="N45" s="913"/>
      <c r="O45" s="913"/>
      <c r="P45" s="913"/>
    </row>
    <row r="46" spans="2:16" ht="15.75" customHeight="1" x14ac:dyDescent="0.2">
      <c r="B46" s="114" t="s">
        <v>763</v>
      </c>
      <c r="C46" s="911"/>
      <c r="D46" s="911"/>
      <c r="E46" s="45"/>
      <c r="F46" s="914"/>
      <c r="G46" s="45"/>
      <c r="H46" s="914"/>
      <c r="J46" s="180" t="s">
        <v>966</v>
      </c>
      <c r="K46" s="1271">
        <v>0.60899999999999999</v>
      </c>
      <c r="L46" s="1271">
        <v>0.54600000000000004</v>
      </c>
      <c r="M46" s="1271">
        <v>0.65200000000000002</v>
      </c>
      <c r="N46" s="1271">
        <v>0.57699999999999996</v>
      </c>
      <c r="O46" s="1271">
        <f>SUM(O25:O44)/15</f>
        <v>0.67020000000000002</v>
      </c>
      <c r="P46" s="1271">
        <f>AVERAGE(P25:P44)</f>
        <v>0.61169988512873696</v>
      </c>
    </row>
    <row r="47" spans="2:16" ht="15.75" customHeight="1" x14ac:dyDescent="0.2">
      <c r="B47" s="180" t="s">
        <v>967</v>
      </c>
      <c r="C47" s="1272">
        <f>AVERAGE(C25:C45)</f>
        <v>0.69565999585879867</v>
      </c>
      <c r="D47" s="1272">
        <f t="shared" ref="D47:H47" si="7">AVERAGE(D25:D45)</f>
        <v>0.67958131560125234</v>
      </c>
      <c r="E47" s="1272">
        <f t="shared" si="7"/>
        <v>0.67180632336903068</v>
      </c>
      <c r="F47" s="1272">
        <f t="shared" si="7"/>
        <v>0.67453543685596373</v>
      </c>
      <c r="G47" s="1272">
        <f t="shared" si="7"/>
        <v>0.67328390234153002</v>
      </c>
      <c r="H47" s="1272">
        <f t="shared" si="7"/>
        <v>0.68165976480226176</v>
      </c>
      <c r="J47" s="180" t="s">
        <v>968</v>
      </c>
      <c r="K47" s="1271">
        <v>0.621</v>
      </c>
      <c r="L47" s="1273">
        <v>0.53800000000000003</v>
      </c>
      <c r="M47" s="1273">
        <v>0.61799999999999999</v>
      </c>
      <c r="N47" s="1273">
        <v>0.58679999999999999</v>
      </c>
      <c r="O47" s="1273">
        <v>0.66900000000000004</v>
      </c>
      <c r="P47" s="1273">
        <v>0.58399999999999996</v>
      </c>
    </row>
    <row r="48" spans="2:16" ht="15.75" customHeight="1" x14ac:dyDescent="0.2">
      <c r="B48" s="180" t="s">
        <v>969</v>
      </c>
      <c r="C48" s="1271">
        <v>0.63396331295163977</v>
      </c>
      <c r="D48" s="1271">
        <v>0.62915326902465163</v>
      </c>
      <c r="E48" s="1274">
        <v>0.62529896359287807</v>
      </c>
      <c r="F48" s="1274">
        <v>0.61442516268980474</v>
      </c>
      <c r="G48" s="1274">
        <v>0.61311839911061705</v>
      </c>
      <c r="H48" s="1274">
        <v>0.61520737327188935</v>
      </c>
      <c r="J48" s="180" t="s">
        <v>970</v>
      </c>
      <c r="K48" s="1275" t="str">
        <f>CONCATENATE((COUNTIF(K25:K44,"&gt;=,75")+COUNTIF(K25:K44,"&lt;=,25"))," de ",COUNT(K25:K44))</f>
        <v>10 de 16</v>
      </c>
      <c r="L48" s="1275" t="str">
        <f t="shared" ref="L48:O48" si="8">CONCATENATE((COUNTIF(L25:L44,"&gt;=,75")+COUNTIF(L25:L44,"&lt;=,25"))," de ",COUNT(L25:L44))</f>
        <v>4 de 16</v>
      </c>
      <c r="M48" s="1275" t="str">
        <f t="shared" si="8"/>
        <v>7 de 16</v>
      </c>
      <c r="N48" s="1275" t="str">
        <f t="shared" si="8"/>
        <v>4 de 16</v>
      </c>
      <c r="O48" s="1275" t="str">
        <f t="shared" si="8"/>
        <v>6 de 15</v>
      </c>
      <c r="P48" s="1275" t="str">
        <f>CONCATENATE((COUNTIF(P25:P44,"&gt;=,75")+COUNTIF(P25:P44,"&lt;=,25"))," de ",COUNT(P25:P44))</f>
        <v>2 de 15</v>
      </c>
    </row>
    <row r="49" spans="2:16" ht="15.75" customHeight="1" x14ac:dyDescent="0.2">
      <c r="B49" s="180" t="s">
        <v>971</v>
      </c>
      <c r="C49" s="1275" t="str">
        <f>CONCATENATE((COUNTIF(C25:C45,"&gt;=,75")+COUNTIF(C25:C45,"&lt;=,25"))," de ",COUNT(C25:C45))</f>
        <v>9 de 19</v>
      </c>
      <c r="D49" s="1275" t="str">
        <f t="shared" ref="D49:H49" si="9">CONCATENATE((COUNTIF(D25:D45,"&gt;=,75")+COUNTIF(D25:D45,"&lt;=,25"))," de ",COUNT(D25:D45))</f>
        <v>10 de 21</v>
      </c>
      <c r="E49" s="1275" t="str">
        <f t="shared" si="9"/>
        <v>10 de 21</v>
      </c>
      <c r="F49" s="1275" t="str">
        <f t="shared" si="9"/>
        <v>10 de 21</v>
      </c>
      <c r="G49" s="1275" t="str">
        <f t="shared" si="9"/>
        <v>10 de 21</v>
      </c>
      <c r="H49" s="1275" t="str">
        <f t="shared" si="9"/>
        <v>9 de 21</v>
      </c>
      <c r="J49" s="180" t="s">
        <v>972</v>
      </c>
      <c r="K49" s="1271">
        <v>0.62</v>
      </c>
      <c r="L49" s="1273">
        <v>0.60499999999999998</v>
      </c>
      <c r="M49" s="1273">
        <v>0.61799999999999999</v>
      </c>
      <c r="N49" s="1273">
        <v>0.62670000000000003</v>
      </c>
      <c r="O49" s="1273">
        <v>0.63900000000000001</v>
      </c>
      <c r="P49" s="1273">
        <v>0.61299999999999999</v>
      </c>
    </row>
    <row r="50" spans="2:16" ht="15.75" customHeight="1" x14ac:dyDescent="0.2">
      <c r="B50" s="180" t="s">
        <v>973</v>
      </c>
      <c r="C50" s="1271">
        <v>0.60741669124152164</v>
      </c>
      <c r="D50" s="1271">
        <v>0.61229366567405608</v>
      </c>
      <c r="E50" s="1271">
        <v>0.61182764179979476</v>
      </c>
      <c r="F50" s="1271">
        <v>0.61215328467153285</v>
      </c>
      <c r="G50" s="1271">
        <v>0.61249365159979685</v>
      </c>
      <c r="H50" s="1271">
        <v>0.61313868613138689</v>
      </c>
    </row>
    <row r="52" spans="2:16" ht="15.75" customHeight="1" x14ac:dyDescent="0.2">
      <c r="B52" s="39" t="s">
        <v>974</v>
      </c>
    </row>
    <row r="53" spans="2:16" ht="15.75" customHeight="1" x14ac:dyDescent="0.2">
      <c r="B53" s="39" t="s">
        <v>975</v>
      </c>
    </row>
    <row r="55" spans="2:16" ht="15.75" customHeight="1" x14ac:dyDescent="0.2">
      <c r="B55" s="183" t="s">
        <v>931</v>
      </c>
      <c r="C55" s="915"/>
      <c r="D55" s="916" t="s">
        <v>976</v>
      </c>
      <c r="E55" s="901"/>
      <c r="F55" s="175"/>
      <c r="G55" s="148"/>
      <c r="H55" s="185"/>
    </row>
    <row r="56" spans="2:16" ht="15.75" customHeight="1" x14ac:dyDescent="0.2">
      <c r="B56" s="1150" t="s">
        <v>933</v>
      </c>
      <c r="C56" s="1150" t="s">
        <v>829</v>
      </c>
      <c r="D56" s="1150" t="s">
        <v>503</v>
      </c>
      <c r="E56" s="1150" t="s">
        <v>504</v>
      </c>
      <c r="F56" s="1150" t="s">
        <v>505</v>
      </c>
      <c r="G56" s="1150" t="s">
        <v>506</v>
      </c>
      <c r="H56" s="1150" t="s">
        <v>830</v>
      </c>
    </row>
    <row r="57" spans="2:16" ht="15.75" customHeight="1" x14ac:dyDescent="0.2">
      <c r="B57" s="296" t="s">
        <v>565</v>
      </c>
      <c r="C57" s="1266">
        <v>0.66700000000000004</v>
      </c>
      <c r="D57" s="1266">
        <v>0.76300000000000001</v>
      </c>
      <c r="E57" s="1266">
        <v>0.65300000000000002</v>
      </c>
      <c r="F57" s="1266">
        <v>0.61760000000000004</v>
      </c>
      <c r="G57" s="1266">
        <v>0.6875</v>
      </c>
      <c r="H57" s="1266">
        <v>0.65700000000000003</v>
      </c>
    </row>
    <row r="58" spans="2:16" ht="15.75" customHeight="1" x14ac:dyDescent="0.2">
      <c r="B58" s="113" t="s">
        <v>936</v>
      </c>
      <c r="C58" s="117">
        <v>0.52500000000000002</v>
      </c>
      <c r="D58" s="117">
        <v>0.53200000000000003</v>
      </c>
      <c r="E58" s="117">
        <v>0.48</v>
      </c>
      <c r="F58" s="117">
        <v>0.54900000000000004</v>
      </c>
      <c r="G58" s="117">
        <v>0.59090909090909094</v>
      </c>
      <c r="H58" s="117">
        <v>0.66700000000000004</v>
      </c>
    </row>
    <row r="59" spans="2:16" ht="15.75" customHeight="1" x14ac:dyDescent="0.2">
      <c r="B59" s="113" t="s">
        <v>938</v>
      </c>
      <c r="C59" s="903"/>
      <c r="D59" s="117">
        <v>0.57699999999999996</v>
      </c>
      <c r="E59" s="117">
        <v>0.45700000000000002</v>
      </c>
      <c r="F59" s="117">
        <v>0.5161</v>
      </c>
      <c r="G59" s="117">
        <v>0.40740740740740738</v>
      </c>
      <c r="H59" s="117">
        <v>0.53800000000000003</v>
      </c>
    </row>
    <row r="60" spans="2:16" ht="15.75" customHeight="1" x14ac:dyDescent="0.2">
      <c r="B60" s="113" t="s">
        <v>939</v>
      </c>
      <c r="C60" s="117">
        <v>0.71199999999999997</v>
      </c>
      <c r="D60" s="117">
        <v>0.57499999999999996</v>
      </c>
      <c r="E60" s="117">
        <v>0.71899999999999997</v>
      </c>
      <c r="F60" s="117">
        <v>0.59179999999999999</v>
      </c>
      <c r="G60" s="904">
        <v>0.75609756097560976</v>
      </c>
      <c r="H60" s="117">
        <v>0.66</v>
      </c>
    </row>
    <row r="61" spans="2:16" ht="15.75" customHeight="1" x14ac:dyDescent="0.2">
      <c r="B61" s="113" t="s">
        <v>941</v>
      </c>
      <c r="C61" s="117">
        <v>0.84899999999999998</v>
      </c>
      <c r="D61" s="117">
        <v>0.73799999999999999</v>
      </c>
      <c r="E61" s="117">
        <v>0.85</v>
      </c>
      <c r="F61" s="904">
        <v>0.81479999999999997</v>
      </c>
      <c r="G61" s="904">
        <v>0.80821917808219179</v>
      </c>
      <c r="H61" s="117">
        <v>0.747</v>
      </c>
    </row>
    <row r="62" spans="2:16" ht="15.75" customHeight="1" x14ac:dyDescent="0.2">
      <c r="B62" s="113" t="s">
        <v>943</v>
      </c>
      <c r="C62" s="117">
        <v>0.67700000000000005</v>
      </c>
      <c r="D62" s="117">
        <v>0.96699999999999997</v>
      </c>
      <c r="E62" s="117">
        <v>0.69</v>
      </c>
      <c r="F62" s="904">
        <v>0.8276</v>
      </c>
      <c r="G62" s="117">
        <v>0.74193548387096775</v>
      </c>
      <c r="H62" s="117">
        <v>0.65</v>
      </c>
    </row>
    <row r="63" spans="2:16" ht="15.75" customHeight="1" x14ac:dyDescent="0.2">
      <c r="B63" s="113" t="s">
        <v>944</v>
      </c>
      <c r="C63" s="117">
        <v>0.83299999999999996</v>
      </c>
      <c r="D63" s="117">
        <v>0.78300000000000003</v>
      </c>
      <c r="E63" s="904">
        <v>0.89700000000000002</v>
      </c>
      <c r="F63" s="904">
        <v>0.8095</v>
      </c>
      <c r="G63" s="904">
        <v>0.80769230769230771</v>
      </c>
      <c r="H63" s="904">
        <v>0.83299999999999996</v>
      </c>
    </row>
    <row r="64" spans="2:16" ht="15.75" customHeight="1" x14ac:dyDescent="0.2">
      <c r="B64" s="113" t="s">
        <v>945</v>
      </c>
      <c r="C64" s="117">
        <v>0.85699999999999998</v>
      </c>
      <c r="D64" s="117">
        <v>0.879</v>
      </c>
      <c r="E64" s="904">
        <v>0.86499999999999999</v>
      </c>
      <c r="F64" s="904">
        <v>0.76670000000000005</v>
      </c>
      <c r="G64" s="904">
        <v>0.88888888888888884</v>
      </c>
      <c r="H64" s="904">
        <v>0.94099999999999995</v>
      </c>
    </row>
    <row r="65" spans="2:8" ht="15.75" customHeight="1" x14ac:dyDescent="0.2">
      <c r="B65" s="113" t="s">
        <v>947</v>
      </c>
      <c r="C65" s="117">
        <v>0.76900000000000002</v>
      </c>
      <c r="D65" s="117">
        <v>0.8</v>
      </c>
      <c r="E65" s="904">
        <v>0.89700000000000002</v>
      </c>
      <c r="F65" s="904">
        <v>0.86670000000000003</v>
      </c>
      <c r="G65" s="904">
        <v>0.8</v>
      </c>
      <c r="H65" s="904">
        <v>0.78900000000000003</v>
      </c>
    </row>
    <row r="66" spans="2:8" ht="15.75" customHeight="1" x14ac:dyDescent="0.2">
      <c r="B66" s="113" t="s">
        <v>949</v>
      </c>
      <c r="C66" s="117">
        <v>0.69599999999999995</v>
      </c>
      <c r="D66" s="117">
        <v>0.63600000000000001</v>
      </c>
      <c r="E66" s="117">
        <v>0.55600000000000005</v>
      </c>
      <c r="F66" s="904">
        <v>0.76470000000000005</v>
      </c>
      <c r="G66" s="904">
        <v>0.75</v>
      </c>
      <c r="H66" s="117">
        <v>0.72</v>
      </c>
    </row>
    <row r="67" spans="2:8" ht="15.75" customHeight="1" x14ac:dyDescent="0.2">
      <c r="B67" s="113" t="s">
        <v>951</v>
      </c>
      <c r="C67" s="117">
        <v>0.875</v>
      </c>
      <c r="D67" s="117">
        <v>0.76900000000000002</v>
      </c>
      <c r="E67" s="903"/>
      <c r="F67" s="903"/>
      <c r="G67" s="903"/>
      <c r="H67" s="903"/>
    </row>
    <row r="68" spans="2:8" ht="15.75" customHeight="1" x14ac:dyDescent="0.2">
      <c r="B68" s="113" t="s">
        <v>953</v>
      </c>
      <c r="C68" s="117">
        <v>0.97</v>
      </c>
      <c r="D68" s="117">
        <v>0.90600000000000003</v>
      </c>
      <c r="E68" s="117">
        <v>0.94899999999999995</v>
      </c>
      <c r="F68" s="117">
        <v>0.92979999999999996</v>
      </c>
      <c r="G68" s="904">
        <v>0.87755102040816324</v>
      </c>
      <c r="H68" s="904">
        <v>0.93600000000000005</v>
      </c>
    </row>
    <row r="69" spans="2:8" ht="15.75" customHeight="1" x14ac:dyDescent="0.2">
      <c r="B69" s="113" t="s">
        <v>955</v>
      </c>
      <c r="C69" s="117">
        <v>0.64300000000000002</v>
      </c>
      <c r="D69" s="117">
        <v>0.59</v>
      </c>
      <c r="E69" s="117">
        <v>0.83299999999999996</v>
      </c>
      <c r="F69" s="117">
        <v>0.73080000000000001</v>
      </c>
      <c r="G69" s="117">
        <v>0.62962962962962965</v>
      </c>
      <c r="H69" s="117">
        <v>0.66700000000000004</v>
      </c>
    </row>
    <row r="70" spans="2:8" ht="15.75" customHeight="1" x14ac:dyDescent="0.2">
      <c r="B70" s="113" t="s">
        <v>572</v>
      </c>
      <c r="C70" s="117">
        <v>0.41299999999999998</v>
      </c>
      <c r="D70" s="117">
        <v>0.38200000000000001</v>
      </c>
      <c r="E70" s="117">
        <v>0.45700000000000002</v>
      </c>
      <c r="F70" s="117">
        <v>0.52110000000000001</v>
      </c>
      <c r="G70" s="117">
        <v>0.39393939393939392</v>
      </c>
      <c r="H70" s="117">
        <v>0.44400000000000001</v>
      </c>
    </row>
    <row r="71" spans="2:8" ht="15.75" customHeight="1" x14ac:dyDescent="0.2">
      <c r="B71" s="113" t="s">
        <v>957</v>
      </c>
      <c r="C71" s="117">
        <v>0.16400000000000001</v>
      </c>
      <c r="D71" s="117">
        <v>0.28799999999999998</v>
      </c>
      <c r="E71" s="117">
        <v>0.19</v>
      </c>
      <c r="F71" s="117">
        <v>0.1613</v>
      </c>
      <c r="G71" s="904">
        <v>0.1206896551724138</v>
      </c>
      <c r="H71" s="904">
        <v>0.161</v>
      </c>
    </row>
    <row r="72" spans="2:8" ht="15.75" customHeight="1" x14ac:dyDescent="0.2">
      <c r="B72" s="113" t="s">
        <v>959</v>
      </c>
      <c r="C72" s="117">
        <v>0.79800000000000004</v>
      </c>
      <c r="D72" s="117">
        <v>0.74399999999999999</v>
      </c>
      <c r="E72" s="117">
        <v>0.82899999999999996</v>
      </c>
      <c r="F72" s="117">
        <v>0.77359999999999995</v>
      </c>
      <c r="G72" s="904">
        <v>0.76200000000000001</v>
      </c>
      <c r="H72" s="904">
        <v>0.76900000000000002</v>
      </c>
    </row>
    <row r="73" spans="2:8" ht="15.75" customHeight="1" x14ac:dyDescent="0.2">
      <c r="B73" s="113" t="s">
        <v>960</v>
      </c>
      <c r="C73" s="903"/>
      <c r="D73" s="117">
        <v>0.54100000000000004</v>
      </c>
      <c r="E73" s="117">
        <v>0.46700000000000003</v>
      </c>
      <c r="F73" s="117">
        <v>0.37880000000000003</v>
      </c>
      <c r="G73" s="117">
        <v>0.54100000000000004</v>
      </c>
      <c r="H73" s="117">
        <v>0.5</v>
      </c>
    </row>
    <row r="74" spans="2:8" ht="15.75" customHeight="1" x14ac:dyDescent="0.2">
      <c r="B74" s="113" t="s">
        <v>961</v>
      </c>
      <c r="C74" s="117">
        <v>0.35899999999999999</v>
      </c>
      <c r="D74" s="117">
        <v>0.27100000000000002</v>
      </c>
      <c r="E74" s="117">
        <v>0.33100000000000002</v>
      </c>
      <c r="F74" s="117">
        <v>0.28349999999999997</v>
      </c>
      <c r="G74" s="117">
        <v>0.314</v>
      </c>
      <c r="H74" s="117">
        <v>0.35399999999999998</v>
      </c>
    </row>
    <row r="75" spans="2:8" ht="15.75" customHeight="1" x14ac:dyDescent="0.2">
      <c r="B75" s="113" t="s">
        <v>962</v>
      </c>
      <c r="C75" s="117">
        <v>0.65700000000000003</v>
      </c>
      <c r="D75" s="117">
        <v>0.67300000000000004</v>
      </c>
      <c r="E75" s="117">
        <v>0.69499999999999995</v>
      </c>
      <c r="F75" s="117">
        <v>0.77359999999999995</v>
      </c>
      <c r="G75" s="117">
        <v>0.71189999999999998</v>
      </c>
      <c r="H75" s="117">
        <v>0.73599999999999999</v>
      </c>
    </row>
    <row r="76" spans="2:8" ht="15.75" customHeight="1" x14ac:dyDescent="0.2">
      <c r="B76" s="113" t="s">
        <v>963</v>
      </c>
      <c r="C76" s="117">
        <v>0.86699999999999999</v>
      </c>
      <c r="D76" s="117">
        <v>0.77200000000000002</v>
      </c>
      <c r="E76" s="908">
        <v>0.72099999999999997</v>
      </c>
      <c r="F76" s="117">
        <v>0.8095</v>
      </c>
      <c r="G76" s="904">
        <v>0.84209999999999996</v>
      </c>
      <c r="H76" s="117">
        <v>0.72899999999999998</v>
      </c>
    </row>
    <row r="77" spans="2:8" ht="15.75" customHeight="1" x14ac:dyDescent="0.2">
      <c r="B77" s="113" t="s">
        <v>965</v>
      </c>
      <c r="C77" s="117">
        <v>0.66200000000000003</v>
      </c>
      <c r="D77" s="909">
        <v>0.57599999999999996</v>
      </c>
      <c r="E77" s="910">
        <v>0.52500000000000002</v>
      </c>
      <c r="F77" s="910">
        <v>0.64910000000000001</v>
      </c>
      <c r="G77" s="117">
        <v>0.6825</v>
      </c>
      <c r="H77" s="117">
        <v>0.70499999999999996</v>
      </c>
    </row>
    <row r="78" spans="2:8" ht="15.75" customHeight="1" x14ac:dyDescent="0.2">
      <c r="B78" s="114" t="s">
        <v>763</v>
      </c>
      <c r="C78" s="911" t="s">
        <v>763</v>
      </c>
      <c r="D78" s="911" t="s">
        <v>763</v>
      </c>
      <c r="E78" s="45" t="s">
        <v>763</v>
      </c>
      <c r="F78" s="914"/>
      <c r="G78" s="45"/>
      <c r="H78" s="914"/>
    </row>
    <row r="79" spans="2:8" ht="15.75" customHeight="1" x14ac:dyDescent="0.2">
      <c r="B79" s="180" t="s">
        <v>967</v>
      </c>
      <c r="C79" s="1272">
        <f t="shared" ref="C79:H79" si="10">AVERAGE(C57:C77)</f>
        <v>0.68384210526315792</v>
      </c>
      <c r="D79" s="1272">
        <f t="shared" si="10"/>
        <v>0.65533333333333343</v>
      </c>
      <c r="E79" s="1272">
        <f t="shared" si="10"/>
        <v>0.65305000000000013</v>
      </c>
      <c r="F79" s="1272">
        <f t="shared" si="10"/>
        <v>0.65678000000000014</v>
      </c>
      <c r="G79" s="1272">
        <f t="shared" si="10"/>
        <v>0.65569798084880326</v>
      </c>
      <c r="H79" s="1272">
        <f t="shared" si="10"/>
        <v>0.66015000000000001</v>
      </c>
    </row>
    <row r="80" spans="2:8" ht="15.75" customHeight="1" x14ac:dyDescent="0.2">
      <c r="B80" s="180" t="s">
        <v>969</v>
      </c>
      <c r="C80" s="1271">
        <v>0.64</v>
      </c>
      <c r="D80" s="1271">
        <v>0.61</v>
      </c>
      <c r="E80" s="1274">
        <v>0.624</v>
      </c>
      <c r="F80" s="1274">
        <v>0.60840000000000005</v>
      </c>
      <c r="G80" s="1274">
        <v>0.61601642710472282</v>
      </c>
      <c r="H80" s="1274">
        <v>0.61704312114989734</v>
      </c>
    </row>
    <row r="81" spans="2:8" ht="15.75" customHeight="1" x14ac:dyDescent="0.2">
      <c r="B81" s="180" t="s">
        <v>971</v>
      </c>
      <c r="C81" s="1276" t="s">
        <v>977</v>
      </c>
      <c r="D81" s="1276" t="s">
        <v>978</v>
      </c>
      <c r="E81" s="1275" t="s">
        <v>979</v>
      </c>
      <c r="F81" s="1275" t="s">
        <v>980</v>
      </c>
      <c r="G81" s="1275" t="s">
        <v>981</v>
      </c>
      <c r="H81" s="1275" t="s">
        <v>982</v>
      </c>
    </row>
    <row r="82" spans="2:8" ht="15.75" customHeight="1" x14ac:dyDescent="0.2">
      <c r="B82" s="180" t="s">
        <v>973</v>
      </c>
      <c r="C82" s="1271">
        <v>0.61</v>
      </c>
      <c r="D82" s="1271">
        <v>0.61585890450243763</v>
      </c>
      <c r="E82" s="1271">
        <v>0.60888950815103804</v>
      </c>
      <c r="F82" s="1271">
        <v>0.61129991503823278</v>
      </c>
      <c r="G82" s="1271">
        <v>0.61364275668073132</v>
      </c>
      <c r="H82" s="1271">
        <v>0.61075725406935599</v>
      </c>
    </row>
    <row r="84" spans="2:8" ht="15.75" customHeight="1" x14ac:dyDescent="0.2">
      <c r="B84" s="39" t="s">
        <v>983</v>
      </c>
    </row>
    <row r="85" spans="2:8" ht="15.75" customHeight="1" x14ac:dyDescent="0.2">
      <c r="B85" s="39" t="s">
        <v>813</v>
      </c>
    </row>
    <row r="87" spans="2:8" ht="15.75" customHeight="1" x14ac:dyDescent="0.2">
      <c r="B87" s="1943" t="s">
        <v>426</v>
      </c>
      <c r="C87" s="2124"/>
      <c r="D87" s="2124"/>
      <c r="E87" s="2124"/>
      <c r="F87" s="2120"/>
    </row>
    <row r="88" spans="2:8" ht="15.75" customHeight="1" x14ac:dyDescent="0.2">
      <c r="B88" s="2194" t="s">
        <v>984</v>
      </c>
      <c r="C88" s="2310"/>
      <c r="D88" s="2310"/>
      <c r="E88" s="2310"/>
      <c r="F88" s="2311"/>
    </row>
    <row r="89" spans="2:8" ht="15.75" customHeight="1" x14ac:dyDescent="0.2">
      <c r="B89" s="2312"/>
      <c r="C89" s="2310"/>
      <c r="D89" s="2310"/>
      <c r="E89" s="2310"/>
      <c r="F89" s="2311"/>
    </row>
    <row r="90" spans="2:8" ht="15.75" customHeight="1" x14ac:dyDescent="0.2">
      <c r="B90" s="2312"/>
      <c r="C90" s="2310"/>
      <c r="D90" s="2310"/>
      <c r="E90" s="2310"/>
      <c r="F90" s="2311"/>
    </row>
    <row r="91" spans="2:8" ht="15.75" customHeight="1" x14ac:dyDescent="0.2">
      <c r="B91" s="2312"/>
      <c r="C91" s="2310"/>
      <c r="D91" s="2310"/>
      <c r="E91" s="2310"/>
      <c r="F91" s="2311"/>
    </row>
    <row r="92" spans="2:8" ht="15.75" customHeight="1" x14ac:dyDescent="0.2">
      <c r="B92" s="2312"/>
      <c r="C92" s="2310"/>
      <c r="D92" s="2310"/>
      <c r="E92" s="2310"/>
      <c r="F92" s="2311"/>
    </row>
    <row r="93" spans="2:8" ht="15.75" customHeight="1" x14ac:dyDescent="0.2">
      <c r="B93" s="2312"/>
      <c r="C93" s="2310"/>
      <c r="D93" s="2310"/>
      <c r="E93" s="2310"/>
      <c r="F93" s="2311"/>
    </row>
    <row r="94" spans="2:8" ht="15.75" customHeight="1" x14ac:dyDescent="0.2">
      <c r="B94" s="2312"/>
      <c r="C94" s="2310"/>
      <c r="D94" s="2310"/>
      <c r="E94" s="2310"/>
      <c r="F94" s="2311"/>
    </row>
    <row r="95" spans="2:8" ht="15.75" customHeight="1" x14ac:dyDescent="0.2">
      <c r="B95" s="2313"/>
      <c r="C95" s="2314"/>
      <c r="D95" s="2314"/>
      <c r="E95" s="2314"/>
      <c r="F95" s="2315"/>
    </row>
  </sheetData>
  <sheetProtection formatCells="0" formatColumns="0" formatRows="0" insertColumns="0" insertRows="0" insertHyperlinks="0" deleteColumns="0" deleteRows="0" pivotTables="0"/>
  <mergeCells count="20">
    <mergeCell ref="C5:D5"/>
    <mergeCell ref="E5:F5"/>
    <mergeCell ref="G5:I5"/>
    <mergeCell ref="E7:F7"/>
    <mergeCell ref="C7:D7"/>
    <mergeCell ref="C6:D6"/>
    <mergeCell ref="E6:F6"/>
    <mergeCell ref="G6:I6"/>
    <mergeCell ref="G7:I7"/>
    <mergeCell ref="B2:D2"/>
    <mergeCell ref="C4:D4"/>
    <mergeCell ref="E4:F4"/>
    <mergeCell ref="G4:I4"/>
    <mergeCell ref="E2:I2"/>
    <mergeCell ref="C8:D8"/>
    <mergeCell ref="E8:F8"/>
    <mergeCell ref="G8:I8"/>
    <mergeCell ref="B88:F95"/>
    <mergeCell ref="B10:I10"/>
    <mergeCell ref="B87:F87"/>
  </mergeCells>
  <phoneticPr fontId="3" type="noConversion"/>
  <conditionalFormatting sqref="C25:H45">
    <cfRule type="cellIs" dxfId="13" priority="17" operator="between">
      <formula>0.4</formula>
      <formula>0.6</formula>
    </cfRule>
    <cfRule type="cellIs" dxfId="12" priority="18" operator="between">
      <formula>0.01</formula>
      <formula>0.25</formula>
    </cfRule>
    <cfRule type="cellIs" dxfId="11" priority="19" operator="greaterThan">
      <formula>0.7499</formula>
    </cfRule>
  </conditionalFormatting>
  <conditionalFormatting sqref="C57:H77">
    <cfRule type="cellIs" dxfId="10" priority="2" operator="between">
      <formula>0.4</formula>
      <formula>0.6</formula>
    </cfRule>
    <cfRule type="cellIs" dxfId="9" priority="3" operator="between">
      <formula>0.01</formula>
      <formula>0.25</formula>
    </cfRule>
    <cfRule type="cellIs" dxfId="8" priority="4" operator="greaterThan">
      <formula>0.7499</formula>
    </cfRule>
  </conditionalFormatting>
  <pageMargins left="0.7" right="0.7" top="0.75" bottom="0.75" header="0" footer="0"/>
  <pageSetup paperSize="9" scale="30"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1" id="{00000000-000E-0000-1600-000001000000}">
            <x14:iconSet iconSet="4Arrows" custom="1">
              <x14:cfvo type="percent">
                <xm:f>0</xm:f>
              </x14:cfvo>
              <x14:cfvo type="num">
                <xm:f>0.3</xm:f>
              </x14:cfvo>
              <x14:cfvo type="num">
                <xm:f>0.4</xm:f>
              </x14:cfvo>
              <x14:cfvo type="num">
                <xm:f>0.5</xm:f>
              </x14:cfvo>
              <x14:cfIcon iconSet="3Symbols" iconId="2"/>
              <x14:cfIcon iconSet="3Triangles" iconId="2"/>
              <x14:cfIcon iconSet="3TrafficLights1" iconId="1"/>
              <x14:cfIcon iconSet="3TrafficLights1" iconId="0"/>
            </x14:iconSet>
          </x14:cfRule>
          <xm:sqref>C19:H19</xm:sqref>
        </x14:conditionalFormatting>
      </x14:conditionalFormatting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2637B9-1384-4605-A04B-9820D1B547DF}">
  <sheetPr>
    <tabColor theme="2"/>
    <pageSetUpPr fitToPage="1"/>
  </sheetPr>
  <dimension ref="A2:O71"/>
  <sheetViews>
    <sheetView showGridLines="0" workbookViewId="0">
      <selection activeCell="N21" sqref="N21"/>
    </sheetView>
  </sheetViews>
  <sheetFormatPr defaultColWidth="12.5703125" defaultRowHeight="15.75" customHeight="1" x14ac:dyDescent="0.2"/>
  <cols>
    <col min="1" max="1" width="3.42578125" style="39" customWidth="1"/>
    <col min="2" max="2" width="29.5703125" style="39" customWidth="1"/>
    <col min="3" max="7" width="14.5703125" style="39" customWidth="1"/>
    <col min="8" max="9" width="12.5703125" style="39" customWidth="1"/>
    <col min="10" max="10" width="12.7109375" style="39" customWidth="1"/>
    <col min="11" max="11" width="13.85546875" style="39" customWidth="1"/>
    <col min="12" max="12" width="19.140625" style="39" customWidth="1"/>
    <col min="13" max="14" width="10.42578125" style="39" customWidth="1"/>
    <col min="15" max="20" width="7.5703125" style="39" customWidth="1"/>
    <col min="21" max="16384" width="12.5703125" style="39"/>
  </cols>
  <sheetData>
    <row r="2" spans="2:11" s="166" customFormat="1" ht="23.25" customHeight="1" x14ac:dyDescent="0.25">
      <c r="B2" s="1966" t="s">
        <v>0</v>
      </c>
      <c r="C2" s="1967"/>
      <c r="D2" s="1967"/>
      <c r="E2" s="2046" t="s">
        <v>123</v>
      </c>
      <c r="F2" s="2228"/>
      <c r="G2" s="2228"/>
      <c r="H2" s="2228"/>
      <c r="I2" s="2228"/>
      <c r="J2" s="2229"/>
    </row>
    <row r="3" spans="2:11" ht="22.5" customHeight="1" x14ac:dyDescent="0.2">
      <c r="B3" s="40"/>
      <c r="C3" s="40"/>
      <c r="D3" s="41"/>
      <c r="E3" s="41"/>
      <c r="F3" s="41"/>
      <c r="G3" s="41"/>
      <c r="H3" s="41"/>
      <c r="I3" s="41"/>
    </row>
    <row r="4" spans="2:11" ht="42" customHeight="1" x14ac:dyDescent="0.25">
      <c r="B4" s="2100" t="s">
        <v>124</v>
      </c>
      <c r="C4" s="2337"/>
      <c r="D4" s="2343" t="s">
        <v>38</v>
      </c>
      <c r="E4" s="2343"/>
      <c r="F4" s="2339" t="s">
        <v>126</v>
      </c>
      <c r="G4" s="2340"/>
      <c r="H4" s="2344" t="s">
        <v>985</v>
      </c>
      <c r="I4" s="2344"/>
      <c r="J4" s="2345"/>
      <c r="K4" s="1012"/>
    </row>
    <row r="5" spans="2:11" ht="54.75" customHeight="1" x14ac:dyDescent="0.2">
      <c r="B5" s="2100" t="s">
        <v>128</v>
      </c>
      <c r="C5" s="2337"/>
      <c r="D5" s="2338" t="s">
        <v>986</v>
      </c>
      <c r="E5" s="2338"/>
      <c r="F5" s="2339" t="s">
        <v>130</v>
      </c>
      <c r="G5" s="2340"/>
      <c r="H5" s="2341" t="s">
        <v>475</v>
      </c>
      <c r="I5" s="2341"/>
      <c r="J5" s="2342"/>
    </row>
    <row r="6" spans="2:11" ht="85.5" customHeight="1" x14ac:dyDescent="0.2">
      <c r="B6" s="2100" t="s">
        <v>132</v>
      </c>
      <c r="C6" s="2337"/>
      <c r="D6" s="2338" t="s">
        <v>987</v>
      </c>
      <c r="E6" s="2338"/>
      <c r="F6" s="2339" t="s">
        <v>134</v>
      </c>
      <c r="G6" s="2340"/>
      <c r="H6" s="2244" t="s">
        <v>135</v>
      </c>
      <c r="I6" s="2244"/>
      <c r="J6" s="2245"/>
    </row>
    <row r="7" spans="2:11" ht="41.25" customHeight="1" x14ac:dyDescent="0.2">
      <c r="B7" s="2100" t="s">
        <v>136</v>
      </c>
      <c r="C7" s="2337"/>
      <c r="D7" s="2338" t="s">
        <v>403</v>
      </c>
      <c r="E7" s="2338"/>
      <c r="F7" s="2339" t="s">
        <v>138</v>
      </c>
      <c r="G7" s="2340"/>
      <c r="H7" s="2209" t="s">
        <v>139</v>
      </c>
      <c r="I7" s="2209"/>
      <c r="J7" s="2210"/>
    </row>
    <row r="8" spans="2:11" ht="39.75" customHeight="1" x14ac:dyDescent="0.2">
      <c r="B8" s="2100" t="s">
        <v>140</v>
      </c>
      <c r="C8" s="2337"/>
      <c r="D8" s="2244" t="s">
        <v>715</v>
      </c>
      <c r="E8" s="2244"/>
      <c r="F8" s="2339" t="s">
        <v>142</v>
      </c>
      <c r="G8" s="2340"/>
      <c r="H8" s="2206" t="s">
        <v>499</v>
      </c>
      <c r="I8" s="2206"/>
      <c r="J8" s="2207"/>
    </row>
    <row r="9" spans="2:11" ht="14.25" customHeight="1" x14ac:dyDescent="0.2"/>
    <row r="10" spans="2:11" ht="22.5" customHeight="1" x14ac:dyDescent="0.2">
      <c r="B10" s="2235" t="s">
        <v>144</v>
      </c>
      <c r="C10" s="2236"/>
      <c r="D10" s="2236"/>
      <c r="E10" s="2236"/>
      <c r="F10" s="2236"/>
      <c r="G10" s="2236"/>
      <c r="H10" s="2236"/>
      <c r="I10" s="2236"/>
      <c r="J10" s="2236"/>
      <c r="K10" s="2236"/>
    </row>
    <row r="11" spans="2:11" s="172" customFormat="1" ht="22.5" customHeight="1" x14ac:dyDescent="0.2">
      <c r="B11" s="1106" t="s">
        <v>988</v>
      </c>
      <c r="C11" s="1107"/>
      <c r="D11" s="1107"/>
      <c r="E11" s="1109" t="s">
        <v>989</v>
      </c>
      <c r="F11" s="1107"/>
      <c r="G11" s="1107"/>
      <c r="H11" s="1032"/>
      <c r="I11" s="1032"/>
      <c r="J11" s="1032"/>
      <c r="K11" s="1110"/>
    </row>
    <row r="12" spans="2:11" ht="22.5" customHeight="1" x14ac:dyDescent="0.2">
      <c r="B12" s="221"/>
      <c r="C12" s="92"/>
      <c r="D12" s="92"/>
      <c r="E12" s="92"/>
      <c r="F12" s="92"/>
      <c r="G12" s="92"/>
      <c r="H12" s="92"/>
      <c r="I12" s="92"/>
      <c r="J12" s="92"/>
    </row>
    <row r="13" spans="2:11" ht="22.5" customHeight="1" x14ac:dyDescent="0.2">
      <c r="C13" s="44" t="s">
        <v>990</v>
      </c>
    </row>
    <row r="14" spans="2:11" ht="22.5" customHeight="1" x14ac:dyDescent="0.2">
      <c r="B14" s="1150" t="s">
        <v>991</v>
      </c>
      <c r="C14" s="1119" t="s">
        <v>992</v>
      </c>
      <c r="D14" s="1119" t="s">
        <v>477</v>
      </c>
      <c r="E14" s="1119" t="s">
        <v>478</v>
      </c>
      <c r="F14" s="1150" t="s">
        <v>440</v>
      </c>
      <c r="G14" s="1119" t="s">
        <v>441</v>
      </c>
      <c r="I14" s="44" t="s">
        <v>428</v>
      </c>
    </row>
    <row r="15" spans="2:11" ht="22.5" customHeight="1" x14ac:dyDescent="0.2">
      <c r="B15" s="1150" t="s">
        <v>993</v>
      </c>
      <c r="C15" s="1119" t="s">
        <v>441</v>
      </c>
      <c r="D15" s="1119" t="s">
        <v>442</v>
      </c>
      <c r="E15" s="1119" t="s">
        <v>443</v>
      </c>
      <c r="F15" s="1150" t="s">
        <v>444</v>
      </c>
      <c r="G15" s="1119" t="s">
        <v>445</v>
      </c>
      <c r="I15" s="39" t="s">
        <v>431</v>
      </c>
      <c r="J15" s="216"/>
    </row>
    <row r="16" spans="2:11" ht="30.75" customHeight="1" x14ac:dyDescent="0.2">
      <c r="B16" s="1118" t="s">
        <v>994</v>
      </c>
      <c r="C16" s="1277">
        <f>C49</f>
        <v>0.48245614035087719</v>
      </c>
      <c r="D16" s="1278">
        <f>E49</f>
        <v>0.54176072234762984</v>
      </c>
      <c r="E16" s="1279">
        <f>G49</f>
        <v>0.47731397459165154</v>
      </c>
      <c r="F16" s="1279">
        <f>I49</f>
        <v>0.55908289241622577</v>
      </c>
      <c r="G16" s="1279">
        <f>K49</f>
        <v>0.53797468354430378</v>
      </c>
      <c r="I16" s="39" t="s">
        <v>326</v>
      </c>
      <c r="J16" s="216"/>
    </row>
    <row r="17" spans="2:15" ht="30.75" customHeight="1" x14ac:dyDescent="0.2">
      <c r="B17" s="1118" t="s">
        <v>995</v>
      </c>
      <c r="C17" s="886">
        <f>D49</f>
        <v>0.47407407407407409</v>
      </c>
      <c r="D17" s="887">
        <f>F49</f>
        <v>0.49090909090909091</v>
      </c>
      <c r="E17" s="1028">
        <f>H49</f>
        <v>0.44036697247706424</v>
      </c>
      <c r="F17" s="1028">
        <f>J49</f>
        <v>0.48795180722891568</v>
      </c>
      <c r="G17" s="1028">
        <f>L49</f>
        <v>0.48414985590778098</v>
      </c>
      <c r="I17" s="39" t="s">
        <v>430</v>
      </c>
      <c r="J17" s="216"/>
    </row>
    <row r="18" spans="2:15" ht="30.75" customHeight="1" x14ac:dyDescent="0.2">
      <c r="B18" s="1118" t="s">
        <v>996</v>
      </c>
      <c r="C18" s="886">
        <f>C16-C17</f>
        <v>8.3820662768031018E-3</v>
      </c>
      <c r="D18" s="887">
        <f t="shared" ref="D18:G18" si="0">D16-D17</f>
        <v>5.0851631438538936E-2</v>
      </c>
      <c r="E18" s="1028">
        <f t="shared" si="0"/>
        <v>3.6947002114587291E-2</v>
      </c>
      <c r="F18" s="1028">
        <f t="shared" si="0"/>
        <v>7.1131085187310095E-2</v>
      </c>
      <c r="G18" s="1028">
        <f t="shared" si="0"/>
        <v>5.3824827636522798E-2</v>
      </c>
      <c r="I18" s="39" t="s">
        <v>429</v>
      </c>
      <c r="J18" s="216"/>
    </row>
    <row r="19" spans="2:15" ht="22.5" customHeight="1" x14ac:dyDescent="0.2">
      <c r="B19" s="39" t="s">
        <v>997</v>
      </c>
      <c r="K19" s="216"/>
    </row>
    <row r="20" spans="2:15" ht="22.5" customHeight="1" x14ac:dyDescent="0.2">
      <c r="B20" s="184"/>
      <c r="C20" s="184"/>
      <c r="D20" s="185"/>
      <c r="E20" s="185"/>
      <c r="F20" s="185"/>
      <c r="G20" s="185"/>
      <c r="H20" s="185"/>
      <c r="I20" s="185"/>
      <c r="K20" s="216"/>
    </row>
    <row r="21" spans="2:15" ht="22.5" customHeight="1" x14ac:dyDescent="0.2">
      <c r="B21" s="184"/>
      <c r="C21" s="183" t="s">
        <v>931</v>
      </c>
      <c r="D21" s="185"/>
      <c r="E21" s="185"/>
      <c r="F21" s="185"/>
      <c r="G21" s="185"/>
      <c r="H21" s="185"/>
      <c r="I21" s="185"/>
      <c r="K21" s="216"/>
    </row>
    <row r="22" spans="2:15" ht="22.5" customHeight="1" x14ac:dyDescent="0.2">
      <c r="B22" s="2249" t="s">
        <v>502</v>
      </c>
      <c r="C22" s="2249" t="s">
        <v>998</v>
      </c>
      <c r="D22" s="2249"/>
      <c r="E22" s="2249" t="s">
        <v>999</v>
      </c>
      <c r="F22" s="2249"/>
      <c r="G22" s="2249" t="s">
        <v>153</v>
      </c>
      <c r="H22" s="2249"/>
      <c r="I22" s="2249" t="s">
        <v>155</v>
      </c>
      <c r="J22" s="2270"/>
      <c r="K22" s="2249" t="s">
        <v>316</v>
      </c>
      <c r="L22" s="2270"/>
    </row>
    <row r="23" spans="2:15" ht="22.5" customHeight="1" x14ac:dyDescent="0.2">
      <c r="B23" s="2249"/>
      <c r="C23" s="2249"/>
      <c r="D23" s="2249"/>
      <c r="E23" s="2249"/>
      <c r="F23" s="2249"/>
      <c r="G23" s="2249"/>
      <c r="H23" s="2249"/>
      <c r="I23" s="2270"/>
      <c r="J23" s="2270"/>
      <c r="K23" s="2270"/>
      <c r="L23" s="2270"/>
    </row>
    <row r="24" spans="2:15" ht="22.5" customHeight="1" x14ac:dyDescent="0.2">
      <c r="B24" s="2249"/>
      <c r="C24" s="2249" t="s">
        <v>1000</v>
      </c>
      <c r="D24" s="2249"/>
      <c r="E24" s="2249" t="s">
        <v>1001</v>
      </c>
      <c r="F24" s="2249"/>
      <c r="G24" s="2249" t="s">
        <v>1002</v>
      </c>
      <c r="H24" s="2249"/>
      <c r="I24" s="2249" t="s">
        <v>1003</v>
      </c>
      <c r="J24" s="2249"/>
      <c r="K24" s="2249" t="s">
        <v>1004</v>
      </c>
      <c r="L24" s="2249"/>
    </row>
    <row r="25" spans="2:15" ht="22.5" customHeight="1" x14ac:dyDescent="0.2">
      <c r="B25" s="2249"/>
      <c r="C25" s="1190" t="s">
        <v>667</v>
      </c>
      <c r="D25" s="1190" t="s">
        <v>668</v>
      </c>
      <c r="E25" s="1190" t="s">
        <v>667</v>
      </c>
      <c r="F25" s="1190" t="s">
        <v>668</v>
      </c>
      <c r="G25" s="1190" t="s">
        <v>667</v>
      </c>
      <c r="H25" s="1190" t="s">
        <v>668</v>
      </c>
      <c r="I25" s="1190" t="s">
        <v>667</v>
      </c>
      <c r="J25" s="1190" t="s">
        <v>668</v>
      </c>
      <c r="K25" s="1190" t="s">
        <v>667</v>
      </c>
      <c r="L25" s="1190" t="s">
        <v>668</v>
      </c>
    </row>
    <row r="26" spans="2:15" ht="22.5" customHeight="1" x14ac:dyDescent="0.2">
      <c r="B26" s="1280" t="s">
        <v>565</v>
      </c>
      <c r="C26" s="1281">
        <v>0.60499999999999998</v>
      </c>
      <c r="D26" s="1281">
        <v>0.64700000000000002</v>
      </c>
      <c r="E26" s="1281">
        <v>0.61099999999999999</v>
      </c>
      <c r="F26" s="1281">
        <v>0.33300000000000002</v>
      </c>
      <c r="G26" s="1281">
        <v>0.755</v>
      </c>
      <c r="H26" s="1281">
        <v>0.66700000000000004</v>
      </c>
      <c r="I26" s="1281">
        <v>0.55000000000000004</v>
      </c>
      <c r="J26" s="1281">
        <v>0.54</v>
      </c>
      <c r="K26" s="1281">
        <v>0.35</v>
      </c>
      <c r="L26" s="1281">
        <v>0.33</v>
      </c>
      <c r="M26" s="45"/>
      <c r="N26" s="45"/>
      <c r="O26" s="45"/>
    </row>
    <row r="27" spans="2:15" ht="22.5" customHeight="1" x14ac:dyDescent="0.2">
      <c r="B27" s="15" t="s">
        <v>936</v>
      </c>
      <c r="C27" s="888">
        <v>0.69599999999999995</v>
      </c>
      <c r="D27" s="888">
        <v>0.60699999999999998</v>
      </c>
      <c r="E27" s="888">
        <v>0.66700000000000004</v>
      </c>
      <c r="F27" s="888">
        <v>0.55200000000000005</v>
      </c>
      <c r="G27" s="888">
        <v>0.54500000000000004</v>
      </c>
      <c r="H27" s="888">
        <v>0.52200000000000002</v>
      </c>
      <c r="I27" s="888">
        <v>0.52</v>
      </c>
      <c r="J27" s="888">
        <v>0.43</v>
      </c>
      <c r="K27" s="888">
        <v>0.56000000000000005</v>
      </c>
      <c r="L27" s="888">
        <v>0.31</v>
      </c>
      <c r="M27" s="45"/>
      <c r="N27" s="45"/>
      <c r="O27" s="45"/>
    </row>
    <row r="28" spans="2:15" ht="22.5" customHeight="1" x14ac:dyDescent="0.2">
      <c r="B28" s="15" t="s">
        <v>1005</v>
      </c>
      <c r="C28" s="889"/>
      <c r="D28" s="889"/>
      <c r="E28" s="889"/>
      <c r="F28" s="889"/>
      <c r="G28" s="888">
        <v>0.35499999999999998</v>
      </c>
      <c r="H28" s="888">
        <v>0.33300000000000002</v>
      </c>
      <c r="I28" s="888">
        <v>0.6</v>
      </c>
      <c r="J28" s="888">
        <v>0.69</v>
      </c>
      <c r="K28" s="888">
        <v>0.64</v>
      </c>
      <c r="L28" s="888">
        <v>0.25</v>
      </c>
      <c r="M28" s="45"/>
      <c r="N28" s="45"/>
      <c r="O28" s="45"/>
    </row>
    <row r="29" spans="2:15" ht="25.5" customHeight="1" x14ac:dyDescent="0.2">
      <c r="B29" s="15" t="s">
        <v>941</v>
      </c>
      <c r="C29" s="888">
        <v>0.52800000000000002</v>
      </c>
      <c r="D29" s="888">
        <v>0.52900000000000003</v>
      </c>
      <c r="E29" s="888">
        <v>0.56100000000000005</v>
      </c>
      <c r="F29" s="888">
        <v>0.46700000000000003</v>
      </c>
      <c r="G29" s="888">
        <v>0.66700000000000004</v>
      </c>
      <c r="H29" s="888">
        <v>0.42899999999999999</v>
      </c>
      <c r="I29" s="888">
        <v>0.57999999999999996</v>
      </c>
      <c r="J29" s="888">
        <v>0.42</v>
      </c>
      <c r="K29" s="888">
        <v>0.49</v>
      </c>
      <c r="L29" s="888">
        <v>0.3</v>
      </c>
      <c r="M29" s="45"/>
      <c r="N29" s="45"/>
      <c r="O29" s="45"/>
    </row>
    <row r="30" spans="2:15" ht="19.5" customHeight="1" x14ac:dyDescent="0.2">
      <c r="B30" s="15" t="s">
        <v>1006</v>
      </c>
      <c r="C30" s="888">
        <v>0.4</v>
      </c>
      <c r="D30" s="888">
        <v>0.5</v>
      </c>
      <c r="E30" s="888">
        <v>0.53300000000000003</v>
      </c>
      <c r="F30" s="888">
        <v>0.66700000000000004</v>
      </c>
      <c r="G30" s="889"/>
      <c r="H30" s="889"/>
      <c r="I30" s="889"/>
      <c r="J30" s="889"/>
      <c r="K30" s="889"/>
      <c r="L30" s="890"/>
      <c r="M30" s="45"/>
      <c r="N30" s="45"/>
      <c r="O30" s="45"/>
    </row>
    <row r="31" spans="2:15" ht="19.5" customHeight="1" x14ac:dyDescent="0.2">
      <c r="B31" s="15" t="s">
        <v>943</v>
      </c>
      <c r="C31" s="888">
        <v>0.30399999999999999</v>
      </c>
      <c r="D31" s="891">
        <v>0</v>
      </c>
      <c r="E31" s="888">
        <v>0.28599999999999998</v>
      </c>
      <c r="F31" s="888">
        <v>0.4</v>
      </c>
      <c r="G31" s="888">
        <v>0.35299999999999998</v>
      </c>
      <c r="H31" s="888">
        <v>0.14299999999999999</v>
      </c>
      <c r="I31" s="888">
        <v>0.47</v>
      </c>
      <c r="J31" s="888">
        <v>0.25</v>
      </c>
      <c r="K31" s="888">
        <v>0.26</v>
      </c>
      <c r="L31" s="888">
        <v>0.13</v>
      </c>
      <c r="M31" s="45"/>
      <c r="N31" s="45"/>
      <c r="O31" s="45"/>
    </row>
    <row r="32" spans="2:15" ht="19.5" customHeight="1" x14ac:dyDescent="0.2">
      <c r="B32" s="15" t="s">
        <v>944</v>
      </c>
      <c r="C32" s="888">
        <v>0.2</v>
      </c>
      <c r="D32" s="891">
        <v>0.25</v>
      </c>
      <c r="E32" s="888">
        <v>0.222</v>
      </c>
      <c r="F32" s="891">
        <v>0.33300000000000002</v>
      </c>
      <c r="G32" s="888">
        <v>0.56299999999999994</v>
      </c>
      <c r="H32" s="891"/>
      <c r="I32" s="891">
        <v>0.16</v>
      </c>
      <c r="J32" s="891">
        <v>0.25</v>
      </c>
      <c r="K32" s="891">
        <v>0.11</v>
      </c>
      <c r="L32" s="888">
        <v>0.5</v>
      </c>
      <c r="M32" s="45"/>
      <c r="N32" s="45"/>
      <c r="O32" s="45"/>
    </row>
    <row r="33" spans="2:15" ht="19.5" customHeight="1" x14ac:dyDescent="0.2">
      <c r="B33" s="15" t="s">
        <v>945</v>
      </c>
      <c r="C33" s="888">
        <v>0.65500000000000003</v>
      </c>
      <c r="D33" s="888">
        <v>0.33300000000000002</v>
      </c>
      <c r="E33" s="888">
        <v>0.72399999999999998</v>
      </c>
      <c r="F33" s="891">
        <v>0.66700000000000004</v>
      </c>
      <c r="G33" s="888">
        <v>0.66700000000000004</v>
      </c>
      <c r="H33" s="888">
        <v>0.42899999999999999</v>
      </c>
      <c r="I33" s="888">
        <v>0.63</v>
      </c>
      <c r="J33" s="888">
        <v>0.43</v>
      </c>
      <c r="K33" s="888">
        <v>0.67</v>
      </c>
      <c r="L33" s="888">
        <v>0.8</v>
      </c>
      <c r="M33" s="45"/>
      <c r="N33" s="45"/>
      <c r="O33" s="45"/>
    </row>
    <row r="34" spans="2:15" ht="19.5" customHeight="1" x14ac:dyDescent="0.2">
      <c r="B34" s="15" t="s">
        <v>947</v>
      </c>
      <c r="C34" s="888">
        <v>0.47799999999999998</v>
      </c>
      <c r="D34" s="891">
        <v>0.33300000000000002</v>
      </c>
      <c r="E34" s="888">
        <v>0.30399999999999999</v>
      </c>
      <c r="F34" s="891" t="s">
        <v>1007</v>
      </c>
      <c r="G34" s="888">
        <v>0.33300000000000002</v>
      </c>
      <c r="H34" s="891" t="s">
        <v>1007</v>
      </c>
      <c r="I34" s="891">
        <v>0.44</v>
      </c>
      <c r="J34" s="891">
        <v>0.38</v>
      </c>
      <c r="K34" s="891">
        <v>0.4</v>
      </c>
      <c r="L34" s="888">
        <v>0.5</v>
      </c>
      <c r="M34" s="45"/>
      <c r="N34" s="45"/>
      <c r="O34" s="45"/>
    </row>
    <row r="35" spans="2:15" ht="19.5" customHeight="1" x14ac:dyDescent="0.2">
      <c r="B35" s="15" t="s">
        <v>949</v>
      </c>
      <c r="C35" s="888">
        <v>0.14299999999999999</v>
      </c>
      <c r="D35" s="891" t="s">
        <v>1007</v>
      </c>
      <c r="E35" s="888">
        <v>0.222</v>
      </c>
      <c r="F35" s="891">
        <v>1</v>
      </c>
      <c r="G35" s="888">
        <v>0.5</v>
      </c>
      <c r="H35" s="891" t="s">
        <v>1007</v>
      </c>
      <c r="I35" s="891">
        <v>0.73</v>
      </c>
      <c r="J35" s="891">
        <v>0.6</v>
      </c>
      <c r="K35" s="891">
        <v>0.56999999999999995</v>
      </c>
      <c r="L35" s="888">
        <v>0.5</v>
      </c>
      <c r="M35" s="45"/>
      <c r="N35" s="45"/>
      <c r="O35" s="45"/>
    </row>
    <row r="36" spans="2:15" ht="19.5" customHeight="1" x14ac:dyDescent="0.2">
      <c r="B36" s="15" t="s">
        <v>951</v>
      </c>
      <c r="C36" s="888">
        <v>0.46200000000000002</v>
      </c>
      <c r="D36" s="891" t="s">
        <v>1007</v>
      </c>
      <c r="E36" s="891">
        <v>0.5</v>
      </c>
      <c r="F36" s="891" t="s">
        <v>1007</v>
      </c>
      <c r="G36" s="888">
        <v>0.3</v>
      </c>
      <c r="H36" s="891" t="s">
        <v>1007</v>
      </c>
      <c r="I36" s="891">
        <v>0</v>
      </c>
      <c r="J36" s="891">
        <v>0.5</v>
      </c>
      <c r="K36" s="891">
        <v>0.33</v>
      </c>
      <c r="L36" s="888">
        <v>0</v>
      </c>
      <c r="M36" s="45"/>
      <c r="N36" s="45"/>
      <c r="O36" s="45"/>
    </row>
    <row r="37" spans="2:15" ht="19.5" customHeight="1" x14ac:dyDescent="0.2">
      <c r="B37" s="15" t="s">
        <v>953</v>
      </c>
      <c r="C37" s="890"/>
      <c r="D37" s="889"/>
      <c r="E37" s="889"/>
      <c r="F37" s="889"/>
      <c r="G37" s="890"/>
      <c r="H37" s="889"/>
      <c r="I37" s="891">
        <v>0.78</v>
      </c>
      <c r="J37" s="891">
        <v>1</v>
      </c>
      <c r="K37" s="891">
        <v>0.89</v>
      </c>
      <c r="L37" s="888">
        <v>1</v>
      </c>
      <c r="M37" s="45"/>
      <c r="N37" s="45"/>
      <c r="O37" s="45"/>
    </row>
    <row r="38" spans="2:15" ht="19.5" customHeight="1" x14ac:dyDescent="0.2">
      <c r="B38" s="15" t="s">
        <v>955</v>
      </c>
      <c r="C38" s="890"/>
      <c r="D38" s="889"/>
      <c r="E38" s="889"/>
      <c r="F38" s="889"/>
      <c r="G38" s="890"/>
      <c r="H38" s="889"/>
      <c r="I38" s="889"/>
      <c r="J38" s="889"/>
      <c r="K38" s="891">
        <v>0.56000000000000005</v>
      </c>
      <c r="L38" s="888">
        <v>0.56999999999999995</v>
      </c>
      <c r="M38" s="45"/>
      <c r="N38" s="45"/>
      <c r="O38" s="45"/>
    </row>
    <row r="39" spans="2:15" ht="19.5" customHeight="1" x14ac:dyDescent="0.2">
      <c r="B39" s="15" t="s">
        <v>572</v>
      </c>
      <c r="C39" s="888">
        <v>0.33300000000000002</v>
      </c>
      <c r="D39" s="888">
        <v>0.14299999999999999</v>
      </c>
      <c r="E39" s="888">
        <v>0.5</v>
      </c>
      <c r="F39" s="888">
        <v>0.42299999999999999</v>
      </c>
      <c r="G39" s="888">
        <v>0.51600000000000001</v>
      </c>
      <c r="H39" s="888">
        <v>0.41699999999999998</v>
      </c>
      <c r="I39" s="888">
        <v>0.52</v>
      </c>
      <c r="J39" s="888">
        <v>0.45</v>
      </c>
      <c r="K39" s="888">
        <v>0.28999999999999998</v>
      </c>
      <c r="L39" s="888">
        <v>0.56000000000000005</v>
      </c>
      <c r="M39" s="45"/>
      <c r="N39" s="45"/>
      <c r="O39" s="45"/>
    </row>
    <row r="40" spans="2:15" ht="15.75" customHeight="1" x14ac:dyDescent="0.2">
      <c r="B40" s="15" t="s">
        <v>573</v>
      </c>
      <c r="C40" s="888">
        <v>0.66700000000000004</v>
      </c>
      <c r="D40" s="888">
        <v>0.53700000000000003</v>
      </c>
      <c r="E40" s="888">
        <v>0.77800000000000002</v>
      </c>
      <c r="F40" s="888">
        <v>0.51900000000000002</v>
      </c>
      <c r="G40" s="888">
        <v>0.53300000000000003</v>
      </c>
      <c r="H40" s="888">
        <v>0.56399999999999995</v>
      </c>
      <c r="I40" s="888">
        <v>0.5</v>
      </c>
      <c r="J40" s="888">
        <v>0.59</v>
      </c>
      <c r="K40" s="888">
        <v>0.8</v>
      </c>
      <c r="L40" s="888">
        <v>0.56999999999999995</v>
      </c>
      <c r="M40" s="45"/>
      <c r="N40" s="45"/>
      <c r="O40" s="45"/>
    </row>
    <row r="41" spans="2:15" ht="15.75" customHeight="1" x14ac:dyDescent="0.2">
      <c r="B41" s="15" t="s">
        <v>961</v>
      </c>
      <c r="C41" s="888">
        <v>0.56000000000000005</v>
      </c>
      <c r="D41" s="888">
        <v>0.432</v>
      </c>
      <c r="E41" s="888">
        <v>0.64300000000000002</v>
      </c>
      <c r="F41" s="888">
        <v>0.54200000000000004</v>
      </c>
      <c r="G41" s="888">
        <v>0.61099999999999999</v>
      </c>
      <c r="H41" s="888">
        <v>0.42599999999999999</v>
      </c>
      <c r="I41" s="888">
        <v>0.53</v>
      </c>
      <c r="J41" s="888">
        <v>0.59</v>
      </c>
      <c r="K41" s="888">
        <v>0.35</v>
      </c>
      <c r="L41" s="888">
        <v>0.54</v>
      </c>
      <c r="M41" s="45"/>
      <c r="N41" s="45"/>
      <c r="O41" s="45"/>
    </row>
    <row r="42" spans="2:15" ht="15.75" customHeight="1" x14ac:dyDescent="0.2">
      <c r="B42" s="15" t="s">
        <v>959</v>
      </c>
      <c r="C42" s="888">
        <v>0.46600000000000003</v>
      </c>
      <c r="D42" s="888">
        <v>0.5</v>
      </c>
      <c r="E42" s="888">
        <v>0.57699999999999996</v>
      </c>
      <c r="F42" s="888">
        <v>0.28599999999999998</v>
      </c>
      <c r="G42" s="888">
        <v>0.53200000000000003</v>
      </c>
      <c r="H42" s="888">
        <v>0.36399999999999999</v>
      </c>
      <c r="I42" s="888">
        <v>0.62</v>
      </c>
      <c r="J42" s="888">
        <v>0.28999999999999998</v>
      </c>
      <c r="K42" s="888">
        <v>0.59</v>
      </c>
      <c r="L42" s="888">
        <v>0.41</v>
      </c>
      <c r="M42" s="45"/>
      <c r="N42" s="45"/>
      <c r="O42" s="45"/>
    </row>
    <row r="43" spans="2:15" ht="15.75" customHeight="1" x14ac:dyDescent="0.2">
      <c r="B43" s="15" t="s">
        <v>962</v>
      </c>
      <c r="C43" s="888">
        <v>0.25600000000000001</v>
      </c>
      <c r="D43" s="888">
        <v>0.6</v>
      </c>
      <c r="E43" s="888">
        <v>0.61299999999999999</v>
      </c>
      <c r="F43" s="888">
        <v>0.5</v>
      </c>
      <c r="G43" s="888">
        <v>0.60499999999999998</v>
      </c>
      <c r="H43" s="888">
        <v>0.435</v>
      </c>
      <c r="I43" s="888">
        <v>0.56000000000000005</v>
      </c>
      <c r="J43" s="888">
        <v>0.36</v>
      </c>
      <c r="K43" s="888">
        <v>0.56999999999999995</v>
      </c>
      <c r="L43" s="888">
        <v>0.36</v>
      </c>
      <c r="M43" s="45"/>
      <c r="N43" s="45"/>
      <c r="O43" s="45"/>
    </row>
    <row r="44" spans="2:15" ht="15.75" customHeight="1" x14ac:dyDescent="0.2">
      <c r="B44" s="15" t="s">
        <v>1008</v>
      </c>
      <c r="C44" s="888">
        <v>0.61499999999999999</v>
      </c>
      <c r="D44" s="891" t="s">
        <v>1007</v>
      </c>
      <c r="E44" s="891">
        <v>0.66700000000000004</v>
      </c>
      <c r="F44" s="891">
        <v>0.5</v>
      </c>
      <c r="G44" s="890"/>
      <c r="H44" s="889"/>
      <c r="I44" s="891">
        <v>0</v>
      </c>
      <c r="J44" s="891">
        <v>0</v>
      </c>
      <c r="K44" s="889"/>
      <c r="L44" s="890"/>
      <c r="M44" s="45"/>
      <c r="N44" s="45"/>
      <c r="O44" s="45"/>
    </row>
    <row r="45" spans="2:15" ht="15.75" customHeight="1" x14ac:dyDescent="0.2">
      <c r="B45" s="15" t="s">
        <v>963</v>
      </c>
      <c r="C45" s="888">
        <v>0.52400000000000002</v>
      </c>
      <c r="D45" s="888">
        <v>0.66700000000000004</v>
      </c>
      <c r="E45" s="888">
        <v>0.28599999999999998</v>
      </c>
      <c r="F45" s="888">
        <v>0.54500000000000004</v>
      </c>
      <c r="G45" s="888">
        <v>0.35499999999999998</v>
      </c>
      <c r="H45" s="888">
        <v>0.33300000000000002</v>
      </c>
      <c r="I45" s="888">
        <v>0.79</v>
      </c>
      <c r="J45" s="888">
        <v>0.31</v>
      </c>
      <c r="K45" s="888">
        <v>0.56000000000000005</v>
      </c>
      <c r="L45" s="888">
        <v>0.56999999999999995</v>
      </c>
      <c r="M45" s="45"/>
      <c r="N45" s="45"/>
      <c r="O45" s="45"/>
    </row>
    <row r="46" spans="2:15" ht="15.75" customHeight="1" x14ac:dyDescent="0.2">
      <c r="B46" s="15" t="s">
        <v>965</v>
      </c>
      <c r="C46" s="888">
        <v>0.621</v>
      </c>
      <c r="D46" s="888">
        <v>0.6</v>
      </c>
      <c r="E46" s="888">
        <v>0.7</v>
      </c>
      <c r="F46" s="888">
        <v>0.57899999999999996</v>
      </c>
      <c r="G46" s="888">
        <v>0.55200000000000005</v>
      </c>
      <c r="H46" s="888">
        <v>0.65</v>
      </c>
      <c r="I46" s="888">
        <v>0.61</v>
      </c>
      <c r="J46" s="888">
        <v>0.41</v>
      </c>
      <c r="K46" s="888">
        <v>0.65</v>
      </c>
      <c r="L46" s="888">
        <v>0.69</v>
      </c>
      <c r="M46" s="45"/>
      <c r="N46" s="45"/>
      <c r="O46" s="45"/>
    </row>
    <row r="47" spans="2:15" ht="15.75" customHeight="1" x14ac:dyDescent="0.2">
      <c r="B47" s="892" t="s">
        <v>1009</v>
      </c>
      <c r="C47" s="893">
        <f t="shared" ref="C47:L47" si="1">AVERAGE(C26:C46)</f>
        <v>0.47294444444444445</v>
      </c>
      <c r="D47" s="893">
        <f t="shared" si="1"/>
        <v>0.44519999999999993</v>
      </c>
      <c r="E47" s="893">
        <f t="shared" si="1"/>
        <v>0.52188888888888885</v>
      </c>
      <c r="F47" s="893">
        <f t="shared" si="1"/>
        <v>0.51956250000000004</v>
      </c>
      <c r="G47" s="893">
        <f t="shared" si="1"/>
        <v>0.51423529411764701</v>
      </c>
      <c r="H47" s="893">
        <f t="shared" si="1"/>
        <v>0.43938461538461537</v>
      </c>
      <c r="I47" s="893">
        <f t="shared" si="1"/>
        <v>0.50473684210526315</v>
      </c>
      <c r="J47" s="893">
        <f t="shared" si="1"/>
        <v>0.44684210526315793</v>
      </c>
      <c r="K47" s="893">
        <f t="shared" si="1"/>
        <v>0.50736842105263158</v>
      </c>
      <c r="L47" s="893">
        <f t="shared" si="1"/>
        <v>0.46789473684210531</v>
      </c>
      <c r="M47" s="45"/>
      <c r="N47" s="45"/>
      <c r="O47" s="45"/>
    </row>
    <row r="48" spans="2:15" ht="15.75" customHeight="1" x14ac:dyDescent="0.2">
      <c r="B48" s="894"/>
      <c r="C48" s="895"/>
      <c r="D48" s="895"/>
      <c r="E48" s="895"/>
      <c r="F48" s="895"/>
      <c r="G48" s="895"/>
      <c r="H48" s="895"/>
      <c r="I48" s="895"/>
      <c r="J48" s="895"/>
      <c r="K48" s="895"/>
      <c r="L48" s="895"/>
    </row>
    <row r="49" spans="1:13" s="207" customFormat="1" ht="15.75" customHeight="1" x14ac:dyDescent="0.25">
      <c r="B49" s="211" t="s">
        <v>1010</v>
      </c>
      <c r="C49" s="1282">
        <v>0.48245614035087719</v>
      </c>
      <c r="D49" s="1282">
        <v>0.47407407407407409</v>
      </c>
      <c r="E49" s="1282">
        <v>0.54176072234762984</v>
      </c>
      <c r="F49" s="1282">
        <v>0.49090909090909091</v>
      </c>
      <c r="G49" s="1282">
        <v>0.47731397459165154</v>
      </c>
      <c r="H49" s="1282">
        <v>0.44036697247706424</v>
      </c>
      <c r="I49" s="1282">
        <v>0.55908289241622577</v>
      </c>
      <c r="J49" s="1282">
        <v>0.48795180722891568</v>
      </c>
      <c r="K49" s="1282">
        <v>0.53797468354430378</v>
      </c>
      <c r="L49" s="1282">
        <v>0.48414985590778098</v>
      </c>
      <c r="M49" s="525"/>
    </row>
    <row r="50" spans="1:13" s="207" customFormat="1" ht="15.75" customHeight="1" x14ac:dyDescent="0.25">
      <c r="B50" s="211" t="s">
        <v>1011</v>
      </c>
      <c r="C50" s="1282">
        <v>0.67072085434589146</v>
      </c>
      <c r="D50" s="1282">
        <v>0.54308337214718216</v>
      </c>
      <c r="E50" s="1282">
        <v>0.68683901292596949</v>
      </c>
      <c r="F50" s="1282">
        <v>0.53324584426946631</v>
      </c>
      <c r="G50" s="1282">
        <v>0.66912568306010933</v>
      </c>
      <c r="H50" s="1282">
        <v>0.53930307941653155</v>
      </c>
      <c r="I50" s="1282">
        <v>0.63693944768178368</v>
      </c>
      <c r="J50" s="1282">
        <v>0.55446756425948596</v>
      </c>
      <c r="K50" s="1282">
        <v>0.63426169206516025</v>
      </c>
      <c r="L50" s="1282">
        <v>0.56017130620985012</v>
      </c>
      <c r="M50" s="525"/>
    </row>
    <row r="53" spans="1:13" ht="15.75" customHeight="1" x14ac:dyDescent="0.2">
      <c r="B53" s="896" t="s">
        <v>1012</v>
      </c>
      <c r="C53" s="897"/>
      <c r="D53" s="897"/>
    </row>
    <row r="54" spans="1:13" ht="15.75" customHeight="1" x14ac:dyDescent="0.2">
      <c r="B54" s="896" t="s">
        <v>1013</v>
      </c>
      <c r="C54" s="897"/>
      <c r="D54" s="897"/>
    </row>
    <row r="55" spans="1:13" ht="15.75" customHeight="1" x14ac:dyDescent="0.2">
      <c r="B55" s="896" t="s">
        <v>1014</v>
      </c>
      <c r="C55" s="897"/>
      <c r="D55" s="897"/>
    </row>
    <row r="56" spans="1:13" ht="15.75" customHeight="1" x14ac:dyDescent="0.2">
      <c r="B56" s="896" t="s">
        <v>1015</v>
      </c>
      <c r="C56" s="897"/>
      <c r="D56" s="897"/>
    </row>
    <row r="57" spans="1:13" ht="15.75" customHeight="1" x14ac:dyDescent="0.2">
      <c r="B57" s="896" t="s">
        <v>1016</v>
      </c>
      <c r="C57" s="897"/>
      <c r="D57" s="897"/>
    </row>
    <row r="58" spans="1:13" ht="15.75" customHeight="1" x14ac:dyDescent="0.2">
      <c r="B58" s="896" t="s">
        <v>1017</v>
      </c>
      <c r="C58" s="897"/>
      <c r="D58" s="897"/>
    </row>
    <row r="60" spans="1:13" ht="15.75" customHeight="1" x14ac:dyDescent="0.2">
      <c r="A60" s="39" t="s">
        <v>1018</v>
      </c>
    </row>
    <row r="61" spans="1:13" ht="15.75" customHeight="1" x14ac:dyDescent="0.2">
      <c r="A61" s="39" t="s">
        <v>813</v>
      </c>
    </row>
    <row r="63" spans="1:13" ht="15.75" customHeight="1" x14ac:dyDescent="0.2">
      <c r="B63" s="1943" t="s">
        <v>426</v>
      </c>
      <c r="C63" s="2124"/>
      <c r="D63" s="2124"/>
      <c r="E63" s="2124"/>
      <c r="F63" s="2120"/>
    </row>
    <row r="64" spans="1:13" ht="15.75" customHeight="1" x14ac:dyDescent="0.2">
      <c r="B64" s="2194" t="s">
        <v>1019</v>
      </c>
      <c r="C64" s="2310"/>
      <c r="D64" s="2310"/>
      <c r="E64" s="2310"/>
      <c r="F64" s="2311"/>
    </row>
    <row r="65" spans="2:6" ht="15.75" customHeight="1" x14ac:dyDescent="0.2">
      <c r="B65" s="2312"/>
      <c r="C65" s="2310"/>
      <c r="D65" s="2310"/>
      <c r="E65" s="2310"/>
      <c r="F65" s="2311"/>
    </row>
    <row r="66" spans="2:6" ht="15.75" customHeight="1" x14ac:dyDescent="0.2">
      <c r="B66" s="2312"/>
      <c r="C66" s="2310"/>
      <c r="D66" s="2310"/>
      <c r="E66" s="2310"/>
      <c r="F66" s="2311"/>
    </row>
    <row r="67" spans="2:6" ht="15.75" customHeight="1" x14ac:dyDescent="0.2">
      <c r="B67" s="2312"/>
      <c r="C67" s="2310"/>
      <c r="D67" s="2310"/>
      <c r="E67" s="2310"/>
      <c r="F67" s="2311"/>
    </row>
    <row r="68" spans="2:6" ht="15.75" customHeight="1" x14ac:dyDescent="0.2">
      <c r="B68" s="2312"/>
      <c r="C68" s="2310"/>
      <c r="D68" s="2310"/>
      <c r="E68" s="2310"/>
      <c r="F68" s="2311"/>
    </row>
    <row r="69" spans="2:6" ht="15.75" customHeight="1" x14ac:dyDescent="0.2">
      <c r="B69" s="2312"/>
      <c r="C69" s="2310"/>
      <c r="D69" s="2310"/>
      <c r="E69" s="2310"/>
      <c r="F69" s="2311"/>
    </row>
    <row r="70" spans="2:6" ht="15.75" customHeight="1" x14ac:dyDescent="0.2">
      <c r="B70" s="2312"/>
      <c r="C70" s="2310"/>
      <c r="D70" s="2310"/>
      <c r="E70" s="2310"/>
      <c r="F70" s="2311"/>
    </row>
    <row r="71" spans="2:6" ht="15.75" customHeight="1" x14ac:dyDescent="0.2">
      <c r="B71" s="2313"/>
      <c r="C71" s="2314"/>
      <c r="D71" s="2314"/>
      <c r="E71" s="2314"/>
      <c r="F71" s="2315"/>
    </row>
  </sheetData>
  <sheetProtection formatCells="0" formatColumns="0" formatRows="0" insertColumns="0" insertRows="0" insertHyperlinks="0" deleteColumns="0" deleteRows="0" pivotTables="0"/>
  <mergeCells count="36">
    <mergeCell ref="B8:C8"/>
    <mergeCell ref="D8:E8"/>
    <mergeCell ref="F8:G8"/>
    <mergeCell ref="H8:J8"/>
    <mergeCell ref="B10:K10"/>
    <mergeCell ref="B2:D2"/>
    <mergeCell ref="E2:J2"/>
    <mergeCell ref="B4:C4"/>
    <mergeCell ref="D4:E4"/>
    <mergeCell ref="F4:G4"/>
    <mergeCell ref="H4:J4"/>
    <mergeCell ref="B6:C6"/>
    <mergeCell ref="D5:E5"/>
    <mergeCell ref="F6:G6"/>
    <mergeCell ref="H6:J6"/>
    <mergeCell ref="H7:J7"/>
    <mergeCell ref="D6:E6"/>
    <mergeCell ref="B5:C5"/>
    <mergeCell ref="F5:G5"/>
    <mergeCell ref="H5:J5"/>
    <mergeCell ref="B7:C7"/>
    <mergeCell ref="D7:E7"/>
    <mergeCell ref="F7:G7"/>
    <mergeCell ref="B64:F71"/>
    <mergeCell ref="K22:L23"/>
    <mergeCell ref="C24:D24"/>
    <mergeCell ref="E24:F24"/>
    <mergeCell ref="I22:J23"/>
    <mergeCell ref="K24:L24"/>
    <mergeCell ref="I24:J24"/>
    <mergeCell ref="G24:H24"/>
    <mergeCell ref="C22:D23"/>
    <mergeCell ref="E22:F23"/>
    <mergeCell ref="G22:H23"/>
    <mergeCell ref="B22:B25"/>
    <mergeCell ref="B63:F63"/>
  </mergeCells>
  <phoneticPr fontId="3" type="noConversion"/>
  <pageMargins left="0.7" right="0.7" top="0.75" bottom="0.75" header="0" footer="0"/>
  <pageSetup paperSize="9" scale="53"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1" id="{00000000-000E-0000-1700-000001000000}">
            <x14:iconSet iconSet="4Arrows" custom="1">
              <x14:cfvo type="percent">
                <xm:f>0</xm:f>
              </x14:cfvo>
              <x14:cfvo type="num">
                <xm:f>0.05</xm:f>
              </x14:cfvo>
              <x14:cfvo type="num">
                <xm:f>0.06</xm:f>
              </x14:cfvo>
              <x14:cfvo type="num">
                <xm:f>7.0000000000000007E-2</xm:f>
              </x14:cfvo>
              <x14:cfIcon iconSet="3Symbols" iconId="2"/>
              <x14:cfIcon iconSet="3Triangles" iconId="2"/>
              <x14:cfIcon iconSet="3TrafficLights1" iconId="1"/>
              <x14:cfIcon iconSet="3TrafficLights1" iconId="0"/>
            </x14:iconSet>
          </x14:cfRule>
          <xm:sqref>C18:G18</xm:sqref>
        </x14:conditionalFormatting>
      </x14:conditionalFormattings>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C35A96-0A0D-4ECC-8DC0-164F978DBBF3}">
  <sheetPr>
    <tabColor theme="2"/>
    <pageSetUpPr fitToPage="1"/>
  </sheetPr>
  <dimension ref="B2:N59"/>
  <sheetViews>
    <sheetView showGridLines="0" workbookViewId="0">
      <selection activeCell="N21" sqref="N21"/>
    </sheetView>
  </sheetViews>
  <sheetFormatPr defaultColWidth="12.5703125" defaultRowHeight="15.75" customHeight="1" x14ac:dyDescent="0.2"/>
  <cols>
    <col min="1" max="1" width="3.42578125" style="39" customWidth="1"/>
    <col min="2" max="2" width="24.42578125" style="39" customWidth="1"/>
    <col min="3" max="8" width="12.28515625" style="39" customWidth="1"/>
    <col min="9" max="9" width="13.7109375" style="39" customWidth="1"/>
    <col min="10" max="14" width="11.7109375" style="39" customWidth="1"/>
    <col min="15" max="20" width="7.5703125" style="39" customWidth="1"/>
    <col min="21" max="16384" width="12.5703125" style="39"/>
  </cols>
  <sheetData>
    <row r="2" spans="2:14" s="166" customFormat="1" ht="18" x14ac:dyDescent="0.25">
      <c r="B2" s="1966" t="s">
        <v>0</v>
      </c>
      <c r="C2" s="1967"/>
      <c r="D2" s="1967"/>
      <c r="E2" s="2046" t="s">
        <v>123</v>
      </c>
      <c r="F2" s="2228"/>
      <c r="G2" s="2228"/>
      <c r="H2" s="2228"/>
      <c r="I2" s="2228"/>
      <c r="J2" s="2229"/>
    </row>
    <row r="3" spans="2:14" ht="22.5" customHeight="1" x14ac:dyDescent="0.2">
      <c r="B3" s="40"/>
      <c r="C3" s="40"/>
      <c r="D3" s="41"/>
      <c r="E3" s="41"/>
      <c r="F3" s="41"/>
      <c r="G3" s="41"/>
      <c r="H3" s="41"/>
      <c r="I3" s="41"/>
    </row>
    <row r="4" spans="2:14" ht="42" customHeight="1" x14ac:dyDescent="0.25">
      <c r="B4" s="2100" t="s">
        <v>124</v>
      </c>
      <c r="C4" s="2346"/>
      <c r="D4" s="2343" t="s">
        <v>39</v>
      </c>
      <c r="E4" s="2347"/>
      <c r="F4" s="2339" t="s">
        <v>126</v>
      </c>
      <c r="G4" s="2348"/>
      <c r="H4" s="2344" t="s">
        <v>1020</v>
      </c>
      <c r="I4" s="2349"/>
      <c r="J4" s="2350"/>
      <c r="K4" s="1012"/>
    </row>
    <row r="5" spans="2:14" ht="56.25" customHeight="1" x14ac:dyDescent="0.2">
      <c r="B5" s="2100" t="s">
        <v>128</v>
      </c>
      <c r="C5" s="2346"/>
      <c r="D5" s="2338" t="s">
        <v>1021</v>
      </c>
      <c r="E5" s="2209"/>
      <c r="F5" s="2339" t="s">
        <v>130</v>
      </c>
      <c r="G5" s="2348"/>
      <c r="H5" s="2341" t="s">
        <v>475</v>
      </c>
      <c r="I5" s="2351"/>
      <c r="J5" s="2352"/>
    </row>
    <row r="6" spans="2:14" ht="27.75" customHeight="1" x14ac:dyDescent="0.2">
      <c r="B6" s="2100" t="s">
        <v>132</v>
      </c>
      <c r="C6" s="2337"/>
      <c r="D6" s="2338" t="s">
        <v>615</v>
      </c>
      <c r="E6" s="2209"/>
      <c r="F6" s="2339" t="s">
        <v>134</v>
      </c>
      <c r="G6" s="2340"/>
      <c r="H6" s="2244" t="s">
        <v>135</v>
      </c>
      <c r="I6" s="2244"/>
      <c r="J6" s="2245"/>
    </row>
    <row r="7" spans="2:14" ht="53.25" customHeight="1" x14ac:dyDescent="0.2">
      <c r="B7" s="2100" t="s">
        <v>136</v>
      </c>
      <c r="C7" s="2346"/>
      <c r="D7" s="2338" t="s">
        <v>403</v>
      </c>
      <c r="E7" s="2338"/>
      <c r="F7" s="2339" t="s">
        <v>138</v>
      </c>
      <c r="G7" s="2348"/>
      <c r="H7" s="2209" t="s">
        <v>139</v>
      </c>
      <c r="I7" s="2209"/>
      <c r="J7" s="2210"/>
    </row>
    <row r="8" spans="2:14" ht="42.75" customHeight="1" x14ac:dyDescent="0.2">
      <c r="B8" s="2100" t="s">
        <v>140</v>
      </c>
      <c r="C8" s="2337"/>
      <c r="D8" s="2244" t="s">
        <v>715</v>
      </c>
      <c r="E8" s="2209"/>
      <c r="F8" s="2339" t="s">
        <v>142</v>
      </c>
      <c r="G8" s="2340"/>
      <c r="H8" s="2206" t="s">
        <v>499</v>
      </c>
      <c r="I8" s="2206"/>
      <c r="J8" s="2207"/>
      <c r="N8" s="1317"/>
    </row>
    <row r="9" spans="2:14" ht="22.5" customHeight="1" x14ac:dyDescent="0.2">
      <c r="B9" s="2363"/>
      <c r="C9" s="2364"/>
      <c r="D9" s="2364"/>
      <c r="E9" s="2364"/>
      <c r="F9" s="2364"/>
      <c r="G9" s="2364"/>
      <c r="H9" s="2364"/>
      <c r="I9" s="2364"/>
      <c r="J9" s="2364"/>
    </row>
    <row r="10" spans="2:14" ht="22.5" customHeight="1" x14ac:dyDescent="0.2">
      <c r="B10" s="2355" t="s">
        <v>144</v>
      </c>
      <c r="C10" s="2356"/>
      <c r="D10" s="2356"/>
      <c r="E10" s="2356"/>
      <c r="F10" s="2356"/>
      <c r="G10" s="2356"/>
      <c r="H10" s="2356"/>
      <c r="I10" s="2356"/>
      <c r="J10" s="2356"/>
      <c r="K10" s="2356"/>
      <c r="L10" s="2356"/>
      <c r="M10" s="2356"/>
    </row>
    <row r="11" spans="2:14" s="172" customFormat="1" ht="22.5" customHeight="1" x14ac:dyDescent="0.2">
      <c r="B11" s="1106" t="s">
        <v>1022</v>
      </c>
      <c r="C11" s="1107"/>
      <c r="D11" s="1107"/>
      <c r="E11" s="1109"/>
      <c r="F11" s="1109" t="s">
        <v>1023</v>
      </c>
      <c r="G11" s="1107"/>
      <c r="H11" s="1032"/>
      <c r="I11" s="1032"/>
      <c r="J11" s="1032"/>
      <c r="K11" s="1107"/>
      <c r="L11" s="1109"/>
      <c r="M11" s="1110"/>
    </row>
    <row r="12" spans="2:14" ht="22.5" customHeight="1" x14ac:dyDescent="0.2">
      <c r="B12" s="183"/>
      <c r="C12" s="92"/>
      <c r="D12" s="92"/>
      <c r="E12" s="92"/>
      <c r="F12" s="92"/>
      <c r="G12" s="92"/>
      <c r="H12" s="92"/>
      <c r="I12" s="92"/>
      <c r="J12" s="92"/>
    </row>
    <row r="13" spans="2:14" ht="22.5" customHeight="1" x14ac:dyDescent="0.2">
      <c r="B13" s="183" t="s">
        <v>819</v>
      </c>
      <c r="C13" s="92"/>
      <c r="D13" s="92"/>
      <c r="E13" s="92"/>
      <c r="F13" s="92"/>
      <c r="G13" s="92"/>
      <c r="H13" s="92"/>
      <c r="I13" s="92"/>
      <c r="J13" s="44" t="s">
        <v>428</v>
      </c>
    </row>
    <row r="14" spans="2:14" ht="22.5" customHeight="1" x14ac:dyDescent="0.2">
      <c r="B14" s="1175"/>
      <c r="C14" s="1119" t="s">
        <v>441</v>
      </c>
      <c r="D14" s="1119" t="s">
        <v>442</v>
      </c>
      <c r="E14" s="1119" t="s">
        <v>443</v>
      </c>
      <c r="F14" s="1119" t="s">
        <v>444</v>
      </c>
      <c r="G14" s="1119" t="s">
        <v>445</v>
      </c>
      <c r="H14" s="1119" t="s">
        <v>479</v>
      </c>
      <c r="I14" s="92"/>
      <c r="J14" s="39" t="s">
        <v>429</v>
      </c>
    </row>
    <row r="15" spans="2:14" ht="22.5" customHeight="1" x14ac:dyDescent="0.2">
      <c r="B15" s="1175" t="s">
        <v>1024</v>
      </c>
      <c r="C15" s="1285">
        <v>5.38</v>
      </c>
      <c r="D15" s="1286">
        <v>5.82</v>
      </c>
      <c r="E15" s="1286">
        <v>5.78</v>
      </c>
      <c r="F15" s="1286">
        <v>5.53</v>
      </c>
      <c r="G15" s="1286">
        <v>5.56</v>
      </c>
      <c r="H15" s="1286">
        <v>5.34</v>
      </c>
      <c r="I15" s="92"/>
      <c r="J15" s="39" t="s">
        <v>430</v>
      </c>
    </row>
    <row r="16" spans="2:14" ht="22.5" customHeight="1" x14ac:dyDescent="0.2">
      <c r="B16" s="1175" t="s">
        <v>1025</v>
      </c>
      <c r="C16" s="1283">
        <f>COUNTIF(C24:C43,"&gt;5")</f>
        <v>8</v>
      </c>
      <c r="D16" s="600">
        <f t="shared" ref="D16:H16" si="0">COUNTIF(D24:D43,"&gt;5")</f>
        <v>10</v>
      </c>
      <c r="E16" s="600">
        <f t="shared" si="0"/>
        <v>7</v>
      </c>
      <c r="F16" s="600">
        <f t="shared" si="0"/>
        <v>7</v>
      </c>
      <c r="G16" s="600">
        <f t="shared" si="0"/>
        <v>6</v>
      </c>
      <c r="H16" s="600">
        <f t="shared" si="0"/>
        <v>3</v>
      </c>
      <c r="I16" s="92"/>
      <c r="J16" s="39" t="s">
        <v>326</v>
      </c>
    </row>
    <row r="17" spans="2:14" ht="32.25" customHeight="1" x14ac:dyDescent="0.2">
      <c r="B17" s="1251" t="s">
        <v>1026</v>
      </c>
      <c r="C17" s="1284"/>
      <c r="D17" s="881">
        <f t="shared" ref="D17:H17" si="1">J45</f>
        <v>8.2882882882882889</v>
      </c>
      <c r="E17" s="881">
        <f t="shared" si="1"/>
        <v>8.2395644283121605</v>
      </c>
      <c r="F17" s="881">
        <f t="shared" si="1"/>
        <v>8.0725413826679642</v>
      </c>
      <c r="G17" s="881">
        <f t="shared" si="1"/>
        <v>8.072314049586776</v>
      </c>
      <c r="H17" s="881">
        <f t="shared" si="1"/>
        <v>7.8927083333333332</v>
      </c>
      <c r="I17" s="92"/>
      <c r="J17" s="172" t="s">
        <v>431</v>
      </c>
    </row>
    <row r="18" spans="2:14" ht="22.5" customHeight="1" x14ac:dyDescent="0.2">
      <c r="B18" s="183"/>
      <c r="C18" s="92"/>
      <c r="D18" s="92"/>
      <c r="E18" s="92"/>
      <c r="F18" s="92"/>
      <c r="G18" s="92"/>
      <c r="H18" s="92"/>
      <c r="I18" s="92"/>
      <c r="J18" s="92"/>
    </row>
    <row r="19" spans="2:14" ht="22.5" customHeight="1" x14ac:dyDescent="0.2">
      <c r="C19" s="183" t="s">
        <v>931</v>
      </c>
    </row>
    <row r="20" spans="2:14" ht="22.5" customHeight="1" x14ac:dyDescent="0.25">
      <c r="B20" s="1291" t="s">
        <v>1027</v>
      </c>
      <c r="C20" s="2357" t="s">
        <v>1020</v>
      </c>
      <c r="D20" s="2358"/>
      <c r="E20" s="2358"/>
      <c r="F20" s="2358"/>
      <c r="G20" s="2358"/>
      <c r="H20" s="2358"/>
      <c r="I20" s="2358"/>
      <c r="J20" s="2358"/>
      <c r="K20" s="2358"/>
      <c r="L20" s="2358"/>
      <c r="M20" s="2358"/>
      <c r="N20" s="2359"/>
    </row>
    <row r="21" spans="2:14" ht="22.5" customHeight="1" x14ac:dyDescent="0.2">
      <c r="B21" s="1292"/>
      <c r="C21" s="2360"/>
      <c r="D21" s="2361"/>
      <c r="E21" s="2361"/>
      <c r="F21" s="2361"/>
      <c r="G21" s="2361"/>
      <c r="H21" s="2361"/>
      <c r="I21" s="2361"/>
      <c r="J21" s="2361"/>
      <c r="K21" s="2361"/>
      <c r="L21" s="2361"/>
      <c r="M21" s="2361"/>
      <c r="N21" s="2362"/>
    </row>
    <row r="22" spans="2:14" ht="22.5" customHeight="1" x14ac:dyDescent="0.25">
      <c r="B22" s="2353" t="s">
        <v>1028</v>
      </c>
      <c r="C22" s="2354" t="s">
        <v>1029</v>
      </c>
      <c r="D22" s="2354"/>
      <c r="E22" s="2354"/>
      <c r="F22" s="2354"/>
      <c r="G22" s="2354"/>
      <c r="H22" s="2354"/>
      <c r="I22" s="2354" t="s">
        <v>1030</v>
      </c>
      <c r="J22" s="2354"/>
      <c r="K22" s="2354"/>
      <c r="L22" s="2354"/>
      <c r="M22" s="2354"/>
      <c r="N22" s="2354"/>
    </row>
    <row r="23" spans="2:14" ht="20.25" customHeight="1" x14ac:dyDescent="0.25">
      <c r="B23" s="2353"/>
      <c r="C23" s="1293" t="s">
        <v>829</v>
      </c>
      <c r="D23" s="1293" t="s">
        <v>503</v>
      </c>
      <c r="E23" s="1293" t="s">
        <v>504</v>
      </c>
      <c r="F23" s="1293" t="s">
        <v>505</v>
      </c>
      <c r="G23" s="1293" t="s">
        <v>506</v>
      </c>
      <c r="H23" s="1293" t="s">
        <v>830</v>
      </c>
      <c r="I23" s="1293" t="s">
        <v>829</v>
      </c>
      <c r="J23" s="1293" t="s">
        <v>503</v>
      </c>
      <c r="K23" s="1293" t="s">
        <v>504</v>
      </c>
      <c r="L23" s="1293" t="s">
        <v>505</v>
      </c>
      <c r="M23" s="1293" t="s">
        <v>506</v>
      </c>
      <c r="N23" s="1293" t="s">
        <v>830</v>
      </c>
    </row>
    <row r="24" spans="2:14" ht="19.5" customHeight="1" x14ac:dyDescent="0.2">
      <c r="B24" s="1287" t="s">
        <v>870</v>
      </c>
      <c r="C24" s="372">
        <v>6.67</v>
      </c>
      <c r="D24" s="1288">
        <v>5.78</v>
      </c>
      <c r="E24" s="1288">
        <v>5</v>
      </c>
      <c r="F24" s="1288">
        <v>5</v>
      </c>
      <c r="G24" s="919">
        <v>5</v>
      </c>
      <c r="H24" s="1289">
        <v>5</v>
      </c>
      <c r="I24" s="1290">
        <v>8.6999999999999993</v>
      </c>
      <c r="J24" s="1290">
        <v>8.48</v>
      </c>
      <c r="K24" s="1290">
        <v>7.82</v>
      </c>
      <c r="L24" s="1290">
        <v>7.58</v>
      </c>
      <c r="M24" s="1290">
        <v>7.13</v>
      </c>
      <c r="N24" s="1290">
        <v>7.26</v>
      </c>
    </row>
    <row r="25" spans="2:14" ht="19.5" customHeight="1" x14ac:dyDescent="0.2">
      <c r="B25" s="882" t="s">
        <v>508</v>
      </c>
      <c r="C25" s="883">
        <v>5</v>
      </c>
      <c r="D25" s="609">
        <v>5</v>
      </c>
      <c r="E25" s="609">
        <v>5</v>
      </c>
      <c r="F25" s="609">
        <v>5</v>
      </c>
      <c r="G25" s="301">
        <v>5</v>
      </c>
      <c r="H25" s="884">
        <v>5</v>
      </c>
      <c r="I25" s="881">
        <v>7.22</v>
      </c>
      <c r="J25" s="881">
        <v>7.74</v>
      </c>
      <c r="K25" s="881">
        <v>7.77</v>
      </c>
      <c r="L25" s="881">
        <v>7.36</v>
      </c>
      <c r="M25" s="881">
        <v>7.98</v>
      </c>
      <c r="N25" s="881">
        <v>8.02</v>
      </c>
    </row>
    <row r="26" spans="2:14" ht="19.5" customHeight="1" x14ac:dyDescent="0.2">
      <c r="B26" s="882" t="s">
        <v>509</v>
      </c>
      <c r="C26" s="885" t="s">
        <v>1031</v>
      </c>
      <c r="D26" s="609">
        <v>5</v>
      </c>
      <c r="E26" s="609">
        <v>5</v>
      </c>
      <c r="F26" s="609">
        <v>6.15</v>
      </c>
      <c r="G26" s="301">
        <v>7.12</v>
      </c>
      <c r="H26" s="884">
        <v>7.26</v>
      </c>
      <c r="I26" s="881" t="s">
        <v>1031</v>
      </c>
      <c r="J26" s="881">
        <v>10.55</v>
      </c>
      <c r="K26" s="881">
        <v>9.65</v>
      </c>
      <c r="L26" s="881">
        <v>9.36</v>
      </c>
      <c r="M26" s="881">
        <v>8.6199999999999992</v>
      </c>
      <c r="N26" s="881">
        <v>8.6300000000000008</v>
      </c>
    </row>
    <row r="27" spans="2:14" ht="19.5" customHeight="1" x14ac:dyDescent="0.2">
      <c r="B27" s="882" t="s">
        <v>510</v>
      </c>
      <c r="C27" s="883">
        <v>5</v>
      </c>
      <c r="D27" s="609">
        <v>5</v>
      </c>
      <c r="E27" s="609">
        <v>5</v>
      </c>
      <c r="F27" s="609">
        <v>5</v>
      </c>
      <c r="G27" s="301">
        <v>5</v>
      </c>
      <c r="H27" s="884">
        <v>5</v>
      </c>
      <c r="I27" s="881">
        <v>9.32</v>
      </c>
      <c r="J27" s="881">
        <v>8.9499999999999993</v>
      </c>
      <c r="K27" s="881">
        <v>9.6300000000000008</v>
      </c>
      <c r="L27" s="881">
        <v>9.5</v>
      </c>
      <c r="M27" s="881">
        <v>9.06</v>
      </c>
      <c r="N27" s="881">
        <v>9.39</v>
      </c>
    </row>
    <row r="28" spans="2:14" ht="19.5" customHeight="1" x14ac:dyDescent="0.2">
      <c r="B28" s="882" t="s">
        <v>511</v>
      </c>
      <c r="C28" s="883">
        <v>6.7</v>
      </c>
      <c r="D28" s="609">
        <v>7.14</v>
      </c>
      <c r="E28" s="609">
        <v>7.07</v>
      </c>
      <c r="F28" s="609">
        <v>7</v>
      </c>
      <c r="G28" s="301">
        <v>6.09</v>
      </c>
      <c r="H28" s="884">
        <v>5.59</v>
      </c>
      <c r="I28" s="881">
        <v>8.86</v>
      </c>
      <c r="J28" s="881">
        <v>9.01</v>
      </c>
      <c r="K28" s="881">
        <v>9.16</v>
      </c>
      <c r="L28" s="881">
        <v>9.14</v>
      </c>
      <c r="M28" s="881">
        <v>8.2799999999999994</v>
      </c>
      <c r="N28" s="881">
        <v>7.4</v>
      </c>
    </row>
    <row r="29" spans="2:14" ht="19.5" customHeight="1" x14ac:dyDescent="0.2">
      <c r="B29" s="882" t="s">
        <v>512</v>
      </c>
      <c r="C29" s="883">
        <v>5</v>
      </c>
      <c r="D29" s="609">
        <v>5</v>
      </c>
      <c r="E29" s="609">
        <v>5</v>
      </c>
      <c r="F29" s="609">
        <v>5</v>
      </c>
      <c r="G29" s="301">
        <v>5</v>
      </c>
      <c r="H29" s="884">
        <v>5</v>
      </c>
      <c r="I29" s="881">
        <v>7.59</v>
      </c>
      <c r="J29" s="881">
        <v>9.11</v>
      </c>
      <c r="K29" s="881">
        <v>8.01</v>
      </c>
      <c r="L29" s="881">
        <v>7.56</v>
      </c>
      <c r="M29" s="881">
        <v>8.59</v>
      </c>
      <c r="N29" s="881">
        <v>8.16</v>
      </c>
    </row>
    <row r="30" spans="2:14" ht="19.5" customHeight="1" x14ac:dyDescent="0.2">
      <c r="B30" s="882" t="s">
        <v>513</v>
      </c>
      <c r="C30" s="883">
        <v>5</v>
      </c>
      <c r="D30" s="609">
        <v>5</v>
      </c>
      <c r="E30" s="609">
        <v>5</v>
      </c>
      <c r="F30" s="609">
        <v>5</v>
      </c>
      <c r="G30" s="301">
        <v>5</v>
      </c>
      <c r="H30" s="884">
        <v>5</v>
      </c>
      <c r="I30" s="881">
        <v>9.1300000000000008</v>
      </c>
      <c r="J30" s="881">
        <v>8.9499999999999993</v>
      </c>
      <c r="K30" s="881">
        <v>9.3000000000000007</v>
      </c>
      <c r="L30" s="881">
        <v>9.49</v>
      </c>
      <c r="M30" s="881">
        <v>10.68</v>
      </c>
      <c r="N30" s="881">
        <v>8.6</v>
      </c>
    </row>
    <row r="31" spans="2:14" ht="19.5" customHeight="1" x14ac:dyDescent="0.2">
      <c r="B31" s="882" t="s">
        <v>514</v>
      </c>
      <c r="C31" s="883">
        <v>8.67</v>
      </c>
      <c r="D31" s="609">
        <v>7.69</v>
      </c>
      <c r="E31" s="609">
        <v>8.25</v>
      </c>
      <c r="F31" s="609">
        <v>5.6</v>
      </c>
      <c r="G31" s="301">
        <v>5.88</v>
      </c>
      <c r="H31" s="884">
        <v>5</v>
      </c>
      <c r="I31" s="881">
        <v>10.78</v>
      </c>
      <c r="J31" s="881">
        <v>10.44</v>
      </c>
      <c r="K31" s="881">
        <v>10.5</v>
      </c>
      <c r="L31" s="881">
        <v>9.57</v>
      </c>
      <c r="M31" s="881">
        <v>9.41</v>
      </c>
      <c r="N31" s="881">
        <v>8.3000000000000007</v>
      </c>
    </row>
    <row r="32" spans="2:14" ht="19.5" customHeight="1" x14ac:dyDescent="0.2">
      <c r="B32" s="882" t="s">
        <v>515</v>
      </c>
      <c r="C32" s="883">
        <v>5</v>
      </c>
      <c r="D32" s="609">
        <v>6.13</v>
      </c>
      <c r="E32" s="609">
        <v>5</v>
      </c>
      <c r="F32" s="609">
        <v>5</v>
      </c>
      <c r="G32" s="301">
        <v>5</v>
      </c>
      <c r="H32" s="884">
        <v>5</v>
      </c>
      <c r="I32" s="881">
        <v>7.69</v>
      </c>
      <c r="J32" s="881">
        <v>8.4499999999999993</v>
      </c>
      <c r="K32" s="881">
        <v>8.48</v>
      </c>
      <c r="L32" s="881">
        <v>8.1300000000000008</v>
      </c>
      <c r="M32" s="881">
        <v>7.36</v>
      </c>
      <c r="N32" s="881">
        <v>7.75</v>
      </c>
    </row>
    <row r="33" spans="2:14" ht="19.5" customHeight="1" x14ac:dyDescent="0.2">
      <c r="B33" s="882" t="s">
        <v>654</v>
      </c>
      <c r="C33" s="883">
        <v>5</v>
      </c>
      <c r="D33" s="609">
        <v>5</v>
      </c>
      <c r="E33" s="609">
        <v>5</v>
      </c>
      <c r="F33" s="609">
        <v>5</v>
      </c>
      <c r="G33" s="301">
        <v>5</v>
      </c>
      <c r="H33" s="884">
        <v>5</v>
      </c>
      <c r="I33" s="881">
        <v>8.98</v>
      </c>
      <c r="J33" s="881">
        <v>10.29</v>
      </c>
      <c r="K33" s="881">
        <v>9.57</v>
      </c>
      <c r="L33" s="881">
        <v>8.84</v>
      </c>
      <c r="M33" s="881">
        <v>9.91</v>
      </c>
      <c r="N33" s="881">
        <v>8.84</v>
      </c>
    </row>
    <row r="34" spans="2:14" ht="15.75" customHeight="1" x14ac:dyDescent="0.2">
      <c r="B34" s="882" t="s">
        <v>518</v>
      </c>
      <c r="C34" s="883">
        <v>9.1</v>
      </c>
      <c r="D34" s="609">
        <v>9.83</v>
      </c>
      <c r="E34" s="609">
        <v>7.31</v>
      </c>
      <c r="F34" s="609">
        <v>7.13</v>
      </c>
      <c r="G34" s="301">
        <v>5</v>
      </c>
      <c r="H34" s="884">
        <v>5</v>
      </c>
      <c r="I34" s="881">
        <v>10.36</v>
      </c>
      <c r="J34" s="881">
        <v>10.55</v>
      </c>
      <c r="K34" s="881">
        <v>9.42</v>
      </c>
      <c r="L34" s="881">
        <v>9.23</v>
      </c>
      <c r="M34" s="881">
        <v>7.86</v>
      </c>
      <c r="N34" s="881">
        <v>7.76</v>
      </c>
    </row>
    <row r="35" spans="2:14" ht="15.75" customHeight="1" x14ac:dyDescent="0.2">
      <c r="B35" s="882" t="s">
        <v>519</v>
      </c>
      <c r="C35" s="883">
        <v>5</v>
      </c>
      <c r="D35" s="609">
        <v>5</v>
      </c>
      <c r="E35" s="609">
        <v>5</v>
      </c>
      <c r="F35" s="609">
        <v>5</v>
      </c>
      <c r="G35" s="301">
        <v>5</v>
      </c>
      <c r="H35" s="884">
        <v>5</v>
      </c>
      <c r="I35" s="881">
        <v>8.8699999999999992</v>
      </c>
      <c r="J35" s="881">
        <v>9.16</v>
      </c>
      <c r="K35" s="881">
        <v>8.86</v>
      </c>
      <c r="L35" s="881">
        <v>10.02</v>
      </c>
      <c r="M35" s="881">
        <v>9.27</v>
      </c>
      <c r="N35" s="881">
        <v>8.6199999999999992</v>
      </c>
    </row>
    <row r="36" spans="2:14" ht="15.75" customHeight="1" x14ac:dyDescent="0.2">
      <c r="B36" s="882" t="s">
        <v>520</v>
      </c>
      <c r="C36" s="883">
        <v>6.91</v>
      </c>
      <c r="D36" s="609">
        <v>6.44</v>
      </c>
      <c r="E36" s="609">
        <v>5.19</v>
      </c>
      <c r="F36" s="609">
        <v>5</v>
      </c>
      <c r="G36" s="301">
        <v>5</v>
      </c>
      <c r="H36" s="884">
        <v>5</v>
      </c>
      <c r="I36" s="881">
        <v>8.4600000000000009</v>
      </c>
      <c r="J36" s="881">
        <v>8.49</v>
      </c>
      <c r="K36" s="881">
        <v>7.85</v>
      </c>
      <c r="L36" s="881">
        <v>8.02</v>
      </c>
      <c r="M36" s="881">
        <v>7.98</v>
      </c>
      <c r="N36" s="881">
        <v>7.63</v>
      </c>
    </row>
    <row r="37" spans="2:14" ht="15.75" customHeight="1" x14ac:dyDescent="0.2">
      <c r="B37" s="882" t="s">
        <v>521</v>
      </c>
      <c r="C37" s="883">
        <v>6.26</v>
      </c>
      <c r="D37" s="609">
        <v>6.86</v>
      </c>
      <c r="E37" s="609">
        <v>6.79</v>
      </c>
      <c r="F37" s="609">
        <v>5.19</v>
      </c>
      <c r="G37" s="301">
        <v>5.48</v>
      </c>
      <c r="H37" s="884">
        <v>5</v>
      </c>
      <c r="I37" s="881">
        <v>8.2799999999999994</v>
      </c>
      <c r="J37" s="881">
        <v>8.49</v>
      </c>
      <c r="K37" s="881">
        <v>8.61</v>
      </c>
      <c r="L37" s="881">
        <v>7.89</v>
      </c>
      <c r="M37" s="881">
        <v>7.93</v>
      </c>
      <c r="N37" s="881">
        <v>7.69</v>
      </c>
    </row>
    <row r="38" spans="2:14" ht="15.75" customHeight="1" x14ac:dyDescent="0.2">
      <c r="B38" s="882" t="s">
        <v>522</v>
      </c>
      <c r="C38" s="883">
        <v>5</v>
      </c>
      <c r="D38" s="609">
        <v>5.66</v>
      </c>
      <c r="E38" s="609">
        <v>5</v>
      </c>
      <c r="F38" s="609">
        <v>5</v>
      </c>
      <c r="G38" s="301">
        <v>5</v>
      </c>
      <c r="H38" s="884">
        <v>5</v>
      </c>
      <c r="I38" s="881">
        <v>7.34</v>
      </c>
      <c r="J38" s="881">
        <v>7.84</v>
      </c>
      <c r="K38" s="881">
        <v>7.84</v>
      </c>
      <c r="L38" s="881">
        <v>7.75</v>
      </c>
      <c r="M38" s="881">
        <v>7.96</v>
      </c>
      <c r="N38" s="881">
        <v>7.75</v>
      </c>
    </row>
    <row r="39" spans="2:14" ht="15.75" customHeight="1" x14ac:dyDescent="0.2">
      <c r="B39" s="882" t="s">
        <v>523</v>
      </c>
      <c r="C39" s="883">
        <v>5</v>
      </c>
      <c r="D39" s="609">
        <v>5</v>
      </c>
      <c r="E39" s="609">
        <v>5</v>
      </c>
      <c r="F39" s="609">
        <v>5</v>
      </c>
      <c r="G39" s="301">
        <v>5</v>
      </c>
      <c r="H39" s="884">
        <v>5</v>
      </c>
      <c r="I39" s="881">
        <v>8.1199999999999992</v>
      </c>
      <c r="J39" s="881">
        <v>8.1</v>
      </c>
      <c r="K39" s="881">
        <v>8.31</v>
      </c>
      <c r="L39" s="881">
        <v>8.09</v>
      </c>
      <c r="M39" s="881">
        <v>8.4700000000000006</v>
      </c>
      <c r="N39" s="881">
        <v>8.2200000000000006</v>
      </c>
    </row>
    <row r="40" spans="2:14" ht="15.75" customHeight="1" x14ac:dyDescent="0.2">
      <c r="B40" s="882" t="s">
        <v>886</v>
      </c>
      <c r="C40" s="885" t="s">
        <v>1031</v>
      </c>
      <c r="D40" s="609">
        <v>8</v>
      </c>
      <c r="E40" s="609">
        <v>9.07</v>
      </c>
      <c r="F40" s="609">
        <v>9.1</v>
      </c>
      <c r="G40" s="301">
        <v>8.8699999999999992</v>
      </c>
      <c r="H40" s="884">
        <v>9.01</v>
      </c>
      <c r="I40" s="881" t="s">
        <v>1031</v>
      </c>
      <c r="J40" s="881">
        <v>10</v>
      </c>
      <c r="K40" s="881">
        <v>10.78</v>
      </c>
      <c r="L40" s="881">
        <v>10.55</v>
      </c>
      <c r="M40" s="881">
        <v>10.7</v>
      </c>
      <c r="N40" s="881">
        <v>10.14</v>
      </c>
    </row>
    <row r="41" spans="2:14" ht="15.75" customHeight="1" x14ac:dyDescent="0.2">
      <c r="B41" s="882" t="s">
        <v>525</v>
      </c>
      <c r="C41" s="883">
        <v>5</v>
      </c>
      <c r="D41" s="609">
        <v>5</v>
      </c>
      <c r="E41" s="609">
        <v>5</v>
      </c>
      <c r="F41" s="609">
        <v>5</v>
      </c>
      <c r="G41" s="301">
        <v>5</v>
      </c>
      <c r="H41" s="884">
        <v>5</v>
      </c>
      <c r="I41" s="881">
        <v>8.01</v>
      </c>
      <c r="J41" s="881">
        <v>8.06</v>
      </c>
      <c r="K41" s="881">
        <v>8.59</v>
      </c>
      <c r="L41" s="881">
        <v>8.35</v>
      </c>
      <c r="M41" s="881">
        <v>8.66</v>
      </c>
      <c r="N41" s="881">
        <v>7.8</v>
      </c>
    </row>
    <row r="42" spans="2:14" ht="15.75" customHeight="1" x14ac:dyDescent="0.2">
      <c r="B42" s="882" t="s">
        <v>526</v>
      </c>
      <c r="C42" s="883">
        <v>5.62</v>
      </c>
      <c r="D42" s="609">
        <v>5</v>
      </c>
      <c r="E42" s="609">
        <v>5</v>
      </c>
      <c r="F42" s="609">
        <v>5</v>
      </c>
      <c r="G42" s="301">
        <v>5</v>
      </c>
      <c r="H42" s="884">
        <v>5</v>
      </c>
      <c r="I42" s="881">
        <v>8.43</v>
      </c>
      <c r="J42" s="881">
        <v>8.43</v>
      </c>
      <c r="K42" s="881">
        <v>8.83</v>
      </c>
      <c r="L42" s="881">
        <v>8.4499999999999993</v>
      </c>
      <c r="M42" s="881">
        <v>8.35</v>
      </c>
      <c r="N42" s="881">
        <v>7.9</v>
      </c>
    </row>
    <row r="43" spans="2:14" ht="15.75" customHeight="1" x14ac:dyDescent="0.2">
      <c r="B43" s="882" t="s">
        <v>527</v>
      </c>
      <c r="C43" s="883">
        <v>7.71</v>
      </c>
      <c r="D43" s="609">
        <v>7.87</v>
      </c>
      <c r="E43" s="609">
        <v>6.92</v>
      </c>
      <c r="F43" s="609">
        <v>5.35</v>
      </c>
      <c r="G43" s="301">
        <v>7.66</v>
      </c>
      <c r="H43" s="884">
        <v>5</v>
      </c>
      <c r="I43" s="881">
        <v>9.11</v>
      </c>
      <c r="J43" s="881">
        <v>9.43</v>
      </c>
      <c r="K43" s="881">
        <v>8.64</v>
      </c>
      <c r="L43" s="881">
        <v>8.06</v>
      </c>
      <c r="M43" s="881">
        <v>8.82</v>
      </c>
      <c r="N43" s="881">
        <v>8.1999999999999993</v>
      </c>
    </row>
    <row r="44" spans="2:14" ht="23.25" customHeight="1" x14ac:dyDescent="0.2">
      <c r="B44" s="1295" t="s">
        <v>1032</v>
      </c>
      <c r="C44" s="1296">
        <f t="shared" ref="C44:M44" si="2">AVERAGE(C24:C43)</f>
        <v>5.98</v>
      </c>
      <c r="D44" s="1297">
        <f t="shared" si="2"/>
        <v>6.07</v>
      </c>
      <c r="E44" s="1297">
        <f t="shared" si="2"/>
        <v>5.78</v>
      </c>
      <c r="F44" s="1297">
        <f t="shared" si="2"/>
        <v>5.5259999999999989</v>
      </c>
      <c r="G44" s="1297">
        <f t="shared" si="2"/>
        <v>5.5550000000000006</v>
      </c>
      <c r="H44" s="1298">
        <f t="shared" si="2"/>
        <v>5.343</v>
      </c>
      <c r="I44" s="1296">
        <f t="shared" si="2"/>
        <v>8.625</v>
      </c>
      <c r="J44" s="1297">
        <f t="shared" si="2"/>
        <v>9.0259999999999998</v>
      </c>
      <c r="K44" s="1297">
        <f t="shared" si="2"/>
        <v>8.8810000000000002</v>
      </c>
      <c r="L44" s="1297">
        <f t="shared" si="2"/>
        <v>8.6470000000000002</v>
      </c>
      <c r="M44" s="1297">
        <f t="shared" si="2"/>
        <v>8.6509999999999998</v>
      </c>
      <c r="N44" s="1298">
        <f>AVERAGE(N24:N43)</f>
        <v>8.2030000000000012</v>
      </c>
    </row>
    <row r="45" spans="2:14" ht="23.25" customHeight="1" x14ac:dyDescent="0.2">
      <c r="B45" s="1299" t="s">
        <v>1033</v>
      </c>
      <c r="C45" s="1300"/>
      <c r="D45" s="1301"/>
      <c r="E45" s="1301"/>
      <c r="F45" s="1301"/>
      <c r="G45" s="1301"/>
      <c r="H45" s="1302"/>
      <c r="I45" s="1300"/>
      <c r="J45" s="1301">
        <v>8.2882882882882889</v>
      </c>
      <c r="K45" s="1301">
        <v>8.2395644283121605</v>
      </c>
      <c r="L45" s="1301">
        <v>8.0725413826679642</v>
      </c>
      <c r="M45" s="1301">
        <v>8.072314049586776</v>
      </c>
      <c r="N45" s="1302">
        <v>7.8927083333333332</v>
      </c>
    </row>
    <row r="46" spans="2:14" ht="23.25" customHeight="1" thickBot="1" x14ac:dyDescent="0.25">
      <c r="B46" s="1303" t="s">
        <v>1034</v>
      </c>
      <c r="C46" s="1304">
        <v>9</v>
      </c>
      <c r="D46" s="1305">
        <v>9.16</v>
      </c>
      <c r="E46" s="1305">
        <v>9.09</v>
      </c>
      <c r="F46" s="1305">
        <v>8.83</v>
      </c>
      <c r="G46" s="1305">
        <v>8.7200000000000006</v>
      </c>
      <c r="H46" s="1306">
        <v>8.7200000000000006</v>
      </c>
      <c r="I46" s="1307">
        <v>10.095427819833173</v>
      </c>
      <c r="J46" s="1308">
        <v>10.352764126246401</v>
      </c>
      <c r="K46" s="1308">
        <v>10.320212097949602</v>
      </c>
      <c r="L46" s="1308">
        <v>10.073842124260523</v>
      </c>
      <c r="M46" s="1308">
        <v>9.9875973901416568</v>
      </c>
      <c r="N46" s="1309">
        <v>9.8542225609504861</v>
      </c>
    </row>
    <row r="48" spans="2:14" ht="15.75" customHeight="1" x14ac:dyDescent="0.2">
      <c r="B48" s="39" t="s">
        <v>1018</v>
      </c>
    </row>
    <row r="49" spans="2:6" ht="15.75" customHeight="1" x14ac:dyDescent="0.2">
      <c r="B49" s="39" t="s">
        <v>813</v>
      </c>
    </row>
    <row r="51" spans="2:6" ht="15.75" customHeight="1" x14ac:dyDescent="0.2">
      <c r="B51" s="1943" t="s">
        <v>426</v>
      </c>
      <c r="C51" s="2124"/>
      <c r="D51" s="2124"/>
      <c r="E51" s="2124"/>
      <c r="F51" s="2120"/>
    </row>
    <row r="52" spans="2:6" ht="15.75" customHeight="1" x14ac:dyDescent="0.2">
      <c r="B52" s="2194" t="s">
        <v>1035</v>
      </c>
      <c r="C52" s="2310"/>
      <c r="D52" s="2310"/>
      <c r="E52" s="2310"/>
      <c r="F52" s="2311"/>
    </row>
    <row r="53" spans="2:6" ht="15.75" customHeight="1" x14ac:dyDescent="0.2">
      <c r="B53" s="2312"/>
      <c r="C53" s="2310"/>
      <c r="D53" s="2310"/>
      <c r="E53" s="2310"/>
      <c r="F53" s="2311"/>
    </row>
    <row r="54" spans="2:6" ht="15.75" customHeight="1" x14ac:dyDescent="0.2">
      <c r="B54" s="2312"/>
      <c r="C54" s="2310"/>
      <c r="D54" s="2310"/>
      <c r="E54" s="2310"/>
      <c r="F54" s="2311"/>
    </row>
    <row r="55" spans="2:6" ht="15.75" customHeight="1" x14ac:dyDescent="0.2">
      <c r="B55" s="2312"/>
      <c r="C55" s="2310"/>
      <c r="D55" s="2310"/>
      <c r="E55" s="2310"/>
      <c r="F55" s="2311"/>
    </row>
    <row r="56" spans="2:6" ht="15.75" customHeight="1" x14ac:dyDescent="0.2">
      <c r="B56" s="2312"/>
      <c r="C56" s="2310"/>
      <c r="D56" s="2310"/>
      <c r="E56" s="2310"/>
      <c r="F56" s="2311"/>
    </row>
    <row r="57" spans="2:6" ht="15.75" customHeight="1" x14ac:dyDescent="0.2">
      <c r="B57" s="2312"/>
      <c r="C57" s="2310"/>
      <c r="D57" s="2310"/>
      <c r="E57" s="2310"/>
      <c r="F57" s="2311"/>
    </row>
    <row r="58" spans="2:6" ht="15.75" customHeight="1" x14ac:dyDescent="0.2">
      <c r="B58" s="2312"/>
      <c r="C58" s="2310"/>
      <c r="D58" s="2310"/>
      <c r="E58" s="2310"/>
      <c r="F58" s="2311"/>
    </row>
    <row r="59" spans="2:6" ht="15.75" customHeight="1" x14ac:dyDescent="0.2">
      <c r="B59" s="2313"/>
      <c r="C59" s="2314"/>
      <c r="D59" s="2314"/>
      <c r="E59" s="2314"/>
      <c r="F59" s="2315"/>
    </row>
  </sheetData>
  <sheetProtection formatCells="0" formatColumns="0" formatRows="0" insertColumns="0" insertRows="0" insertHyperlinks="0" deleteColumns="0" deleteRows="0" pivotTables="0"/>
  <mergeCells count="31">
    <mergeCell ref="D6:E6"/>
    <mergeCell ref="B22:B23"/>
    <mergeCell ref="C22:H22"/>
    <mergeCell ref="I22:N22"/>
    <mergeCell ref="B10:M10"/>
    <mergeCell ref="C20:N20"/>
    <mergeCell ref="C21:N21"/>
    <mergeCell ref="B9:J9"/>
    <mergeCell ref="B8:C8"/>
    <mergeCell ref="D8:E8"/>
    <mergeCell ref="F8:G8"/>
    <mergeCell ref="F6:G6"/>
    <mergeCell ref="H6:J6"/>
    <mergeCell ref="H7:J7"/>
    <mergeCell ref="H8:J8"/>
    <mergeCell ref="B51:F51"/>
    <mergeCell ref="B52:F59"/>
    <mergeCell ref="B2:D2"/>
    <mergeCell ref="E2:J2"/>
    <mergeCell ref="B4:C4"/>
    <mergeCell ref="D4:E4"/>
    <mergeCell ref="F4:G4"/>
    <mergeCell ref="H4:J4"/>
    <mergeCell ref="B5:C5"/>
    <mergeCell ref="D5:E5"/>
    <mergeCell ref="F5:G5"/>
    <mergeCell ref="H5:J5"/>
    <mergeCell ref="B7:C7"/>
    <mergeCell ref="D7:E7"/>
    <mergeCell ref="F7:G7"/>
    <mergeCell ref="B6:C6"/>
  </mergeCells>
  <pageMargins left="0.7" right="0.7" top="0.75" bottom="0.75" header="0" footer="0"/>
  <pageSetup paperSize="9" scale="51"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4" id="{00000000-000E-0000-1800-000002000000}">
            <x14:iconSet iconSet="4Arrows" custom="1">
              <x14:cfvo type="percent">
                <xm:f>0</xm:f>
              </x14:cfvo>
              <x14:cfvo type="num">
                <xm:f>7</xm:f>
              </x14:cfvo>
              <x14:cfvo type="num">
                <xm:f>7.5</xm:f>
              </x14:cfvo>
              <x14:cfvo type="num">
                <xm:f>8</xm:f>
              </x14:cfvo>
              <x14:cfIcon iconSet="3TrafficLights1" iconId="0"/>
              <x14:cfIcon iconSet="3TrafficLights1" iconId="1"/>
              <x14:cfIcon iconSet="3Triangles" iconId="2"/>
              <x14:cfIcon iconSet="3Symbols" iconId="2"/>
            </x14:iconSet>
          </x14:cfRule>
          <xm:sqref>D17:H17</xm:sqref>
        </x14:conditionalFormatting>
        <x14:conditionalFormatting xmlns:xm="http://schemas.microsoft.com/office/excel/2006/main">
          <x14:cfRule type="iconSet" priority="1" id="{FA38D073-A52C-47DA-910D-0DA2F8818F5B}">
            <x14:iconSet iconSet="4Arrows" custom="1">
              <x14:cfvo type="percent">
                <xm:f>0</xm:f>
              </x14:cfvo>
              <x14:cfvo type="num">
                <xm:f>7</xm:f>
              </x14:cfvo>
              <x14:cfvo type="num">
                <xm:f>7.5</xm:f>
              </x14:cfvo>
              <x14:cfvo type="num">
                <xm:f>8</xm:f>
              </x14:cfvo>
              <x14:cfIcon iconSet="3TrafficLights1" iconId="0"/>
              <x14:cfIcon iconSet="3TrafficLights1" iconId="1"/>
              <x14:cfIcon iconSet="3Triangles" iconId="2"/>
              <x14:cfIcon iconSet="3Symbols" iconId="2"/>
            </x14:iconSet>
          </x14:cfRule>
          <xm:sqref>I24:N43</xm:sqref>
        </x14:conditionalFormatting>
      </x14:conditionalFormatting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10BAA6-AF25-44F8-9DB3-5B3165CA8BF1}">
  <sheetPr>
    <tabColor theme="2"/>
    <pageSetUpPr fitToPage="1"/>
  </sheetPr>
  <dimension ref="B2:L35"/>
  <sheetViews>
    <sheetView showGridLines="0" workbookViewId="0">
      <selection activeCell="N21" sqref="N21"/>
    </sheetView>
  </sheetViews>
  <sheetFormatPr defaultColWidth="12.5703125" defaultRowHeight="15.75" customHeight="1" x14ac:dyDescent="0.2"/>
  <cols>
    <col min="1" max="1" width="3.42578125" style="39" customWidth="1"/>
    <col min="2" max="2" width="26.42578125" style="39" customWidth="1"/>
    <col min="3" max="12" width="11.42578125" style="39" customWidth="1"/>
    <col min="13" max="14" width="7.5703125" style="39" customWidth="1"/>
    <col min="15" max="16384" width="12.5703125" style="39"/>
  </cols>
  <sheetData>
    <row r="2" spans="2:12" s="166" customFormat="1" ht="25.5" customHeight="1" x14ac:dyDescent="0.25">
      <c r="B2" s="2365" t="s">
        <v>0</v>
      </c>
      <c r="C2" s="2365"/>
      <c r="D2" s="2365"/>
      <c r="E2" s="2047" t="s">
        <v>123</v>
      </c>
      <c r="F2" s="2047"/>
      <c r="G2" s="2047"/>
      <c r="H2" s="2047"/>
      <c r="I2" s="2047"/>
      <c r="J2" s="2106"/>
    </row>
    <row r="3" spans="2:12" ht="22.5" customHeight="1" x14ac:dyDescent="0.2">
      <c r="B3" s="40"/>
      <c r="C3" s="40"/>
      <c r="D3" s="41"/>
      <c r="E3" s="41"/>
      <c r="F3" s="41"/>
      <c r="G3" s="41"/>
      <c r="H3" s="41"/>
      <c r="I3" s="41"/>
    </row>
    <row r="4" spans="2:12" ht="54.75" customHeight="1" x14ac:dyDescent="0.25">
      <c r="B4" s="2366" t="s">
        <v>124</v>
      </c>
      <c r="C4" s="2100"/>
      <c r="D4" s="2252" t="s">
        <v>40</v>
      </c>
      <c r="E4" s="2367"/>
      <c r="F4" s="2340" t="s">
        <v>126</v>
      </c>
      <c r="G4" s="2339"/>
      <c r="H4" s="2368" t="s">
        <v>1036</v>
      </c>
      <c r="I4" s="2344"/>
      <c r="J4" s="2345"/>
      <c r="K4" s="1012"/>
    </row>
    <row r="5" spans="2:12" ht="48" customHeight="1" x14ac:dyDescent="0.2">
      <c r="B5" s="2366" t="s">
        <v>128</v>
      </c>
      <c r="C5" s="2100"/>
      <c r="D5" s="2369" t="s">
        <v>1037</v>
      </c>
      <c r="E5" s="2370"/>
      <c r="F5" s="2340" t="s">
        <v>130</v>
      </c>
      <c r="G5" s="2339"/>
      <c r="H5" s="2371" t="s">
        <v>597</v>
      </c>
      <c r="I5" s="2341"/>
      <c r="J5" s="2342"/>
    </row>
    <row r="6" spans="2:12" ht="33.75" customHeight="1" x14ac:dyDescent="0.2">
      <c r="B6" s="2366" t="s">
        <v>132</v>
      </c>
      <c r="C6" s="2100"/>
      <c r="D6" s="2369" t="s">
        <v>615</v>
      </c>
      <c r="E6" s="2370"/>
      <c r="F6" s="2340" t="s">
        <v>134</v>
      </c>
      <c r="G6" s="2339"/>
      <c r="H6" s="2243" t="s">
        <v>135</v>
      </c>
      <c r="I6" s="2244"/>
      <c r="J6" s="2245"/>
    </row>
    <row r="7" spans="2:12" ht="41.25" customHeight="1" x14ac:dyDescent="0.2">
      <c r="B7" s="2366" t="s">
        <v>136</v>
      </c>
      <c r="C7" s="2100"/>
      <c r="D7" s="2369" t="s">
        <v>1038</v>
      </c>
      <c r="E7" s="2370"/>
      <c r="F7" s="2340" t="s">
        <v>138</v>
      </c>
      <c r="G7" s="2339"/>
      <c r="H7" s="2205" t="s">
        <v>1039</v>
      </c>
      <c r="I7" s="2206"/>
      <c r="J7" s="2207"/>
    </row>
    <row r="8" spans="2:12" ht="39.75" customHeight="1" x14ac:dyDescent="0.2">
      <c r="B8" s="2366" t="s">
        <v>140</v>
      </c>
      <c r="C8" s="2100"/>
      <c r="D8" s="2243" t="s">
        <v>1040</v>
      </c>
      <c r="E8" s="2245"/>
      <c r="F8" s="2340" t="s">
        <v>142</v>
      </c>
      <c r="G8" s="2339"/>
      <c r="H8" s="2205" t="s">
        <v>1041</v>
      </c>
      <c r="I8" s="2206"/>
      <c r="J8" s="2207"/>
    </row>
    <row r="9" spans="2:12" ht="12.75" customHeight="1" x14ac:dyDescent="0.2"/>
    <row r="10" spans="2:12" ht="22.5" customHeight="1" x14ac:dyDescent="0.2">
      <c r="B10" s="2234" t="s">
        <v>144</v>
      </c>
      <c r="C10" s="2159"/>
      <c r="D10" s="2159"/>
      <c r="E10" s="2159"/>
      <c r="F10" s="2159"/>
      <c r="G10" s="2159"/>
      <c r="H10" s="2159"/>
      <c r="I10" s="2159"/>
      <c r="J10" s="2159"/>
    </row>
    <row r="11" spans="2:12" s="172" customFormat="1" ht="22.5" customHeight="1" x14ac:dyDescent="0.2">
      <c r="B11" s="1106" t="s">
        <v>1042</v>
      </c>
      <c r="C11" s="1107"/>
      <c r="D11" s="1107"/>
      <c r="E11" s="1107"/>
      <c r="F11" s="1109" t="s">
        <v>312</v>
      </c>
      <c r="G11" s="1107"/>
      <c r="H11" s="1032"/>
      <c r="I11" s="1032"/>
      <c r="J11" s="1033"/>
    </row>
    <row r="12" spans="2:12" ht="22.5" customHeight="1" x14ac:dyDescent="0.2">
      <c r="B12" s="221"/>
      <c r="C12" s="92"/>
      <c r="D12" s="92"/>
      <c r="E12" s="92"/>
      <c r="F12" s="92"/>
      <c r="G12" s="92"/>
      <c r="H12" s="92"/>
      <c r="I12" s="92"/>
      <c r="J12" s="92"/>
    </row>
    <row r="13" spans="2:12" ht="22.5" customHeight="1" x14ac:dyDescent="0.2">
      <c r="B13" s="171"/>
      <c r="C13" s="2188" t="s">
        <v>722</v>
      </c>
      <c r="D13" s="2188"/>
      <c r="E13" s="2188" t="s">
        <v>650</v>
      </c>
      <c r="F13" s="2188"/>
      <c r="G13" s="2372" t="s">
        <v>1043</v>
      </c>
      <c r="H13" s="2372"/>
      <c r="I13" s="2372" t="s">
        <v>155</v>
      </c>
      <c r="J13" s="2372"/>
      <c r="K13" s="2372" t="s">
        <v>314</v>
      </c>
      <c r="L13" s="2372"/>
    </row>
    <row r="14" spans="2:12" ht="22.5" customHeight="1" x14ac:dyDescent="0.2">
      <c r="B14" s="1133"/>
      <c r="C14" s="1314" t="s">
        <v>1044</v>
      </c>
      <c r="D14" s="1314" t="s">
        <v>1045</v>
      </c>
      <c r="E14" s="1314" t="s">
        <v>1044</v>
      </c>
      <c r="F14" s="1314" t="s">
        <v>1045</v>
      </c>
      <c r="G14" s="1315" t="s">
        <v>1046</v>
      </c>
      <c r="H14" s="1294" t="s">
        <v>1045</v>
      </c>
      <c r="I14" s="1315" t="s">
        <v>1046</v>
      </c>
      <c r="J14" s="1294" t="s">
        <v>1045</v>
      </c>
      <c r="K14" s="1315" t="s">
        <v>1047</v>
      </c>
      <c r="L14" s="1294" t="s">
        <v>1048</v>
      </c>
    </row>
    <row r="15" spans="2:12" ht="22.5" customHeight="1" x14ac:dyDescent="0.2">
      <c r="B15" s="1133" t="s">
        <v>1049</v>
      </c>
      <c r="C15" s="1310">
        <v>0.57916666666666672</v>
      </c>
      <c r="D15" s="858">
        <v>0.52500000000000002</v>
      </c>
      <c r="E15" s="859">
        <v>0.47499999999999998</v>
      </c>
      <c r="F15" s="859">
        <v>0.27500000000000002</v>
      </c>
      <c r="G15" s="860" t="s">
        <v>1050</v>
      </c>
      <c r="H15" s="861">
        <v>0.61599999999999999</v>
      </c>
      <c r="I15" s="862">
        <v>0.6542</v>
      </c>
      <c r="J15" s="861">
        <v>0.60829999999999995</v>
      </c>
      <c r="K15" s="862">
        <v>0.6612244897959183</v>
      </c>
      <c r="L15" s="861">
        <v>0.63673469387755099</v>
      </c>
    </row>
    <row r="16" spans="2:12" ht="22.5" customHeight="1" x14ac:dyDescent="0.2">
      <c r="B16" s="1133" t="s">
        <v>1051</v>
      </c>
      <c r="C16" s="1311">
        <v>0.76249999999999996</v>
      </c>
      <c r="D16" s="858">
        <v>0.7167</v>
      </c>
      <c r="E16" s="859">
        <v>0.62919999999999998</v>
      </c>
      <c r="F16" s="859">
        <v>0.35</v>
      </c>
      <c r="G16" s="863" t="s">
        <v>1052</v>
      </c>
      <c r="H16" s="861">
        <v>0.76</v>
      </c>
      <c r="I16" s="862">
        <v>0.78749999999999998</v>
      </c>
      <c r="J16" s="861">
        <v>0.74580000000000002</v>
      </c>
      <c r="K16" s="862">
        <v>0.75918367346938775</v>
      </c>
      <c r="L16" s="861">
        <v>0.87346938775510208</v>
      </c>
    </row>
    <row r="17" spans="2:12" ht="22.5" customHeight="1" x14ac:dyDescent="0.2">
      <c r="B17" s="1133" t="s">
        <v>1053</v>
      </c>
      <c r="C17" s="1311">
        <v>0.87083333333333324</v>
      </c>
      <c r="D17" s="858">
        <v>0.82920000000000005</v>
      </c>
      <c r="E17" s="859">
        <v>0.8125</v>
      </c>
      <c r="F17" s="859">
        <v>0.49580000000000002</v>
      </c>
      <c r="G17" s="863" t="s">
        <v>1054</v>
      </c>
      <c r="H17" s="861">
        <v>0.82399999999999995</v>
      </c>
      <c r="I17" s="862">
        <v>0.86250000000000004</v>
      </c>
      <c r="J17" s="861">
        <v>0.875</v>
      </c>
      <c r="K17" s="862">
        <v>0.86530612244897964</v>
      </c>
      <c r="L17" s="861">
        <v>0.90204081632653055</v>
      </c>
    </row>
    <row r="18" spans="2:12" ht="22.5" customHeight="1" thickBot="1" x14ac:dyDescent="0.25">
      <c r="B18" s="1133" t="s">
        <v>1055</v>
      </c>
      <c r="C18" s="1312">
        <v>0.70416666666666661</v>
      </c>
      <c r="D18" s="864">
        <v>0.7208</v>
      </c>
      <c r="E18" s="865">
        <v>0.76249999999999996</v>
      </c>
      <c r="F18" s="865">
        <v>0.42920000000000003</v>
      </c>
      <c r="G18" s="866" t="s">
        <v>1056</v>
      </c>
      <c r="H18" s="867">
        <v>0.71199999999999997</v>
      </c>
      <c r="I18" s="868">
        <v>0.77500000000000002</v>
      </c>
      <c r="J18" s="867">
        <v>0.8125</v>
      </c>
      <c r="K18" s="868">
        <v>0.84943310657596371</v>
      </c>
      <c r="L18" s="867">
        <v>0.74367346938775503</v>
      </c>
    </row>
    <row r="19" spans="2:12" ht="22.5" customHeight="1" thickBot="1" x14ac:dyDescent="0.25">
      <c r="B19" s="1133" t="s">
        <v>549</v>
      </c>
      <c r="C19" s="1313">
        <f>AVERAGE(C15:C18)</f>
        <v>0.72916666666666663</v>
      </c>
      <c r="D19" s="869">
        <f>AVERAGE(D15:D18)</f>
        <v>0.69792500000000002</v>
      </c>
      <c r="E19" s="869">
        <f>AVERAGE(E15:E18)</f>
        <v>0.66979999999999995</v>
      </c>
      <c r="F19" s="870">
        <f>AVERAGE(F15:F18)</f>
        <v>0.38750000000000001</v>
      </c>
      <c r="G19" s="871" t="s">
        <v>1057</v>
      </c>
      <c r="H19" s="872">
        <f>AVERAGE(H15:H18)</f>
        <v>0.72799999999999998</v>
      </c>
      <c r="I19" s="873">
        <v>0.76980000000000004</v>
      </c>
      <c r="J19" s="874">
        <v>0.76039999999999996</v>
      </c>
      <c r="K19" s="873">
        <v>0.76980000000000004</v>
      </c>
      <c r="L19" s="874">
        <v>0.76039999999999996</v>
      </c>
    </row>
    <row r="20" spans="2:12" ht="22.5" customHeight="1" x14ac:dyDescent="0.2">
      <c r="B20" s="875" t="s">
        <v>1058</v>
      </c>
      <c r="C20" s="876"/>
      <c r="D20" s="92"/>
      <c r="E20" s="92"/>
      <c r="F20" s="92"/>
      <c r="G20" s="92"/>
    </row>
    <row r="21" spans="2:12" ht="16.5" customHeight="1" x14ac:dyDescent="0.2">
      <c r="C21" s="1029"/>
      <c r="D21" s="1030" t="s">
        <v>1059</v>
      </c>
      <c r="E21" s="877"/>
      <c r="H21" s="185"/>
      <c r="I21" s="185"/>
      <c r="J21" s="185"/>
    </row>
    <row r="22" spans="2:12" ht="16.5" customHeight="1" x14ac:dyDescent="0.2">
      <c r="C22" s="1029"/>
      <c r="D22" s="1030" t="s">
        <v>1060</v>
      </c>
      <c r="E22" s="878"/>
    </row>
    <row r="23" spans="2:12" ht="16.5" customHeight="1" x14ac:dyDescent="0.2">
      <c r="C23" s="1029"/>
      <c r="D23" s="1030" t="s">
        <v>1061</v>
      </c>
      <c r="E23" s="879"/>
    </row>
    <row r="24" spans="2:12" ht="16.5" customHeight="1" x14ac:dyDescent="0.2">
      <c r="C24" s="1029"/>
      <c r="D24" s="1030" t="s">
        <v>1062</v>
      </c>
      <c r="E24" s="880"/>
    </row>
    <row r="25" spans="2:12" ht="15.75" customHeight="1" x14ac:dyDescent="0.2">
      <c r="B25" s="282"/>
      <c r="C25" s="282"/>
      <c r="D25" s="282"/>
      <c r="E25" s="282"/>
      <c r="F25" s="282"/>
    </row>
    <row r="26" spans="2:12" ht="19.5" customHeight="1" x14ac:dyDescent="0.2">
      <c r="B26" s="282"/>
      <c r="C26" s="282"/>
      <c r="D26" s="282"/>
      <c r="E26" s="282"/>
      <c r="F26" s="282"/>
      <c r="G26" s="44"/>
    </row>
    <row r="27" spans="2:12" ht="19.5" customHeight="1" x14ac:dyDescent="0.2">
      <c r="B27" s="2118" t="s">
        <v>1063</v>
      </c>
      <c r="C27" s="2118"/>
      <c r="D27" s="2118"/>
      <c r="E27" s="2118"/>
      <c r="F27" s="2118"/>
    </row>
    <row r="28" spans="2:12" ht="141.75" customHeight="1" x14ac:dyDescent="0.2">
      <c r="B28" s="2373" t="s">
        <v>1064</v>
      </c>
      <c r="C28" s="2373"/>
      <c r="D28" s="2373"/>
      <c r="E28" s="2373"/>
      <c r="F28" s="2373"/>
    </row>
    <row r="29" spans="2:12" ht="19.5" customHeight="1" x14ac:dyDescent="0.2">
      <c r="B29" s="282"/>
      <c r="C29" s="282"/>
      <c r="D29" s="282"/>
      <c r="E29" s="282"/>
      <c r="F29" s="282"/>
    </row>
    <row r="30" spans="2:12" ht="19.5" customHeight="1" x14ac:dyDescent="0.2">
      <c r="B30" s="282"/>
      <c r="C30" s="282"/>
      <c r="D30" s="282"/>
      <c r="E30" s="282"/>
      <c r="F30" s="282"/>
      <c r="G30" s="172"/>
    </row>
    <row r="31" spans="2:12" ht="19.5" customHeight="1" x14ac:dyDescent="0.2">
      <c r="B31" s="282"/>
      <c r="C31" s="282"/>
      <c r="D31" s="282"/>
      <c r="E31" s="282"/>
      <c r="F31" s="282"/>
    </row>
    <row r="32" spans="2:12" ht="19.5" customHeight="1" x14ac:dyDescent="0.2">
      <c r="B32" s="282"/>
      <c r="C32" s="282"/>
      <c r="D32" s="282"/>
      <c r="E32" s="282"/>
      <c r="F32" s="282"/>
    </row>
    <row r="33" spans="2:10" ht="19.5" customHeight="1" x14ac:dyDescent="0.2">
      <c r="B33" s="282"/>
      <c r="C33" s="282"/>
      <c r="D33" s="282"/>
      <c r="E33" s="282"/>
      <c r="F33" s="282"/>
    </row>
    <row r="34" spans="2:10" ht="19.5" customHeight="1" x14ac:dyDescent="0.2"/>
    <row r="35" spans="2:10" ht="19.5" customHeight="1" x14ac:dyDescent="0.2">
      <c r="H35" s="2202" t="s">
        <v>72</v>
      </c>
      <c r="I35" s="2149"/>
      <c r="J35" s="2149"/>
    </row>
  </sheetData>
  <sheetProtection formatCells="0" formatColumns="0" formatRows="0" insertColumns="0" insertRows="0" insertHyperlinks="0" deleteColumns="0" deleteRows="0" pivotTables="0"/>
  <mergeCells count="31">
    <mergeCell ref="B8:C8"/>
    <mergeCell ref="D8:E8"/>
    <mergeCell ref="F8:G8"/>
    <mergeCell ref="H8:J8"/>
    <mergeCell ref="H35:J35"/>
    <mergeCell ref="B10:J10"/>
    <mergeCell ref="B27:F27"/>
    <mergeCell ref="B28:F28"/>
    <mergeCell ref="K13:L13"/>
    <mergeCell ref="C13:D13"/>
    <mergeCell ref="E13:F13"/>
    <mergeCell ref="G13:H13"/>
    <mergeCell ref="I13:J13"/>
    <mergeCell ref="B5:C5"/>
    <mergeCell ref="D5:E5"/>
    <mergeCell ref="F5:G5"/>
    <mergeCell ref="H5:J5"/>
    <mergeCell ref="B7:C7"/>
    <mergeCell ref="D7:E7"/>
    <mergeCell ref="F7:G7"/>
    <mergeCell ref="B6:C6"/>
    <mergeCell ref="D6:E6"/>
    <mergeCell ref="F6:G6"/>
    <mergeCell ref="H6:J6"/>
    <mergeCell ref="H7:J7"/>
    <mergeCell ref="B2:D2"/>
    <mergeCell ref="E2:J2"/>
    <mergeCell ref="B4:C4"/>
    <mergeCell ref="D4:E4"/>
    <mergeCell ref="F4:G4"/>
    <mergeCell ref="H4:J4"/>
  </mergeCells>
  <phoneticPr fontId="3" type="noConversion"/>
  <pageMargins left="0.7" right="0.7" top="0.75" bottom="0.75" header="0" footer="0"/>
  <pageSetup paperSize="9" scale="50"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2E561B-1205-4821-A5FB-E4BB68BF366A}">
  <sheetPr>
    <tabColor theme="2"/>
    <pageSetUpPr fitToPage="1"/>
  </sheetPr>
  <dimension ref="B2:K50"/>
  <sheetViews>
    <sheetView showGridLines="0" workbookViewId="0">
      <selection activeCell="N21" sqref="N21"/>
    </sheetView>
  </sheetViews>
  <sheetFormatPr defaultColWidth="12.5703125" defaultRowHeight="15.75" customHeight="1" x14ac:dyDescent="0.2"/>
  <cols>
    <col min="1" max="1" width="3.42578125" style="39" customWidth="1"/>
    <col min="2" max="2" width="33.140625" style="39" customWidth="1"/>
    <col min="3" max="3" width="17.42578125" style="39" customWidth="1"/>
    <col min="4" max="4" width="14.42578125" style="39" customWidth="1"/>
    <col min="5" max="9" width="12.5703125" style="39" customWidth="1"/>
    <col min="10" max="10" width="11.28515625" style="39" customWidth="1"/>
    <col min="11" max="11" width="10.42578125" style="39" customWidth="1"/>
    <col min="12" max="12" width="9.85546875" style="39" bestFit="1" customWidth="1"/>
    <col min="13" max="16384" width="12.5703125" style="39"/>
  </cols>
  <sheetData>
    <row r="2" spans="2:11" s="166" customFormat="1" ht="26.25" customHeight="1" x14ac:dyDescent="0.25">
      <c r="B2" s="2365" t="s">
        <v>0</v>
      </c>
      <c r="C2" s="2365"/>
      <c r="D2" s="2365"/>
      <c r="E2" s="2047" t="s">
        <v>123</v>
      </c>
      <c r="F2" s="2047"/>
      <c r="G2" s="2047"/>
      <c r="H2" s="2047"/>
      <c r="I2" s="2047"/>
      <c r="J2" s="2106"/>
    </row>
    <row r="3" spans="2:11" ht="22.5" customHeight="1" x14ac:dyDescent="0.2">
      <c r="B3" s="40"/>
      <c r="C3" s="40"/>
      <c r="D3" s="41"/>
      <c r="E3" s="41"/>
      <c r="F3" s="41"/>
      <c r="G3" s="41"/>
      <c r="H3" s="41"/>
      <c r="I3" s="41"/>
    </row>
    <row r="4" spans="2:11" ht="60.75" customHeight="1" x14ac:dyDescent="0.25">
      <c r="B4" s="2118" t="s">
        <v>124</v>
      </c>
      <c r="C4" s="1943"/>
      <c r="D4" s="2107" t="s">
        <v>41</v>
      </c>
      <c r="E4" s="2108"/>
      <c r="F4" s="2120" t="s">
        <v>126</v>
      </c>
      <c r="G4" s="2163"/>
      <c r="H4" s="2125" t="s">
        <v>1065</v>
      </c>
      <c r="I4" s="2335"/>
      <c r="J4" s="2336"/>
      <c r="K4" s="1013"/>
    </row>
    <row r="5" spans="2:11" ht="55.5" customHeight="1" x14ac:dyDescent="0.2">
      <c r="B5" s="2118" t="s">
        <v>128</v>
      </c>
      <c r="C5" s="1943"/>
      <c r="D5" s="2098" t="s">
        <v>1066</v>
      </c>
      <c r="E5" s="2099"/>
      <c r="F5" s="2120" t="s">
        <v>130</v>
      </c>
      <c r="G5" s="2163"/>
      <c r="H5" s="2098" t="s">
        <v>597</v>
      </c>
      <c r="I5" s="2068"/>
      <c r="J5" s="2099"/>
    </row>
    <row r="6" spans="2:11" ht="30" customHeight="1" x14ac:dyDescent="0.2">
      <c r="B6" s="2118" t="s">
        <v>132</v>
      </c>
      <c r="C6" s="1943"/>
      <c r="D6" s="2098" t="s">
        <v>1067</v>
      </c>
      <c r="E6" s="2099"/>
      <c r="F6" s="2189" t="s">
        <v>134</v>
      </c>
      <c r="G6" s="2190"/>
      <c r="H6" s="2098" t="s">
        <v>135</v>
      </c>
      <c r="I6" s="2039"/>
      <c r="J6" s="2040"/>
    </row>
    <row r="7" spans="2:11" ht="41.25" customHeight="1" x14ac:dyDescent="0.2">
      <c r="B7" s="2118" t="s">
        <v>136</v>
      </c>
      <c r="C7" s="1943"/>
      <c r="D7" s="2098" t="s">
        <v>1038</v>
      </c>
      <c r="E7" s="2040"/>
      <c r="F7" s="2189" t="s">
        <v>138</v>
      </c>
      <c r="G7" s="2190"/>
      <c r="H7" s="2098" t="s">
        <v>1068</v>
      </c>
      <c r="I7" s="2039"/>
      <c r="J7" s="2040"/>
    </row>
    <row r="8" spans="2:11" ht="27.75" customHeight="1" x14ac:dyDescent="0.2">
      <c r="B8" s="2118" t="s">
        <v>140</v>
      </c>
      <c r="C8" s="1943"/>
      <c r="D8" s="2098" t="s">
        <v>1040</v>
      </c>
      <c r="E8" s="2099"/>
      <c r="F8" s="2189" t="s">
        <v>142</v>
      </c>
      <c r="G8" s="2190"/>
      <c r="H8" s="2098" t="s">
        <v>1069</v>
      </c>
      <c r="I8" s="2068"/>
      <c r="J8" s="2099"/>
    </row>
    <row r="9" spans="2:11" ht="16.5" customHeight="1" x14ac:dyDescent="0.2"/>
    <row r="10" spans="2:11" ht="22.5" customHeight="1" x14ac:dyDescent="0.2">
      <c r="B10" s="2234" t="s">
        <v>144</v>
      </c>
      <c r="C10" s="2159"/>
      <c r="D10" s="2159"/>
      <c r="E10" s="2159"/>
      <c r="F10" s="2159"/>
      <c r="G10" s="2159"/>
      <c r="H10" s="2159"/>
      <c r="I10" s="2159"/>
      <c r="J10" s="2159"/>
    </row>
    <row r="11" spans="2:11" s="172" customFormat="1" ht="22.5" customHeight="1" x14ac:dyDescent="0.2">
      <c r="B11" s="1106" t="s">
        <v>1070</v>
      </c>
      <c r="C11" s="1107"/>
      <c r="D11" s="1107"/>
      <c r="E11" s="1109" t="s">
        <v>1071</v>
      </c>
      <c r="F11" s="1032"/>
      <c r="G11" s="1032"/>
      <c r="H11" s="1032"/>
      <c r="I11" s="1032"/>
      <c r="J11" s="1033"/>
    </row>
    <row r="12" spans="2:11" ht="22.5" customHeight="1" x14ac:dyDescent="0.2">
      <c r="C12" s="92"/>
      <c r="D12" s="92"/>
      <c r="E12" s="92"/>
      <c r="F12" s="92"/>
      <c r="G12" s="92"/>
      <c r="H12" s="92"/>
      <c r="I12" s="92"/>
      <c r="J12" s="92"/>
    </row>
    <row r="13" spans="2:11" ht="22.5" customHeight="1" x14ac:dyDescent="0.2">
      <c r="B13" s="183" t="s">
        <v>902</v>
      </c>
      <c r="C13" s="1119" t="s">
        <v>441</v>
      </c>
      <c r="D13" s="1119" t="s">
        <v>442</v>
      </c>
      <c r="E13" s="1119" t="s">
        <v>443</v>
      </c>
      <c r="F13" s="1119" t="s">
        <v>444</v>
      </c>
      <c r="G13" s="1119" t="s">
        <v>445</v>
      </c>
      <c r="H13" s="1119" t="s">
        <v>479</v>
      </c>
      <c r="I13" s="92"/>
      <c r="J13" s="225" t="s">
        <v>428</v>
      </c>
    </row>
    <row r="14" spans="2:11" ht="22.5" customHeight="1" x14ac:dyDescent="0.2">
      <c r="B14" s="1175" t="s">
        <v>1072</v>
      </c>
      <c r="C14" s="1318" t="s">
        <v>1073</v>
      </c>
      <c r="D14" s="843" t="s">
        <v>1073</v>
      </c>
      <c r="E14" s="843" t="s">
        <v>1073</v>
      </c>
      <c r="F14" s="843" t="s">
        <v>1073</v>
      </c>
      <c r="G14" s="843" t="s">
        <v>1073</v>
      </c>
      <c r="H14" s="843" t="s">
        <v>1073</v>
      </c>
      <c r="I14" s="92"/>
      <c r="J14" s="172" t="s">
        <v>429</v>
      </c>
    </row>
    <row r="15" spans="2:11" ht="22.5" customHeight="1" x14ac:dyDescent="0.2">
      <c r="B15" s="1175" t="s">
        <v>1074</v>
      </c>
      <c r="C15" s="1319">
        <f>E45</f>
        <v>14.2</v>
      </c>
      <c r="D15" s="623">
        <f t="shared" ref="D15:H15" si="0">F45</f>
        <v>14.79</v>
      </c>
      <c r="E15" s="623">
        <f t="shared" si="0"/>
        <v>15.22</v>
      </c>
      <c r="F15" s="844">
        <f t="shared" si="0"/>
        <v>14.85</v>
      </c>
      <c r="G15" s="844">
        <f t="shared" si="0"/>
        <v>14.32</v>
      </c>
      <c r="H15" s="844">
        <f t="shared" si="0"/>
        <v>14.15</v>
      </c>
      <c r="I15" s="92"/>
      <c r="J15" s="172" t="s">
        <v>430</v>
      </c>
    </row>
    <row r="16" spans="2:11" ht="22.5" customHeight="1" x14ac:dyDescent="0.2">
      <c r="B16" s="1175" t="s">
        <v>1075</v>
      </c>
      <c r="C16" s="27">
        <f>AVERAGE(E23:E25)</f>
        <v>14.39</v>
      </c>
      <c r="D16" s="27">
        <f t="shared" ref="D16:H16" si="1">AVERAGE(F23:F25)</f>
        <v>12.813333333333333</v>
      </c>
      <c r="E16" s="27">
        <f t="shared" si="1"/>
        <v>13.903333333333334</v>
      </c>
      <c r="F16" s="27">
        <f t="shared" si="1"/>
        <v>13.186666666666667</v>
      </c>
      <c r="G16" s="27">
        <f t="shared" si="1"/>
        <v>12.476666666666667</v>
      </c>
      <c r="H16" s="27">
        <f t="shared" si="1"/>
        <v>11.94</v>
      </c>
      <c r="I16" s="92"/>
      <c r="J16" s="172" t="s">
        <v>326</v>
      </c>
    </row>
    <row r="17" spans="2:10" ht="22.5" customHeight="1" x14ac:dyDescent="0.2">
      <c r="B17" s="1175" t="s">
        <v>1076</v>
      </c>
      <c r="C17" s="27">
        <f>AVERAGE(E26:E28)</f>
        <v>11.463333333333333</v>
      </c>
      <c r="D17" s="27">
        <f t="shared" ref="D17:H17" si="2">AVERAGE(F26:F28)</f>
        <v>11.403333333333334</v>
      </c>
      <c r="E17" s="27">
        <f t="shared" si="2"/>
        <v>12.39</v>
      </c>
      <c r="F17" s="27">
        <f t="shared" si="2"/>
        <v>10.763333333333334</v>
      </c>
      <c r="G17" s="27">
        <f t="shared" si="2"/>
        <v>11.49</v>
      </c>
      <c r="H17" s="27">
        <f t="shared" si="2"/>
        <v>12.04</v>
      </c>
      <c r="I17" s="92"/>
      <c r="J17" s="172" t="s">
        <v>431</v>
      </c>
    </row>
    <row r="18" spans="2:10" ht="22.5" customHeight="1" x14ac:dyDescent="0.2">
      <c r="B18" s="1175" t="s">
        <v>1077</v>
      </c>
      <c r="C18" s="27">
        <f>AVERAGE(D29:D44)</f>
        <v>15.247142857142858</v>
      </c>
      <c r="D18" s="27">
        <f t="shared" ref="D18:G18" si="3">AVERAGE(E29:E44)</f>
        <v>15.982666666666665</v>
      </c>
      <c r="E18" s="27">
        <f t="shared" si="3"/>
        <v>15.794375</v>
      </c>
      <c r="F18" s="27">
        <f t="shared" si="3"/>
        <v>15.990625000000001</v>
      </c>
      <c r="G18" s="27">
        <f t="shared" si="3"/>
        <v>15.995333333333333</v>
      </c>
      <c r="H18" s="27">
        <f>AVERAGE(I29:I44)</f>
        <v>15.258666666666668</v>
      </c>
      <c r="I18" s="92"/>
      <c r="J18" s="92"/>
    </row>
    <row r="19" spans="2:10" ht="22.5" customHeight="1" x14ac:dyDescent="0.2">
      <c r="B19" s="183"/>
      <c r="C19" s="92"/>
      <c r="D19" s="92"/>
      <c r="E19" s="92"/>
      <c r="F19" s="92"/>
      <c r="G19" s="92"/>
      <c r="H19" s="92"/>
      <c r="I19" s="92"/>
      <c r="J19" s="92"/>
    </row>
    <row r="20" spans="2:10" ht="22.5" customHeight="1" x14ac:dyDescent="0.2">
      <c r="B20" s="183"/>
      <c r="C20" s="92"/>
      <c r="D20" s="92"/>
      <c r="E20" s="92"/>
      <c r="F20" s="92"/>
      <c r="G20" s="92"/>
      <c r="H20" s="92"/>
      <c r="I20" s="92"/>
      <c r="J20" s="92"/>
    </row>
    <row r="21" spans="2:10" ht="22.5" customHeight="1" x14ac:dyDescent="0.2">
      <c r="B21" s="2380" t="s">
        <v>1078</v>
      </c>
      <c r="C21" s="2380" t="s">
        <v>1079</v>
      </c>
      <c r="D21" s="2381" t="s">
        <v>1080</v>
      </c>
      <c r="E21" s="2381"/>
      <c r="F21" s="2381"/>
      <c r="G21" s="2381"/>
      <c r="H21" s="2381"/>
      <c r="I21" s="2381"/>
      <c r="J21" s="2381"/>
    </row>
    <row r="22" spans="2:10" ht="22.5" customHeight="1" x14ac:dyDescent="0.2">
      <c r="B22" s="2380"/>
      <c r="C22" s="2380"/>
      <c r="D22" s="1316" t="s">
        <v>1081</v>
      </c>
      <c r="E22" s="1316" t="s">
        <v>1082</v>
      </c>
      <c r="F22" s="1316" t="s">
        <v>650</v>
      </c>
      <c r="G22" s="1316" t="s">
        <v>651</v>
      </c>
      <c r="H22" s="1316" t="s">
        <v>1083</v>
      </c>
      <c r="I22" s="1316" t="s">
        <v>316</v>
      </c>
      <c r="J22" s="1316" t="s">
        <v>723</v>
      </c>
    </row>
    <row r="23" spans="2:10" ht="22.5" customHeight="1" x14ac:dyDescent="0.2">
      <c r="B23" s="855" t="s">
        <v>1084</v>
      </c>
      <c r="C23" s="2376">
        <v>15</v>
      </c>
      <c r="D23" s="846">
        <v>12.29</v>
      </c>
      <c r="E23" s="847">
        <v>12.81</v>
      </c>
      <c r="F23" s="848">
        <v>12.48</v>
      </c>
      <c r="G23" s="849">
        <v>12.72</v>
      </c>
      <c r="H23" s="296">
        <v>12.49</v>
      </c>
      <c r="I23" s="472">
        <v>11.01</v>
      </c>
      <c r="J23" s="472">
        <v>11.49</v>
      </c>
    </row>
    <row r="24" spans="2:10" ht="15.75" customHeight="1" x14ac:dyDescent="0.2">
      <c r="B24" s="850" t="s">
        <v>1085</v>
      </c>
      <c r="C24" s="2376"/>
      <c r="D24" s="851"/>
      <c r="E24" s="852"/>
      <c r="F24" s="848">
        <v>11.94</v>
      </c>
      <c r="G24" s="849">
        <v>14.96</v>
      </c>
      <c r="H24" s="296">
        <v>12.55</v>
      </c>
      <c r="I24" s="472">
        <v>12.07</v>
      </c>
      <c r="J24" s="472">
        <v>10.9</v>
      </c>
    </row>
    <row r="25" spans="2:10" ht="27" customHeight="1" x14ac:dyDescent="0.2">
      <c r="B25" s="845" t="s">
        <v>1086</v>
      </c>
      <c r="C25" s="2377"/>
      <c r="D25" s="853">
        <v>14.88</v>
      </c>
      <c r="E25" s="854">
        <v>15.97</v>
      </c>
      <c r="F25" s="848">
        <v>14.02</v>
      </c>
      <c r="G25" s="849">
        <v>14.03</v>
      </c>
      <c r="H25" s="296">
        <v>14.52</v>
      </c>
      <c r="I25" s="472">
        <v>14.35</v>
      </c>
      <c r="J25" s="472">
        <v>13.43</v>
      </c>
    </row>
    <row r="26" spans="2:10" ht="15.75" customHeight="1" x14ac:dyDescent="0.2">
      <c r="B26" s="855" t="s">
        <v>1087</v>
      </c>
      <c r="C26" s="2378">
        <v>16</v>
      </c>
      <c r="D26" s="846">
        <v>15.91</v>
      </c>
      <c r="E26" s="846">
        <v>15.61</v>
      </c>
      <c r="F26" s="846">
        <v>14.41</v>
      </c>
      <c r="G26" s="846">
        <v>16.39</v>
      </c>
      <c r="H26" s="846">
        <v>16.22</v>
      </c>
      <c r="I26" s="846">
        <v>15.27</v>
      </c>
      <c r="J26" s="846">
        <v>14.22</v>
      </c>
    </row>
    <row r="27" spans="2:10" ht="15.75" customHeight="1" x14ac:dyDescent="0.2">
      <c r="B27" s="855" t="s">
        <v>1088</v>
      </c>
      <c r="C27" s="2376"/>
      <c r="D27" s="846">
        <v>12.37</v>
      </c>
      <c r="E27" s="846">
        <v>12.19</v>
      </c>
      <c r="F27" s="846">
        <v>11.47</v>
      </c>
      <c r="G27" s="846">
        <v>12.82</v>
      </c>
      <c r="H27" s="846">
        <v>12.73</v>
      </c>
      <c r="I27" s="846">
        <v>11.45</v>
      </c>
      <c r="J27" s="846">
        <v>9.86</v>
      </c>
    </row>
    <row r="28" spans="2:10" ht="15.75" customHeight="1" x14ac:dyDescent="0.2">
      <c r="B28" s="855" t="s">
        <v>1089</v>
      </c>
      <c r="C28" s="2377"/>
      <c r="D28" s="846">
        <v>9.1</v>
      </c>
      <c r="E28" s="846">
        <v>6.59</v>
      </c>
      <c r="F28" s="846">
        <v>8.33</v>
      </c>
      <c r="G28" s="846">
        <v>7.96</v>
      </c>
      <c r="H28" s="846">
        <v>3.34</v>
      </c>
      <c r="I28" s="846">
        <v>7.75</v>
      </c>
      <c r="J28" s="856"/>
    </row>
    <row r="29" spans="2:10" ht="15.75" customHeight="1" x14ac:dyDescent="0.2">
      <c r="B29" s="857" t="s">
        <v>1090</v>
      </c>
      <c r="C29" s="2378">
        <v>17</v>
      </c>
      <c r="D29" s="846">
        <v>15.13</v>
      </c>
      <c r="E29" s="846">
        <v>15.18</v>
      </c>
      <c r="F29" s="846">
        <v>14.55</v>
      </c>
      <c r="G29" s="846">
        <v>15.55</v>
      </c>
      <c r="H29" s="846">
        <v>15.07</v>
      </c>
      <c r="I29" s="846">
        <v>13.82</v>
      </c>
      <c r="J29" s="846">
        <v>14.43</v>
      </c>
    </row>
    <row r="30" spans="2:10" ht="15.75" customHeight="1" x14ac:dyDescent="0.2">
      <c r="B30" s="855" t="s">
        <v>1091</v>
      </c>
      <c r="C30" s="2376"/>
      <c r="D30" s="846">
        <v>16.91</v>
      </c>
      <c r="E30" s="846">
        <v>17.48</v>
      </c>
      <c r="F30" s="846">
        <v>14.54</v>
      </c>
      <c r="G30" s="846">
        <v>14.87</v>
      </c>
      <c r="H30" s="846">
        <v>14.18</v>
      </c>
      <c r="I30" s="846">
        <v>13.67</v>
      </c>
      <c r="J30" s="846">
        <v>13.96</v>
      </c>
    </row>
    <row r="31" spans="2:10" ht="15.75" customHeight="1" x14ac:dyDescent="0.2">
      <c r="B31" s="855" t="s">
        <v>1092</v>
      </c>
      <c r="C31" s="2376"/>
      <c r="D31" s="846">
        <v>15.78</v>
      </c>
      <c r="E31" s="846">
        <v>15.99</v>
      </c>
      <c r="F31" s="846">
        <v>16.37</v>
      </c>
      <c r="G31" s="846">
        <v>16.829999999999998</v>
      </c>
      <c r="H31" s="846">
        <v>16.29</v>
      </c>
      <c r="I31" s="846">
        <v>14.9</v>
      </c>
      <c r="J31" s="846">
        <v>14.16</v>
      </c>
    </row>
    <row r="32" spans="2:10" ht="15.75" customHeight="1" x14ac:dyDescent="0.2">
      <c r="B32" s="855" t="s">
        <v>1093</v>
      </c>
      <c r="C32" s="2376"/>
      <c r="D32" s="846">
        <v>15.19</v>
      </c>
      <c r="E32" s="846">
        <v>16.260000000000002</v>
      </c>
      <c r="F32" s="846">
        <v>15</v>
      </c>
      <c r="G32" s="846">
        <v>15.16</v>
      </c>
      <c r="H32" s="846">
        <v>15.12</v>
      </c>
      <c r="I32" s="846">
        <v>14.64</v>
      </c>
      <c r="J32" s="846">
        <v>14.34</v>
      </c>
    </row>
    <row r="33" spans="2:10" ht="15.75" customHeight="1" x14ac:dyDescent="0.2">
      <c r="B33" s="855" t="s">
        <v>1094</v>
      </c>
      <c r="C33" s="2376"/>
      <c r="D33" s="846">
        <v>16.190000000000001</v>
      </c>
      <c r="E33" s="846">
        <v>15.8</v>
      </c>
      <c r="F33" s="846">
        <v>15.8</v>
      </c>
      <c r="G33" s="846">
        <v>16.84</v>
      </c>
      <c r="H33" s="846">
        <v>16.260000000000002</v>
      </c>
      <c r="I33" s="846">
        <v>16.010000000000002</v>
      </c>
      <c r="J33" s="846">
        <v>15.4</v>
      </c>
    </row>
    <row r="34" spans="2:10" ht="15.75" customHeight="1" x14ac:dyDescent="0.2">
      <c r="B34" s="855" t="s">
        <v>1095</v>
      </c>
      <c r="C34" s="2376"/>
      <c r="D34" s="846">
        <v>15.59</v>
      </c>
      <c r="E34" s="846">
        <v>16.87</v>
      </c>
      <c r="F34" s="846">
        <v>17.239999999999998</v>
      </c>
      <c r="G34" s="846">
        <v>17.78</v>
      </c>
      <c r="H34" s="846">
        <v>16.510000000000002</v>
      </c>
      <c r="I34" s="846">
        <v>15.72</v>
      </c>
      <c r="J34" s="846">
        <v>15.88</v>
      </c>
    </row>
    <row r="35" spans="2:10" ht="15.75" customHeight="1" x14ac:dyDescent="0.2">
      <c r="B35" s="855" t="s">
        <v>1096</v>
      </c>
      <c r="C35" s="2376"/>
      <c r="D35" s="846">
        <v>5.67</v>
      </c>
      <c r="E35" s="846">
        <v>10.52</v>
      </c>
      <c r="F35" s="846">
        <v>6.39</v>
      </c>
      <c r="G35" s="846">
        <v>5.58</v>
      </c>
      <c r="H35" s="846"/>
      <c r="I35" s="846"/>
      <c r="J35" s="846"/>
    </row>
    <row r="36" spans="2:10" ht="12.75" x14ac:dyDescent="0.2">
      <c r="B36" s="855" t="s">
        <v>1097</v>
      </c>
      <c r="C36" s="2376"/>
      <c r="D36" s="846">
        <v>18.84</v>
      </c>
      <c r="E36" s="846">
        <v>17.75</v>
      </c>
      <c r="F36" s="846">
        <v>18.84</v>
      </c>
      <c r="G36" s="846">
        <v>17.78</v>
      </c>
      <c r="H36" s="846">
        <v>15.8</v>
      </c>
      <c r="I36" s="846">
        <v>14.98</v>
      </c>
      <c r="J36" s="846">
        <v>15.35</v>
      </c>
    </row>
    <row r="37" spans="2:10" ht="26.25" customHeight="1" x14ac:dyDescent="0.2">
      <c r="B37" s="855" t="s">
        <v>1098</v>
      </c>
      <c r="C37" s="2376"/>
      <c r="D37" s="846"/>
      <c r="E37" s="846">
        <v>14.48</v>
      </c>
      <c r="F37" s="846">
        <v>14.96</v>
      </c>
      <c r="G37" s="846">
        <v>15.85</v>
      </c>
      <c r="H37" s="846">
        <v>14.32</v>
      </c>
      <c r="I37" s="846">
        <v>13.11</v>
      </c>
      <c r="J37" s="846">
        <v>13.29</v>
      </c>
    </row>
    <row r="38" spans="2:10" ht="12.75" x14ac:dyDescent="0.2">
      <c r="B38" s="855" t="s">
        <v>1099</v>
      </c>
      <c r="C38" s="2376"/>
      <c r="D38" s="846">
        <v>16</v>
      </c>
      <c r="E38" s="846">
        <v>17.59</v>
      </c>
      <c r="F38" s="846">
        <v>17.02</v>
      </c>
      <c r="G38" s="846">
        <v>16.940000000000001</v>
      </c>
      <c r="H38" s="846">
        <v>16.45</v>
      </c>
      <c r="I38" s="846">
        <v>16.18</v>
      </c>
      <c r="J38" s="846">
        <v>14.62</v>
      </c>
    </row>
    <row r="39" spans="2:10" ht="15.75" customHeight="1" x14ac:dyDescent="0.2">
      <c r="B39" s="855" t="s">
        <v>1100</v>
      </c>
      <c r="C39" s="2376"/>
      <c r="D39" s="846">
        <v>15.5</v>
      </c>
      <c r="E39" s="846">
        <v>17.57</v>
      </c>
      <c r="F39" s="846">
        <v>16.82</v>
      </c>
      <c r="G39" s="846">
        <v>17.34</v>
      </c>
      <c r="H39" s="846">
        <v>16.57</v>
      </c>
      <c r="I39" s="846">
        <v>16.690000000000001</v>
      </c>
      <c r="J39" s="846">
        <v>16.329999999999998</v>
      </c>
    </row>
    <row r="40" spans="2:10" ht="15.75" customHeight="1" x14ac:dyDescent="0.2">
      <c r="B40" s="855" t="s">
        <v>1101</v>
      </c>
      <c r="C40" s="2376"/>
      <c r="D40" s="846">
        <v>15.95</v>
      </c>
      <c r="E40" s="846">
        <v>16.829999999999998</v>
      </c>
      <c r="F40" s="846">
        <v>16.27</v>
      </c>
      <c r="G40" s="846">
        <v>17.39</v>
      </c>
      <c r="H40" s="846">
        <v>16.47</v>
      </c>
      <c r="I40" s="846">
        <v>15.25</v>
      </c>
      <c r="J40" s="846">
        <v>14.46</v>
      </c>
    </row>
    <row r="41" spans="2:10" ht="24.75" customHeight="1" x14ac:dyDescent="0.2">
      <c r="B41" s="855" t="s">
        <v>1102</v>
      </c>
      <c r="C41" s="2376"/>
      <c r="D41" s="851"/>
      <c r="E41" s="852"/>
      <c r="F41" s="846">
        <v>20.99</v>
      </c>
      <c r="G41" s="846">
        <v>19.600000000000001</v>
      </c>
      <c r="H41" s="846">
        <v>20.68</v>
      </c>
      <c r="I41" s="846">
        <v>18.399999999999999</v>
      </c>
      <c r="J41" s="846">
        <v>16.79</v>
      </c>
    </row>
    <row r="42" spans="2:10" ht="15.75" customHeight="1" x14ac:dyDescent="0.2">
      <c r="B42" s="855" t="s">
        <v>1103</v>
      </c>
      <c r="C42" s="2376"/>
      <c r="D42" s="846">
        <v>15.21</v>
      </c>
      <c r="E42" s="846">
        <v>15.7</v>
      </c>
      <c r="F42" s="846">
        <v>14.91</v>
      </c>
      <c r="G42" s="846">
        <v>14.19</v>
      </c>
      <c r="H42" s="846">
        <v>13.67</v>
      </c>
      <c r="I42" s="846">
        <v>14.02</v>
      </c>
      <c r="J42" s="846">
        <v>13.61</v>
      </c>
    </row>
    <row r="43" spans="2:10" ht="15.75" customHeight="1" x14ac:dyDescent="0.2">
      <c r="B43" s="855" t="s">
        <v>1104</v>
      </c>
      <c r="C43" s="2376"/>
      <c r="D43" s="846">
        <v>15.31</v>
      </c>
      <c r="E43" s="846">
        <v>15.46</v>
      </c>
      <c r="F43" s="846">
        <v>16.38</v>
      </c>
      <c r="G43" s="846">
        <v>17.62</v>
      </c>
      <c r="H43" s="846">
        <v>16.93</v>
      </c>
      <c r="I43" s="846">
        <v>16.190000000000001</v>
      </c>
      <c r="J43" s="846">
        <v>15.77</v>
      </c>
    </row>
    <row r="44" spans="2:10" ht="15.75" customHeight="1" x14ac:dyDescent="0.2">
      <c r="B44" s="850" t="s">
        <v>1105</v>
      </c>
      <c r="C44" s="2379"/>
      <c r="D44" s="846">
        <v>16.190000000000001</v>
      </c>
      <c r="E44" s="846">
        <v>16.260000000000002</v>
      </c>
      <c r="F44" s="846">
        <v>16.63</v>
      </c>
      <c r="G44" s="846">
        <v>16.53</v>
      </c>
      <c r="H44" s="846">
        <v>15.61</v>
      </c>
      <c r="I44" s="846">
        <v>15.3</v>
      </c>
      <c r="J44" s="846">
        <v>14.61</v>
      </c>
    </row>
    <row r="45" spans="2:10" ht="15.75" customHeight="1" x14ac:dyDescent="0.2">
      <c r="B45" s="1320" t="s">
        <v>1106</v>
      </c>
      <c r="C45" s="1321"/>
      <c r="D45" s="1322">
        <v>13.92</v>
      </c>
      <c r="E45" s="1323">
        <v>14.2</v>
      </c>
      <c r="F45" s="1324">
        <v>14.79</v>
      </c>
      <c r="G45" s="1324">
        <v>15.22</v>
      </c>
      <c r="H45" s="1325">
        <v>14.85</v>
      </c>
      <c r="I45" s="1326">
        <v>14.32</v>
      </c>
      <c r="J45" s="1326">
        <v>14.15</v>
      </c>
    </row>
    <row r="49" spans="2:5" ht="15.75" customHeight="1" x14ac:dyDescent="0.2">
      <c r="B49" s="2374" t="s">
        <v>1063</v>
      </c>
      <c r="C49" s="2374"/>
      <c r="D49" s="2374"/>
      <c r="E49" s="2374"/>
    </row>
    <row r="50" spans="2:5" ht="187.5" customHeight="1" x14ac:dyDescent="0.2">
      <c r="B50" s="2375" t="s">
        <v>1107</v>
      </c>
      <c r="C50" s="2375"/>
      <c r="D50" s="2375"/>
      <c r="E50" s="2375"/>
    </row>
  </sheetData>
  <sheetProtection formatCells="0" formatColumns="0" formatRows="0" insertColumns="0" insertRows="0" insertHyperlinks="0" deleteColumns="0" deleteRows="0" pivotTables="0"/>
  <sortState xmlns:xlrd2="http://schemas.microsoft.com/office/spreadsheetml/2017/richdata2" ref="B23:J44">
    <sortCondition ref="C23:C44"/>
  </sortState>
  <mergeCells count="31">
    <mergeCell ref="B21:B22"/>
    <mergeCell ref="C21:C22"/>
    <mergeCell ref="H8:J8"/>
    <mergeCell ref="B10:J10"/>
    <mergeCell ref="B8:C8"/>
    <mergeCell ref="D8:E8"/>
    <mergeCell ref="F8:G8"/>
    <mergeCell ref="D21:J21"/>
    <mergeCell ref="B5:C5"/>
    <mergeCell ref="D5:E5"/>
    <mergeCell ref="F5:G5"/>
    <mergeCell ref="H5:J5"/>
    <mergeCell ref="B7:C7"/>
    <mergeCell ref="H6:J6"/>
    <mergeCell ref="H7:J7"/>
    <mergeCell ref="D7:E7"/>
    <mergeCell ref="F7:G7"/>
    <mergeCell ref="B6:C6"/>
    <mergeCell ref="D6:E6"/>
    <mergeCell ref="F6:G6"/>
    <mergeCell ref="B2:D2"/>
    <mergeCell ref="E2:J2"/>
    <mergeCell ref="B4:C4"/>
    <mergeCell ref="D4:E4"/>
    <mergeCell ref="F4:G4"/>
    <mergeCell ref="H4:J4"/>
    <mergeCell ref="B49:E49"/>
    <mergeCell ref="B50:E50"/>
    <mergeCell ref="C23:C25"/>
    <mergeCell ref="C26:C28"/>
    <mergeCell ref="C29:C44"/>
  </mergeCells>
  <phoneticPr fontId="3" type="noConversion"/>
  <pageMargins left="0.7" right="0.7" top="0.75" bottom="0.75" header="0" footer="0"/>
  <pageSetup paperSize="9" scale="32"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1" id="{0E62BEA9-4DEE-4945-AB99-99C3DEC22B99}">
            <x14:iconSet iconSet="4Arrows" custom="1">
              <x14:cfvo type="percent">
                <xm:f>0</xm:f>
              </x14:cfvo>
              <x14:cfvo type="num">
                <xm:f>14</xm:f>
              </x14:cfvo>
              <x14:cfvo type="num">
                <xm:f>14.5</xm:f>
              </x14:cfvo>
              <x14:cfvo type="num">
                <xm:f>15</xm:f>
              </x14:cfvo>
              <x14:cfIcon iconSet="3TrafficLights1" iconId="0"/>
              <x14:cfIcon iconSet="3TrafficLights1" iconId="1"/>
              <x14:cfIcon iconSet="3Triangles" iconId="2"/>
              <x14:cfIcon iconSet="3Symbols" iconId="2"/>
            </x14:iconSet>
          </x14:cfRule>
          <xm:sqref>C15:H15</xm:sqref>
        </x14:conditionalFormatting>
      </x14:conditionalFormatting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1DD594-E1D9-4D65-BE27-424EEE5BD7FC}">
  <sheetPr>
    <tabColor theme="2"/>
    <pageSetUpPr fitToPage="1"/>
  </sheetPr>
  <dimension ref="B2:K45"/>
  <sheetViews>
    <sheetView showGridLines="0" workbookViewId="0">
      <selection activeCell="N21" sqref="N21"/>
    </sheetView>
  </sheetViews>
  <sheetFormatPr defaultColWidth="12.5703125" defaultRowHeight="15.75" customHeight="1" x14ac:dyDescent="0.2"/>
  <cols>
    <col min="1" max="1" width="3.42578125" style="39" customWidth="1"/>
    <col min="2" max="2" width="34.5703125" style="39" customWidth="1"/>
    <col min="3" max="3" width="14.85546875" style="39" customWidth="1"/>
    <col min="4" max="4" width="17.28515625" style="39" customWidth="1"/>
    <col min="5" max="9" width="12.5703125" style="39" customWidth="1"/>
    <col min="10" max="10" width="36.28515625" style="39" customWidth="1"/>
    <col min="11" max="11" width="8.85546875" style="39" customWidth="1"/>
    <col min="12" max="21" width="7.5703125" style="39" customWidth="1"/>
    <col min="22" max="16384" width="12.5703125" style="39"/>
  </cols>
  <sheetData>
    <row r="2" spans="2:11" s="166" customFormat="1" ht="18" x14ac:dyDescent="0.25">
      <c r="B2" s="2365" t="s">
        <v>0</v>
      </c>
      <c r="C2" s="2365"/>
      <c r="D2" s="2365"/>
      <c r="E2" s="2047" t="s">
        <v>123</v>
      </c>
      <c r="F2" s="2047"/>
      <c r="G2" s="2047"/>
      <c r="H2" s="2047"/>
      <c r="I2" s="2047"/>
      <c r="J2" s="2106"/>
    </row>
    <row r="3" spans="2:11" ht="22.5" customHeight="1" x14ac:dyDescent="0.2">
      <c r="B3" s="40"/>
      <c r="C3" s="40"/>
      <c r="D3" s="41"/>
      <c r="E3" s="41"/>
      <c r="F3" s="41"/>
      <c r="G3" s="41"/>
      <c r="H3" s="41"/>
      <c r="I3" s="41"/>
    </row>
    <row r="4" spans="2:11" ht="42" customHeight="1" x14ac:dyDescent="0.25">
      <c r="B4" s="2118" t="s">
        <v>124</v>
      </c>
      <c r="C4" s="1943"/>
      <c r="D4" s="2107" t="s">
        <v>42</v>
      </c>
      <c r="E4" s="2108"/>
      <c r="F4" s="2120" t="s">
        <v>126</v>
      </c>
      <c r="G4" s="2163"/>
      <c r="H4" s="2125" t="s">
        <v>1108</v>
      </c>
      <c r="I4" s="2335"/>
      <c r="J4" s="2336"/>
      <c r="K4" s="1012"/>
    </row>
    <row r="5" spans="2:11" ht="38.25" customHeight="1" x14ac:dyDescent="0.2">
      <c r="B5" s="2118" t="s">
        <v>128</v>
      </c>
      <c r="C5" s="1943"/>
      <c r="D5" s="2393" t="s">
        <v>1109</v>
      </c>
      <c r="E5" s="2394"/>
      <c r="F5" s="2120" t="s">
        <v>130</v>
      </c>
      <c r="G5" s="2163"/>
      <c r="H5" s="2098" t="s">
        <v>597</v>
      </c>
      <c r="I5" s="2068"/>
      <c r="J5" s="2099"/>
    </row>
    <row r="6" spans="2:11" ht="33" customHeight="1" x14ac:dyDescent="0.2">
      <c r="B6" s="2118" t="s">
        <v>132</v>
      </c>
      <c r="C6" s="1943"/>
      <c r="D6" s="2098" t="s">
        <v>615</v>
      </c>
      <c r="E6" s="2099"/>
      <c r="F6" s="2189" t="s">
        <v>134</v>
      </c>
      <c r="G6" s="2190"/>
      <c r="H6" s="2098" t="s">
        <v>135</v>
      </c>
      <c r="I6" s="2039"/>
      <c r="J6" s="2040"/>
    </row>
    <row r="7" spans="2:11" ht="22.5" customHeight="1" x14ac:dyDescent="0.2">
      <c r="B7" s="2118" t="s">
        <v>136</v>
      </c>
      <c r="C7" s="1943"/>
      <c r="D7" s="2098" t="s">
        <v>1110</v>
      </c>
      <c r="E7" s="2040"/>
      <c r="F7" s="2189" t="s">
        <v>138</v>
      </c>
      <c r="G7" s="2190"/>
      <c r="H7" s="2098" t="s">
        <v>1111</v>
      </c>
      <c r="I7" s="2039"/>
      <c r="J7" s="2040"/>
    </row>
    <row r="8" spans="2:11" ht="33" customHeight="1" x14ac:dyDescent="0.2">
      <c r="B8" s="2118" t="s">
        <v>140</v>
      </c>
      <c r="C8" s="1943"/>
      <c r="D8" s="2098" t="s">
        <v>1040</v>
      </c>
      <c r="E8" s="2099"/>
      <c r="F8" s="2189" t="s">
        <v>142</v>
      </c>
      <c r="G8" s="2190"/>
      <c r="H8" s="2098" t="s">
        <v>1112</v>
      </c>
      <c r="I8" s="2068"/>
      <c r="J8" s="2099"/>
    </row>
    <row r="9" spans="2:11" ht="17.25" customHeight="1" x14ac:dyDescent="0.2"/>
    <row r="10" spans="2:11" ht="22.5" customHeight="1" x14ac:dyDescent="0.2">
      <c r="B10" s="2234" t="s">
        <v>144</v>
      </c>
      <c r="C10" s="2159"/>
      <c r="D10" s="2159"/>
      <c r="E10" s="2159"/>
      <c r="F10" s="2159"/>
      <c r="G10" s="2159"/>
      <c r="H10" s="2159"/>
      <c r="I10" s="2159"/>
      <c r="J10" s="2159"/>
    </row>
    <row r="11" spans="2:11" s="172" customFormat="1" ht="22.5" customHeight="1" x14ac:dyDescent="0.2">
      <c r="B11" s="1106" t="s">
        <v>1113</v>
      </c>
      <c r="C11" s="1107"/>
      <c r="D11" s="1107"/>
      <c r="E11" s="1109" t="s">
        <v>601</v>
      </c>
      <c r="F11" s="1032"/>
      <c r="G11" s="1032"/>
      <c r="H11" s="1032"/>
      <c r="I11" s="1032"/>
      <c r="J11" s="1033"/>
    </row>
    <row r="12" spans="2:11" ht="22.5" customHeight="1" x14ac:dyDescent="0.2">
      <c r="B12" s="44"/>
      <c r="D12" s="44"/>
      <c r="E12" s="92"/>
      <c r="F12" s="92"/>
      <c r="G12" s="92"/>
      <c r="H12" s="92"/>
      <c r="I12" s="92"/>
      <c r="J12" s="92"/>
    </row>
    <row r="13" spans="2:11" ht="22.5" customHeight="1" x14ac:dyDescent="0.2">
      <c r="B13" s="842"/>
      <c r="C13" s="39" t="s">
        <v>902</v>
      </c>
      <c r="H13" s="92"/>
      <c r="I13" s="92"/>
      <c r="J13" s="92"/>
    </row>
    <row r="14" spans="2:11" ht="22.5" customHeight="1" x14ac:dyDescent="0.2">
      <c r="B14" s="1348"/>
      <c r="C14" s="1348" t="s">
        <v>998</v>
      </c>
      <c r="D14" s="1348" t="s">
        <v>999</v>
      </c>
      <c r="E14" s="1348" t="s">
        <v>153</v>
      </c>
      <c r="F14" s="1348" t="s">
        <v>1114</v>
      </c>
      <c r="G14" s="1348" t="s">
        <v>314</v>
      </c>
      <c r="H14" s="1348" t="s">
        <v>1115</v>
      </c>
    </row>
    <row r="15" spans="2:11" ht="31.5" customHeight="1" x14ac:dyDescent="0.2">
      <c r="B15" s="1348" t="s">
        <v>1116</v>
      </c>
      <c r="C15" s="1341">
        <v>6</v>
      </c>
      <c r="D15" s="1070">
        <v>4</v>
      </c>
      <c r="E15" s="1070">
        <v>4</v>
      </c>
      <c r="F15" s="1070">
        <v>3</v>
      </c>
      <c r="G15" s="1070">
        <v>3</v>
      </c>
      <c r="H15" s="1345">
        <v>5</v>
      </c>
    </row>
    <row r="16" spans="2:11" ht="22.5" customHeight="1" x14ac:dyDescent="0.2">
      <c r="C16" s="148"/>
      <c r="D16" s="148"/>
      <c r="E16" s="148"/>
      <c r="F16" s="148"/>
      <c r="G16" s="148"/>
    </row>
    <row r="17" spans="2:7" ht="22.5" customHeight="1" x14ac:dyDescent="0.2">
      <c r="B17" s="257" t="s">
        <v>1117</v>
      </c>
      <c r="C17" s="148"/>
      <c r="D17" s="148"/>
      <c r="E17" s="148"/>
      <c r="F17" s="148"/>
      <c r="G17" s="148"/>
    </row>
    <row r="18" spans="2:7" ht="22.5" customHeight="1" x14ac:dyDescent="0.2">
      <c r="B18" s="148"/>
      <c r="C18" s="148"/>
      <c r="D18" s="148"/>
      <c r="E18" s="148"/>
      <c r="F18" s="148"/>
      <c r="G18" s="148"/>
    </row>
    <row r="19" spans="2:7" ht="22.5" customHeight="1" x14ac:dyDescent="0.2">
      <c r="B19" s="2118" t="s">
        <v>1118</v>
      </c>
      <c r="C19" s="2308"/>
      <c r="D19" s="2308"/>
      <c r="E19" s="2308"/>
      <c r="F19" s="148"/>
      <c r="G19" s="148"/>
    </row>
    <row r="20" spans="2:7" ht="22.5" customHeight="1" x14ac:dyDescent="0.2">
      <c r="B20" s="287"/>
      <c r="C20" s="287"/>
      <c r="D20" s="287"/>
      <c r="E20" s="287"/>
      <c r="F20" s="148"/>
      <c r="G20" s="148"/>
    </row>
    <row r="21" spans="2:7" ht="22.5" customHeight="1" x14ac:dyDescent="0.2">
      <c r="B21" s="2382" t="s">
        <v>1119</v>
      </c>
      <c r="C21" s="2383"/>
      <c r="D21" s="2383"/>
      <c r="E21" s="2384"/>
      <c r="F21" s="129"/>
      <c r="G21" s="129"/>
    </row>
    <row r="22" spans="2:7" ht="15.75" customHeight="1" x14ac:dyDescent="0.2">
      <c r="B22" s="2385"/>
      <c r="C22" s="2386"/>
      <c r="D22" s="2386"/>
      <c r="E22" s="2387"/>
    </row>
    <row r="23" spans="2:7" ht="15.75" customHeight="1" x14ac:dyDescent="0.2">
      <c r="B23" s="2385"/>
      <c r="C23" s="2386"/>
      <c r="D23" s="2386"/>
      <c r="E23" s="2387"/>
    </row>
    <row r="24" spans="2:7" ht="15.75" customHeight="1" x14ac:dyDescent="0.2">
      <c r="B24" s="2385"/>
      <c r="C24" s="2386"/>
      <c r="D24" s="2386"/>
      <c r="E24" s="2387"/>
    </row>
    <row r="25" spans="2:7" ht="15.75" customHeight="1" x14ac:dyDescent="0.2">
      <c r="B25" s="2385"/>
      <c r="C25" s="2386"/>
      <c r="D25" s="2386"/>
      <c r="E25" s="2387"/>
    </row>
    <row r="26" spans="2:7" ht="15.75" customHeight="1" x14ac:dyDescent="0.2">
      <c r="B26" s="2385"/>
      <c r="C26" s="2386"/>
      <c r="D26" s="2386"/>
      <c r="E26" s="2387"/>
    </row>
    <row r="27" spans="2:7" ht="15.75" customHeight="1" x14ac:dyDescent="0.2">
      <c r="B27" s="2385"/>
      <c r="C27" s="2386"/>
      <c r="D27" s="2386"/>
      <c r="E27" s="2387"/>
    </row>
    <row r="28" spans="2:7" ht="15.75" customHeight="1" x14ac:dyDescent="0.2">
      <c r="B28" s="2385"/>
      <c r="C28" s="2386"/>
      <c r="D28" s="2386"/>
      <c r="E28" s="2387"/>
    </row>
    <row r="29" spans="2:7" ht="15.75" customHeight="1" x14ac:dyDescent="0.2">
      <c r="B29" s="2388"/>
      <c r="C29" s="2389"/>
      <c r="D29" s="2389"/>
      <c r="E29" s="2390"/>
    </row>
    <row r="33" spans="2:10" ht="22.5" customHeight="1" x14ac:dyDescent="0.2">
      <c r="B33" s="2391" t="s">
        <v>1120</v>
      </c>
      <c r="C33" s="2392"/>
      <c r="D33" s="2392"/>
      <c r="E33" s="2392"/>
      <c r="F33" s="282"/>
    </row>
    <row r="34" spans="2:10" ht="22.5" customHeight="1" x14ac:dyDescent="0.2">
      <c r="B34" s="282"/>
      <c r="C34" s="282"/>
      <c r="D34" s="282"/>
      <c r="E34" s="282"/>
      <c r="F34" s="282"/>
    </row>
    <row r="35" spans="2:10" ht="6" customHeight="1" x14ac:dyDescent="0.2">
      <c r="B35" s="282"/>
      <c r="C35" s="282"/>
      <c r="D35" s="282"/>
      <c r="E35" s="282"/>
      <c r="F35" s="282"/>
    </row>
    <row r="36" spans="2:10" ht="19.5" customHeight="1" x14ac:dyDescent="0.2">
      <c r="B36" s="282"/>
      <c r="C36" s="282"/>
      <c r="D36" s="282"/>
      <c r="E36" s="282"/>
      <c r="F36" s="282"/>
    </row>
    <row r="37" spans="2:10" ht="19.5" customHeight="1" x14ac:dyDescent="0.2">
      <c r="B37" s="282"/>
      <c r="C37" s="282"/>
      <c r="D37" s="282"/>
      <c r="E37" s="282"/>
      <c r="F37" s="282"/>
    </row>
    <row r="38" spans="2:10" ht="19.5" customHeight="1" x14ac:dyDescent="0.2">
      <c r="B38" s="282"/>
      <c r="C38" s="282"/>
      <c r="D38" s="282"/>
      <c r="E38" s="282"/>
      <c r="F38" s="282"/>
    </row>
    <row r="39" spans="2:10" ht="19.5" customHeight="1" x14ac:dyDescent="0.2">
      <c r="B39" s="282"/>
      <c r="C39" s="282"/>
      <c r="D39" s="282"/>
      <c r="E39" s="282"/>
      <c r="F39" s="282"/>
    </row>
    <row r="40" spans="2:10" ht="19.5" customHeight="1" x14ac:dyDescent="0.2">
      <c r="B40" s="282"/>
      <c r="C40" s="282"/>
      <c r="D40" s="282"/>
      <c r="E40" s="282"/>
      <c r="F40" s="282"/>
    </row>
    <row r="41" spans="2:10" ht="19.5" customHeight="1" x14ac:dyDescent="0.2">
      <c r="B41" s="282"/>
      <c r="C41" s="282"/>
      <c r="D41" s="282"/>
      <c r="E41" s="282"/>
      <c r="F41" s="282"/>
    </row>
    <row r="42" spans="2:10" ht="19.5" customHeight="1" x14ac:dyDescent="0.2">
      <c r="B42" s="282"/>
      <c r="C42" s="282"/>
      <c r="D42" s="282"/>
      <c r="E42" s="282"/>
      <c r="F42" s="282"/>
    </row>
    <row r="43" spans="2:10" ht="19.5" customHeight="1" x14ac:dyDescent="0.2">
      <c r="B43" s="282"/>
      <c r="C43" s="282"/>
      <c r="D43" s="282"/>
      <c r="E43" s="282"/>
      <c r="F43" s="282"/>
    </row>
    <row r="45" spans="2:10" ht="19.5" customHeight="1" x14ac:dyDescent="0.2">
      <c r="H45" s="2202" t="s">
        <v>72</v>
      </c>
      <c r="I45" s="2149"/>
      <c r="J45" s="2149"/>
    </row>
  </sheetData>
  <sheetProtection formatCells="0" formatColumns="0" formatRows="0" insertColumns="0" insertRows="0" insertHyperlinks="0" deleteColumns="0" deleteRows="0" pivotTables="0"/>
  <mergeCells count="27">
    <mergeCell ref="B8:C8"/>
    <mergeCell ref="D8:E8"/>
    <mergeCell ref="F8:G8"/>
    <mergeCell ref="H8:J8"/>
    <mergeCell ref="B2:D2"/>
    <mergeCell ref="E2:J2"/>
    <mergeCell ref="B4:C4"/>
    <mergeCell ref="D4:E4"/>
    <mergeCell ref="F4:G4"/>
    <mergeCell ref="H4:J4"/>
    <mergeCell ref="B5:C5"/>
    <mergeCell ref="D5:E5"/>
    <mergeCell ref="F5:G5"/>
    <mergeCell ref="H5:J5"/>
    <mergeCell ref="B7:C7"/>
    <mergeCell ref="D7:E7"/>
    <mergeCell ref="F7:G7"/>
    <mergeCell ref="B6:C6"/>
    <mergeCell ref="D6:E6"/>
    <mergeCell ref="F6:G6"/>
    <mergeCell ref="H6:J6"/>
    <mergeCell ref="H7:J7"/>
    <mergeCell ref="B21:E29"/>
    <mergeCell ref="H45:J45"/>
    <mergeCell ref="B10:J10"/>
    <mergeCell ref="B33:E33"/>
    <mergeCell ref="B19:E19"/>
  </mergeCells>
  <phoneticPr fontId="5" type="noConversion"/>
  <pageMargins left="0.7" right="0.7" top="0.75" bottom="0.75" header="0" footer="0"/>
  <pageSetup paperSize="9" scale="52"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744CC-FDFE-49A8-A217-85480E266AAC}">
  <sheetPr>
    <tabColor theme="2"/>
    <pageSetUpPr fitToPage="1"/>
  </sheetPr>
  <dimension ref="B2:R85"/>
  <sheetViews>
    <sheetView showGridLines="0" workbookViewId="0">
      <selection activeCell="N21" sqref="N21"/>
    </sheetView>
  </sheetViews>
  <sheetFormatPr defaultColWidth="12.5703125" defaultRowHeight="15.75" customHeight="1" x14ac:dyDescent="0.2"/>
  <cols>
    <col min="1" max="1" width="3.42578125" style="39" customWidth="1"/>
    <col min="2" max="2" width="18.7109375" style="39" customWidth="1"/>
    <col min="3" max="4" width="13.140625" style="39" customWidth="1"/>
    <col min="5" max="9" width="12.5703125" style="39" customWidth="1"/>
    <col min="10" max="10" width="17.28515625" style="39" customWidth="1"/>
    <col min="11" max="20" width="7.5703125" style="39" customWidth="1"/>
    <col min="21" max="16384" width="12.5703125" style="39"/>
  </cols>
  <sheetData>
    <row r="2" spans="2:12" s="166" customFormat="1" ht="18" x14ac:dyDescent="0.25">
      <c r="B2" s="2365" t="s">
        <v>0</v>
      </c>
      <c r="C2" s="2365"/>
      <c r="D2" s="2365"/>
      <c r="E2" s="2047" t="s">
        <v>123</v>
      </c>
      <c r="F2" s="2047"/>
      <c r="G2" s="2047"/>
      <c r="H2" s="2047"/>
      <c r="I2" s="2047"/>
      <c r="J2" s="2106"/>
    </row>
    <row r="3" spans="2:12" ht="22.5" customHeight="1" x14ac:dyDescent="0.2">
      <c r="B3" s="40"/>
      <c r="C3" s="40"/>
      <c r="D3" s="41"/>
      <c r="E3" s="41"/>
      <c r="F3" s="41"/>
      <c r="G3" s="41"/>
      <c r="H3" s="41"/>
      <c r="I3" s="41"/>
    </row>
    <row r="4" spans="2:12" ht="92.25" customHeight="1" x14ac:dyDescent="0.25">
      <c r="B4" s="2118" t="s">
        <v>124</v>
      </c>
      <c r="C4" s="1943"/>
      <c r="D4" s="2107" t="s">
        <v>43</v>
      </c>
      <c r="E4" s="2108"/>
      <c r="F4" s="2120" t="s">
        <v>126</v>
      </c>
      <c r="G4" s="2163"/>
      <c r="H4" s="2125" t="s">
        <v>1121</v>
      </c>
      <c r="I4" s="2335"/>
      <c r="J4" s="2336"/>
      <c r="K4" s="1012"/>
    </row>
    <row r="5" spans="2:12" ht="42" customHeight="1" x14ac:dyDescent="0.2">
      <c r="B5" s="2118" t="s">
        <v>128</v>
      </c>
      <c r="C5" s="1943"/>
      <c r="D5" s="2393" t="s">
        <v>1122</v>
      </c>
      <c r="E5" s="2394"/>
      <c r="F5" s="2120" t="s">
        <v>130</v>
      </c>
      <c r="G5" s="2163"/>
      <c r="H5" s="2098" t="s">
        <v>597</v>
      </c>
      <c r="I5" s="2068"/>
      <c r="J5" s="2099"/>
    </row>
    <row r="6" spans="2:12" ht="31.5" customHeight="1" x14ac:dyDescent="0.2">
      <c r="B6" s="2118" t="s">
        <v>132</v>
      </c>
      <c r="C6" s="1943"/>
      <c r="D6" s="2098" t="s">
        <v>1123</v>
      </c>
      <c r="E6" s="2099"/>
      <c r="F6" s="2189" t="s">
        <v>134</v>
      </c>
      <c r="G6" s="2190"/>
      <c r="H6" s="2098" t="s">
        <v>135</v>
      </c>
      <c r="I6" s="2039"/>
      <c r="J6" s="2040"/>
    </row>
    <row r="7" spans="2:12" ht="42" customHeight="1" x14ac:dyDescent="0.2">
      <c r="B7" s="2118" t="s">
        <v>136</v>
      </c>
      <c r="C7" s="1943"/>
      <c r="D7" s="2404" t="s">
        <v>1124</v>
      </c>
      <c r="E7" s="2405"/>
      <c r="F7" s="2189" t="s">
        <v>138</v>
      </c>
      <c r="G7" s="2190"/>
      <c r="H7" s="2098" t="s">
        <v>139</v>
      </c>
      <c r="I7" s="2039"/>
      <c r="J7" s="2040"/>
    </row>
    <row r="8" spans="2:12" ht="42.75" customHeight="1" x14ac:dyDescent="0.2">
      <c r="B8" s="2118" t="s">
        <v>140</v>
      </c>
      <c r="C8" s="1943"/>
      <c r="D8" s="2098" t="s">
        <v>1125</v>
      </c>
      <c r="E8" s="2099"/>
      <c r="F8" s="2189" t="s">
        <v>142</v>
      </c>
      <c r="G8" s="2190"/>
      <c r="H8" s="2401" t="s">
        <v>1126</v>
      </c>
      <c r="I8" s="2402"/>
      <c r="J8" s="2403"/>
    </row>
    <row r="9" spans="2:12" ht="16.5" customHeight="1" x14ac:dyDescent="0.2"/>
    <row r="10" spans="2:12" ht="22.5" customHeight="1" x14ac:dyDescent="0.2">
      <c r="B10" s="2355" t="s">
        <v>144</v>
      </c>
      <c r="C10" s="2356"/>
      <c r="D10" s="2356"/>
      <c r="E10" s="2356"/>
      <c r="F10" s="2356"/>
      <c r="G10" s="2356"/>
      <c r="H10" s="2356"/>
      <c r="I10" s="2356"/>
      <c r="J10" s="2356"/>
      <c r="K10" s="2356"/>
      <c r="L10" s="2356"/>
    </row>
    <row r="11" spans="2:12" s="172" customFormat="1" ht="22.5" customHeight="1" x14ac:dyDescent="0.2">
      <c r="B11" s="1106" t="s">
        <v>1127</v>
      </c>
      <c r="C11" s="1107"/>
      <c r="D11" s="1107"/>
      <c r="E11" s="1107"/>
      <c r="F11" s="1032"/>
      <c r="G11" s="1109" t="s">
        <v>1128</v>
      </c>
      <c r="H11" s="1032"/>
      <c r="I11" s="1032"/>
      <c r="J11" s="1032"/>
      <c r="K11" s="1107"/>
      <c r="L11" s="1110"/>
    </row>
    <row r="12" spans="2:12" ht="22.5" customHeight="1" x14ac:dyDescent="0.2">
      <c r="B12" s="183"/>
      <c r="C12" s="92"/>
      <c r="D12" s="92"/>
      <c r="E12" s="92"/>
      <c r="F12" s="92"/>
      <c r="G12" s="775" t="s">
        <v>1129</v>
      </c>
      <c r="H12" s="92"/>
      <c r="I12" s="92"/>
      <c r="J12" s="92"/>
    </row>
    <row r="13" spans="2:12" ht="22.5" customHeight="1" x14ac:dyDescent="0.2">
      <c r="B13" s="183" t="s">
        <v>1130</v>
      </c>
      <c r="C13" s="92"/>
      <c r="D13" s="92"/>
      <c r="E13" s="92"/>
      <c r="F13" s="92"/>
      <c r="G13" s="92"/>
      <c r="H13" s="92"/>
      <c r="I13" s="92"/>
      <c r="J13" s="92"/>
    </row>
    <row r="14" spans="2:12" ht="22.5" customHeight="1" x14ac:dyDescent="0.2">
      <c r="B14" s="1175"/>
      <c r="C14" s="1132"/>
      <c r="D14" s="1119" t="s">
        <v>441</v>
      </c>
      <c r="E14" s="1119" t="s">
        <v>442</v>
      </c>
      <c r="F14" s="1119" t="s">
        <v>443</v>
      </c>
      <c r="G14" s="1119" t="s">
        <v>444</v>
      </c>
      <c r="H14" s="1119" t="s">
        <v>445</v>
      </c>
      <c r="I14" s="92"/>
      <c r="J14" s="225" t="s">
        <v>428</v>
      </c>
    </row>
    <row r="15" spans="2:12" ht="22.5" customHeight="1" x14ac:dyDescent="0.2">
      <c r="B15" s="1175" t="s">
        <v>502</v>
      </c>
      <c r="C15" s="1349"/>
      <c r="D15" s="1350">
        <v>0.92</v>
      </c>
      <c r="E15" s="1350">
        <v>0.88</v>
      </c>
      <c r="F15" s="1350">
        <v>0.93</v>
      </c>
      <c r="G15" s="1350">
        <v>1</v>
      </c>
      <c r="H15" s="1350">
        <v>0.89</v>
      </c>
      <c r="I15" s="92"/>
      <c r="J15" s="172" t="s">
        <v>429</v>
      </c>
    </row>
    <row r="16" spans="2:12" ht="22.5" customHeight="1" x14ac:dyDescent="0.2">
      <c r="B16" s="1175" t="s">
        <v>1131</v>
      </c>
      <c r="C16" s="42"/>
      <c r="D16" s="776">
        <v>0.95</v>
      </c>
      <c r="E16" s="776">
        <v>0.98</v>
      </c>
      <c r="F16" s="776">
        <v>0.97</v>
      </c>
      <c r="G16" s="776">
        <v>0.98</v>
      </c>
      <c r="H16" s="776">
        <v>0.85</v>
      </c>
      <c r="I16" s="92"/>
      <c r="J16" s="172" t="s">
        <v>430</v>
      </c>
    </row>
    <row r="17" spans="2:18" ht="22.5" customHeight="1" x14ac:dyDescent="0.2">
      <c r="B17" s="777" t="s">
        <v>1132</v>
      </c>
      <c r="C17" s="778"/>
      <c r="D17" s="775"/>
      <c r="E17" s="775"/>
      <c r="F17" s="775"/>
      <c r="G17" s="775"/>
      <c r="I17" s="92"/>
      <c r="J17" s="172" t="s">
        <v>326</v>
      </c>
    </row>
    <row r="18" spans="2:18" ht="22.5" customHeight="1" x14ac:dyDescent="0.2">
      <c r="B18" s="221"/>
      <c r="C18" s="92"/>
      <c r="D18" s="92"/>
      <c r="E18" s="92"/>
      <c r="F18" s="92"/>
      <c r="G18" s="92"/>
      <c r="H18" s="92"/>
      <c r="I18" s="92"/>
      <c r="J18" s="172" t="s">
        <v>431</v>
      </c>
    </row>
    <row r="19" spans="2:18" ht="22.5" customHeight="1" x14ac:dyDescent="0.2">
      <c r="B19" s="183" t="s">
        <v>931</v>
      </c>
      <c r="C19" s="92"/>
      <c r="D19" s="92"/>
      <c r="E19" s="92"/>
      <c r="F19" s="92"/>
      <c r="G19" s="92"/>
      <c r="H19" s="92"/>
      <c r="I19" s="92"/>
      <c r="J19" s="92"/>
    </row>
    <row r="20" spans="2:18" ht="22.5" customHeight="1" x14ac:dyDescent="0.2">
      <c r="B20" s="2406" t="s">
        <v>1028</v>
      </c>
      <c r="C20" s="2353" t="s">
        <v>907</v>
      </c>
      <c r="D20" s="2353"/>
      <c r="E20" s="2353"/>
      <c r="F20" s="2353" t="s">
        <v>998</v>
      </c>
      <c r="G20" s="2353"/>
      <c r="H20" s="2353"/>
      <c r="I20" s="2353" t="s">
        <v>650</v>
      </c>
      <c r="J20" s="2353"/>
      <c r="K20" s="2353"/>
      <c r="L20" s="2353" t="s">
        <v>153</v>
      </c>
      <c r="M20" s="2353"/>
      <c r="N20" s="2353"/>
      <c r="O20" s="2353" t="s">
        <v>155</v>
      </c>
      <c r="P20" s="2353"/>
      <c r="Q20" s="2353" t="s">
        <v>316</v>
      </c>
      <c r="R20" s="2353"/>
    </row>
    <row r="21" spans="2:18" ht="45" customHeight="1" x14ac:dyDescent="0.2">
      <c r="B21" s="2406"/>
      <c r="C21" s="1146" t="s">
        <v>1133</v>
      </c>
      <c r="D21" s="1146" t="s">
        <v>1134</v>
      </c>
      <c r="E21" s="1146" t="s">
        <v>1135</v>
      </c>
      <c r="F21" s="1146" t="s">
        <v>1133</v>
      </c>
      <c r="G21" s="1146" t="s">
        <v>1134</v>
      </c>
      <c r="H21" s="1146" t="s">
        <v>1135</v>
      </c>
      <c r="I21" s="1146" t="s">
        <v>1133</v>
      </c>
      <c r="J21" s="1146" t="s">
        <v>1134</v>
      </c>
      <c r="K21" s="1146" t="s">
        <v>1135</v>
      </c>
      <c r="L21" s="1146" t="s">
        <v>1133</v>
      </c>
      <c r="M21" s="1146" t="s">
        <v>1134</v>
      </c>
      <c r="N21" s="1146" t="s">
        <v>1135</v>
      </c>
      <c r="O21" s="1146" t="s">
        <v>1133</v>
      </c>
      <c r="P21" s="1146" t="s">
        <v>1136</v>
      </c>
      <c r="Q21" s="1146" t="s">
        <v>1133</v>
      </c>
      <c r="R21" s="1146" t="s">
        <v>1136</v>
      </c>
    </row>
    <row r="22" spans="2:18" ht="22.5" customHeight="1" x14ac:dyDescent="0.2">
      <c r="B22" s="779" t="s">
        <v>565</v>
      </c>
      <c r="C22" s="1351">
        <v>55</v>
      </c>
      <c r="D22" s="830">
        <v>59</v>
      </c>
      <c r="E22" s="1352">
        <f>C22/D22</f>
        <v>0.93220338983050843</v>
      </c>
      <c r="F22" s="1351">
        <v>56</v>
      </c>
      <c r="G22" s="830">
        <v>57</v>
      </c>
      <c r="H22" s="1352">
        <v>0.98</v>
      </c>
      <c r="I22" s="782">
        <v>54</v>
      </c>
      <c r="J22" s="280">
        <v>54</v>
      </c>
      <c r="K22" s="1352">
        <v>1</v>
      </c>
      <c r="L22" s="782">
        <v>55</v>
      </c>
      <c r="M22" s="280">
        <v>60</v>
      </c>
      <c r="N22" s="1352">
        <v>0.92</v>
      </c>
      <c r="O22" s="783">
        <v>55</v>
      </c>
      <c r="P22" s="1353">
        <v>0.9</v>
      </c>
      <c r="Q22" s="785">
        <v>66</v>
      </c>
      <c r="R22" s="1352">
        <v>1</v>
      </c>
    </row>
    <row r="23" spans="2:18" ht="22.5" customHeight="1" x14ac:dyDescent="0.2">
      <c r="B23" s="786" t="s">
        <v>936</v>
      </c>
      <c r="C23" s="780">
        <v>71</v>
      </c>
      <c r="D23" s="163">
        <v>82</v>
      </c>
      <c r="E23" s="781">
        <f>C23/D23</f>
        <v>0.86585365853658536</v>
      </c>
      <c r="F23" s="780">
        <v>71</v>
      </c>
      <c r="G23" s="163">
        <v>83</v>
      </c>
      <c r="H23" s="781">
        <v>0.86</v>
      </c>
      <c r="I23" s="782">
        <v>74</v>
      </c>
      <c r="J23" s="280">
        <v>78</v>
      </c>
      <c r="K23" s="781">
        <v>0.95</v>
      </c>
      <c r="L23" s="782">
        <v>74</v>
      </c>
      <c r="M23" s="280">
        <v>83</v>
      </c>
      <c r="N23" s="781">
        <v>0.89</v>
      </c>
      <c r="O23" s="787">
        <v>76</v>
      </c>
      <c r="P23" s="784">
        <v>1</v>
      </c>
      <c r="Q23" s="782">
        <v>87</v>
      </c>
      <c r="R23" s="781">
        <v>0.96</v>
      </c>
    </row>
    <row r="24" spans="2:18" ht="22.5" customHeight="1" x14ac:dyDescent="0.2">
      <c r="B24" s="786" t="s">
        <v>938</v>
      </c>
      <c r="C24" s="788"/>
      <c r="D24" s="789"/>
      <c r="E24" s="790"/>
      <c r="F24" s="788"/>
      <c r="G24" s="789"/>
      <c r="H24" s="790"/>
      <c r="I24" s="782">
        <v>29</v>
      </c>
      <c r="J24" s="280">
        <v>29</v>
      </c>
      <c r="K24" s="781">
        <v>1</v>
      </c>
      <c r="L24" s="782">
        <v>36</v>
      </c>
      <c r="M24" s="280">
        <v>37</v>
      </c>
      <c r="N24" s="781">
        <v>0.97</v>
      </c>
      <c r="O24" s="787">
        <v>44</v>
      </c>
      <c r="P24" s="784">
        <v>1</v>
      </c>
      <c r="Q24" s="782">
        <v>46</v>
      </c>
      <c r="R24" s="781">
        <v>1</v>
      </c>
    </row>
    <row r="25" spans="2:18" ht="22.5" customHeight="1" x14ac:dyDescent="0.2">
      <c r="B25" s="786" t="s">
        <v>1005</v>
      </c>
      <c r="C25" s="780">
        <v>45</v>
      </c>
      <c r="D25" s="163">
        <v>48</v>
      </c>
      <c r="E25" s="781">
        <f t="shared" ref="E25:E34" si="0">C25/D25</f>
        <v>0.9375</v>
      </c>
      <c r="F25" s="780">
        <v>52</v>
      </c>
      <c r="G25" s="163">
        <v>56</v>
      </c>
      <c r="H25" s="781">
        <v>0.93</v>
      </c>
      <c r="I25" s="782">
        <v>64</v>
      </c>
      <c r="J25" s="280">
        <v>64</v>
      </c>
      <c r="K25" s="781">
        <v>1</v>
      </c>
      <c r="L25" s="782">
        <v>64</v>
      </c>
      <c r="M25" s="280">
        <v>67</v>
      </c>
      <c r="N25" s="781">
        <v>0.96</v>
      </c>
      <c r="O25" s="787">
        <v>64</v>
      </c>
      <c r="P25" s="784">
        <v>1</v>
      </c>
      <c r="Q25" s="782">
        <v>65</v>
      </c>
      <c r="R25" s="781">
        <v>0.97</v>
      </c>
    </row>
    <row r="26" spans="2:18" ht="22.5" customHeight="1" x14ac:dyDescent="0.2">
      <c r="B26" s="786" t="s">
        <v>941</v>
      </c>
      <c r="C26" s="780">
        <v>73</v>
      </c>
      <c r="D26" s="163">
        <v>79</v>
      </c>
      <c r="E26" s="781">
        <f t="shared" si="0"/>
        <v>0.92405063291139244</v>
      </c>
      <c r="F26" s="780">
        <v>76</v>
      </c>
      <c r="G26" s="163">
        <v>80</v>
      </c>
      <c r="H26" s="781">
        <v>0.95</v>
      </c>
      <c r="I26" s="782">
        <v>33</v>
      </c>
      <c r="J26" s="280">
        <v>94</v>
      </c>
      <c r="K26" s="781">
        <v>0.35</v>
      </c>
      <c r="L26" s="782">
        <v>45</v>
      </c>
      <c r="M26" s="280">
        <v>51</v>
      </c>
      <c r="N26" s="781">
        <v>0.88</v>
      </c>
      <c r="O26" s="787">
        <v>110</v>
      </c>
      <c r="P26" s="784">
        <v>1</v>
      </c>
      <c r="Q26" s="782">
        <v>80</v>
      </c>
      <c r="R26" s="781">
        <v>0.9</v>
      </c>
    </row>
    <row r="27" spans="2:18" ht="22.5" customHeight="1" x14ac:dyDescent="0.2">
      <c r="B27" s="786" t="s">
        <v>1006</v>
      </c>
      <c r="C27" s="780">
        <v>54</v>
      </c>
      <c r="D27" s="163">
        <v>74</v>
      </c>
      <c r="E27" s="781">
        <f t="shared" si="0"/>
        <v>0.72972972972972971</v>
      </c>
      <c r="F27" s="788"/>
      <c r="G27" s="789"/>
      <c r="H27" s="790"/>
      <c r="I27" s="791"/>
      <c r="J27" s="792"/>
      <c r="K27" s="793"/>
      <c r="L27" s="791"/>
      <c r="M27" s="792"/>
      <c r="N27" s="793"/>
      <c r="O27" s="794"/>
      <c r="P27" s="795"/>
      <c r="Q27" s="791"/>
      <c r="R27" s="793"/>
    </row>
    <row r="28" spans="2:18" ht="22.5" customHeight="1" x14ac:dyDescent="0.2">
      <c r="B28" s="786" t="s">
        <v>1137</v>
      </c>
      <c r="C28" s="780">
        <v>85</v>
      </c>
      <c r="D28" s="163">
        <v>95</v>
      </c>
      <c r="E28" s="781">
        <f t="shared" si="0"/>
        <v>0.89473684210526316</v>
      </c>
      <c r="F28" s="780">
        <v>77</v>
      </c>
      <c r="G28" s="163">
        <v>91</v>
      </c>
      <c r="H28" s="781">
        <v>0.85</v>
      </c>
      <c r="I28" s="782">
        <v>84</v>
      </c>
      <c r="J28" s="280">
        <v>98</v>
      </c>
      <c r="K28" s="781">
        <v>0.86</v>
      </c>
      <c r="L28" s="782">
        <v>10</v>
      </c>
      <c r="M28" s="280">
        <v>11</v>
      </c>
      <c r="N28" s="781">
        <v>0.91</v>
      </c>
      <c r="O28" s="787">
        <v>71</v>
      </c>
      <c r="P28" s="784">
        <v>1</v>
      </c>
      <c r="Q28" s="782">
        <v>74</v>
      </c>
      <c r="R28" s="781">
        <v>1</v>
      </c>
    </row>
    <row r="29" spans="2:18" ht="22.5" customHeight="1" x14ac:dyDescent="0.2">
      <c r="B29" s="786" t="s">
        <v>1138</v>
      </c>
      <c r="C29" s="780">
        <v>77</v>
      </c>
      <c r="D29" s="163">
        <v>93</v>
      </c>
      <c r="E29" s="781">
        <f t="shared" si="0"/>
        <v>0.82795698924731187</v>
      </c>
      <c r="F29" s="796">
        <v>72</v>
      </c>
      <c r="G29" s="163">
        <v>93</v>
      </c>
      <c r="H29" s="781">
        <v>0.77</v>
      </c>
      <c r="I29" s="782">
        <v>67</v>
      </c>
      <c r="J29" s="280">
        <v>98</v>
      </c>
      <c r="K29" s="781">
        <v>0.68</v>
      </c>
      <c r="L29" s="782">
        <v>10</v>
      </c>
      <c r="M29" s="280">
        <v>12</v>
      </c>
      <c r="N29" s="781">
        <v>0.83</v>
      </c>
      <c r="O29" s="787">
        <v>65</v>
      </c>
      <c r="P29" s="784">
        <v>1</v>
      </c>
      <c r="Q29" s="782">
        <v>69</v>
      </c>
      <c r="R29" s="781">
        <v>1</v>
      </c>
    </row>
    <row r="30" spans="2:18" ht="22.5" customHeight="1" x14ac:dyDescent="0.2">
      <c r="B30" s="786" t="s">
        <v>1139</v>
      </c>
      <c r="C30" s="780">
        <v>90</v>
      </c>
      <c r="D30" s="163">
        <v>96</v>
      </c>
      <c r="E30" s="781">
        <f t="shared" si="0"/>
        <v>0.9375</v>
      </c>
      <c r="F30" s="780">
        <v>92</v>
      </c>
      <c r="G30" s="163">
        <v>96</v>
      </c>
      <c r="H30" s="781">
        <v>0.96</v>
      </c>
      <c r="I30" s="782">
        <v>87</v>
      </c>
      <c r="J30" s="280">
        <v>101</v>
      </c>
      <c r="K30" s="781">
        <v>0.86</v>
      </c>
      <c r="L30" s="782">
        <v>9</v>
      </c>
      <c r="M30" s="280">
        <v>9</v>
      </c>
      <c r="N30" s="781">
        <v>1</v>
      </c>
      <c r="O30" s="787">
        <v>69</v>
      </c>
      <c r="P30" s="784">
        <v>1</v>
      </c>
      <c r="Q30" s="782">
        <v>74</v>
      </c>
      <c r="R30" s="781">
        <v>0.6</v>
      </c>
    </row>
    <row r="31" spans="2:18" ht="22.5" customHeight="1" x14ac:dyDescent="0.2">
      <c r="B31" s="786" t="s">
        <v>1140</v>
      </c>
      <c r="C31" s="780">
        <v>90</v>
      </c>
      <c r="D31" s="163">
        <v>98</v>
      </c>
      <c r="E31" s="781">
        <f t="shared" si="0"/>
        <v>0.91836734693877553</v>
      </c>
      <c r="F31" s="780">
        <v>89</v>
      </c>
      <c r="G31" s="163">
        <v>98</v>
      </c>
      <c r="H31" s="781">
        <v>0.91</v>
      </c>
      <c r="I31" s="782">
        <v>86</v>
      </c>
      <c r="J31" s="280">
        <v>103</v>
      </c>
      <c r="K31" s="781">
        <v>0.83</v>
      </c>
      <c r="L31" s="782">
        <v>10</v>
      </c>
      <c r="M31" s="280">
        <v>13</v>
      </c>
      <c r="N31" s="781">
        <v>0.77</v>
      </c>
      <c r="O31" s="787">
        <v>57</v>
      </c>
      <c r="P31" s="784">
        <v>1</v>
      </c>
      <c r="Q31" s="782">
        <v>65</v>
      </c>
      <c r="R31" s="781">
        <v>1</v>
      </c>
    </row>
    <row r="32" spans="2:18" ht="22.5" customHeight="1" x14ac:dyDescent="0.2">
      <c r="B32" s="786" t="s">
        <v>949</v>
      </c>
      <c r="C32" s="780">
        <v>88</v>
      </c>
      <c r="D32" s="163">
        <v>98</v>
      </c>
      <c r="E32" s="781">
        <f t="shared" si="0"/>
        <v>0.89795918367346939</v>
      </c>
      <c r="F32" s="780">
        <v>79</v>
      </c>
      <c r="G32" s="163">
        <v>95</v>
      </c>
      <c r="H32" s="781">
        <v>0.83</v>
      </c>
      <c r="I32" s="782">
        <v>87</v>
      </c>
      <c r="J32" s="280">
        <v>102</v>
      </c>
      <c r="K32" s="781">
        <v>0.85</v>
      </c>
      <c r="L32" s="782">
        <v>10</v>
      </c>
      <c r="M32" s="280">
        <v>10</v>
      </c>
      <c r="N32" s="781">
        <v>1</v>
      </c>
      <c r="O32" s="787">
        <v>75</v>
      </c>
      <c r="P32" s="784">
        <v>1</v>
      </c>
      <c r="Q32" s="782">
        <v>77</v>
      </c>
      <c r="R32" s="781">
        <v>0.59</v>
      </c>
    </row>
    <row r="33" spans="2:18" ht="22.5" customHeight="1" x14ac:dyDescent="0.2">
      <c r="B33" s="786" t="s">
        <v>1141</v>
      </c>
      <c r="C33" s="796">
        <v>32</v>
      </c>
      <c r="D33" s="163">
        <v>56</v>
      </c>
      <c r="E33" s="781">
        <f t="shared" si="0"/>
        <v>0.5714285714285714</v>
      </c>
      <c r="F33" s="780">
        <v>32</v>
      </c>
      <c r="G33" s="163">
        <v>54</v>
      </c>
      <c r="H33" s="781">
        <v>0.59</v>
      </c>
      <c r="I33" s="782">
        <v>32</v>
      </c>
      <c r="J33" s="280">
        <v>32</v>
      </c>
      <c r="K33" s="781">
        <v>1</v>
      </c>
      <c r="L33" s="782">
        <v>3</v>
      </c>
      <c r="M33" s="280">
        <v>11</v>
      </c>
      <c r="N33" s="781">
        <v>0.27</v>
      </c>
      <c r="O33" s="787" t="s">
        <v>1142</v>
      </c>
      <c r="P33" s="784">
        <v>1</v>
      </c>
      <c r="Q33" s="791"/>
      <c r="R33" s="793"/>
    </row>
    <row r="34" spans="2:18" ht="22.5" customHeight="1" x14ac:dyDescent="0.2">
      <c r="B34" s="786" t="s">
        <v>953</v>
      </c>
      <c r="C34" s="780">
        <v>19</v>
      </c>
      <c r="D34" s="163">
        <v>19</v>
      </c>
      <c r="E34" s="781">
        <f t="shared" si="0"/>
        <v>1</v>
      </c>
      <c r="F34" s="780">
        <v>34</v>
      </c>
      <c r="G34" s="163">
        <v>33</v>
      </c>
      <c r="H34" s="781">
        <v>1.03</v>
      </c>
      <c r="I34" s="782">
        <v>35</v>
      </c>
      <c r="J34" s="280">
        <v>35</v>
      </c>
      <c r="K34" s="781">
        <v>1</v>
      </c>
      <c r="L34" s="782">
        <v>32</v>
      </c>
      <c r="M34" s="280">
        <v>34</v>
      </c>
      <c r="N34" s="781">
        <v>0.94</v>
      </c>
      <c r="O34" s="787">
        <v>33</v>
      </c>
      <c r="P34" s="784">
        <v>1</v>
      </c>
      <c r="Q34" s="782">
        <v>35</v>
      </c>
      <c r="R34" s="781">
        <v>0.8</v>
      </c>
    </row>
    <row r="35" spans="2:18" ht="32.25" customHeight="1" x14ac:dyDescent="0.2">
      <c r="B35" s="786" t="s">
        <v>955</v>
      </c>
      <c r="C35" s="788"/>
      <c r="D35" s="789"/>
      <c r="E35" s="790"/>
      <c r="F35" s="780">
        <v>50</v>
      </c>
      <c r="G35" s="163">
        <v>24</v>
      </c>
      <c r="H35" s="781">
        <v>2.08</v>
      </c>
      <c r="I35" s="782">
        <v>58</v>
      </c>
      <c r="J35" s="280">
        <v>60</v>
      </c>
      <c r="K35" s="781">
        <v>0.97</v>
      </c>
      <c r="L35" s="782">
        <v>60</v>
      </c>
      <c r="M35" s="280">
        <v>64</v>
      </c>
      <c r="N35" s="781">
        <v>0.94</v>
      </c>
      <c r="O35" s="787">
        <v>62</v>
      </c>
      <c r="P35" s="784">
        <v>1</v>
      </c>
      <c r="Q35" s="782">
        <v>62</v>
      </c>
      <c r="R35" s="781">
        <v>0.95</v>
      </c>
    </row>
    <row r="36" spans="2:18" ht="19.5" customHeight="1" x14ac:dyDescent="0.2">
      <c r="B36" s="786" t="s">
        <v>572</v>
      </c>
      <c r="C36" s="780">
        <v>55</v>
      </c>
      <c r="D36" s="163">
        <v>60</v>
      </c>
      <c r="E36" s="781">
        <f>C36/D36</f>
        <v>0.91666666666666663</v>
      </c>
      <c r="F36" s="780">
        <v>57</v>
      </c>
      <c r="G36" s="163">
        <v>59</v>
      </c>
      <c r="H36" s="781">
        <v>0.97</v>
      </c>
      <c r="I36" s="782">
        <v>55</v>
      </c>
      <c r="J36" s="280">
        <v>55</v>
      </c>
      <c r="K36" s="781">
        <v>1</v>
      </c>
      <c r="L36" s="782">
        <v>55</v>
      </c>
      <c r="M36" s="280">
        <v>63</v>
      </c>
      <c r="N36" s="781">
        <v>0.87</v>
      </c>
      <c r="O36" s="787">
        <v>56</v>
      </c>
      <c r="P36" s="784">
        <v>1</v>
      </c>
      <c r="Q36" s="782">
        <v>56</v>
      </c>
      <c r="R36" s="781">
        <v>0.92</v>
      </c>
    </row>
    <row r="37" spans="2:18" ht="19.5" customHeight="1" x14ac:dyDescent="0.2">
      <c r="B37" s="786" t="s">
        <v>1143</v>
      </c>
      <c r="C37" s="780">
        <v>63</v>
      </c>
      <c r="D37" s="163">
        <v>65</v>
      </c>
      <c r="E37" s="781">
        <f>C37/D37</f>
        <v>0.96923076923076923</v>
      </c>
      <c r="F37" s="788"/>
      <c r="G37" s="789"/>
      <c r="H37" s="790"/>
      <c r="I37" s="788"/>
      <c r="J37" s="789"/>
      <c r="K37" s="790"/>
      <c r="L37" s="788"/>
      <c r="M37" s="789"/>
      <c r="N37" s="790"/>
      <c r="O37" s="792"/>
      <c r="P37" s="795"/>
      <c r="Q37" s="791"/>
      <c r="R37" s="793"/>
    </row>
    <row r="38" spans="2:18" ht="19.5" customHeight="1" x14ac:dyDescent="0.2">
      <c r="B38" s="786" t="s">
        <v>957</v>
      </c>
      <c r="C38" s="780">
        <v>36</v>
      </c>
      <c r="D38" s="163">
        <v>38</v>
      </c>
      <c r="E38" s="781">
        <f>C38/D38</f>
        <v>0.94736842105263153</v>
      </c>
      <c r="F38" s="780">
        <v>46</v>
      </c>
      <c r="G38" s="163">
        <v>47</v>
      </c>
      <c r="H38" s="781">
        <v>0.98</v>
      </c>
      <c r="I38" s="782">
        <v>57</v>
      </c>
      <c r="J38" s="280">
        <v>57</v>
      </c>
      <c r="K38" s="781">
        <v>1</v>
      </c>
      <c r="L38" s="782">
        <v>58</v>
      </c>
      <c r="M38" s="280">
        <v>61</v>
      </c>
      <c r="N38" s="781">
        <v>0.95</v>
      </c>
      <c r="O38" s="787">
        <v>58</v>
      </c>
      <c r="P38" s="784">
        <v>1</v>
      </c>
      <c r="Q38" s="782">
        <v>55</v>
      </c>
      <c r="R38" s="781">
        <v>0.86</v>
      </c>
    </row>
    <row r="39" spans="2:18" ht="19.5" customHeight="1" x14ac:dyDescent="0.2">
      <c r="B39" s="786" t="s">
        <v>961</v>
      </c>
      <c r="C39" s="780">
        <v>76</v>
      </c>
      <c r="D39" s="163">
        <v>87</v>
      </c>
      <c r="E39" s="781">
        <f>C39/D39</f>
        <v>0.87356321839080464</v>
      </c>
      <c r="F39" s="796">
        <v>81</v>
      </c>
      <c r="G39" s="163">
        <v>85</v>
      </c>
      <c r="H39" s="781">
        <v>0.95</v>
      </c>
      <c r="I39" s="782">
        <v>80</v>
      </c>
      <c r="J39" s="280">
        <v>82</v>
      </c>
      <c r="K39" s="781">
        <v>0.98</v>
      </c>
      <c r="L39" s="782">
        <v>79</v>
      </c>
      <c r="M39" s="280">
        <v>84</v>
      </c>
      <c r="N39" s="781">
        <v>0.94</v>
      </c>
      <c r="O39" s="787">
        <v>74</v>
      </c>
      <c r="P39" s="784">
        <v>1</v>
      </c>
      <c r="Q39" s="782">
        <v>81</v>
      </c>
      <c r="R39" s="781">
        <v>0.95</v>
      </c>
    </row>
    <row r="40" spans="2:18" ht="19.5" customHeight="1" x14ac:dyDescent="0.2">
      <c r="B40" s="786" t="s">
        <v>1144</v>
      </c>
      <c r="C40" s="780">
        <v>57</v>
      </c>
      <c r="D40" s="163">
        <v>63</v>
      </c>
      <c r="E40" s="781">
        <f>C40/D40</f>
        <v>0.90476190476190477</v>
      </c>
      <c r="F40" s="780">
        <v>58</v>
      </c>
      <c r="G40" s="163">
        <v>61</v>
      </c>
      <c r="H40" s="781">
        <v>0.95</v>
      </c>
      <c r="I40" s="782">
        <v>58</v>
      </c>
      <c r="J40" s="280">
        <v>58</v>
      </c>
      <c r="K40" s="781">
        <v>1</v>
      </c>
      <c r="L40" s="782">
        <v>58</v>
      </c>
      <c r="M40" s="280">
        <v>63</v>
      </c>
      <c r="N40" s="781">
        <v>0.92</v>
      </c>
      <c r="O40" s="787">
        <v>59</v>
      </c>
      <c r="P40" s="784">
        <v>1</v>
      </c>
      <c r="Q40" s="782">
        <v>60</v>
      </c>
      <c r="R40" s="781">
        <v>0.82</v>
      </c>
    </row>
    <row r="41" spans="2:18" ht="19.5" customHeight="1" x14ac:dyDescent="0.2">
      <c r="B41" s="786" t="s">
        <v>1145</v>
      </c>
      <c r="C41" s="788"/>
      <c r="D41" s="789"/>
      <c r="E41" s="790"/>
      <c r="F41" s="788"/>
      <c r="G41" s="789"/>
      <c r="H41" s="781"/>
      <c r="I41" s="782">
        <v>43</v>
      </c>
      <c r="J41" s="280">
        <v>43</v>
      </c>
      <c r="K41" s="781">
        <v>1</v>
      </c>
      <c r="L41" s="782">
        <v>50</v>
      </c>
      <c r="M41" s="280">
        <v>53</v>
      </c>
      <c r="N41" s="781">
        <v>0.94</v>
      </c>
      <c r="O41" s="787">
        <v>58</v>
      </c>
      <c r="P41" s="784">
        <v>1</v>
      </c>
      <c r="Q41" s="782">
        <v>61</v>
      </c>
      <c r="R41" s="781">
        <v>1</v>
      </c>
    </row>
    <row r="42" spans="2:18" ht="19.5" customHeight="1" x14ac:dyDescent="0.2">
      <c r="B42" s="786" t="s">
        <v>962</v>
      </c>
      <c r="C42" s="780">
        <v>69</v>
      </c>
      <c r="D42" s="163">
        <v>75</v>
      </c>
      <c r="E42" s="781">
        <f>C42/D42</f>
        <v>0.92</v>
      </c>
      <c r="F42" s="780">
        <v>70</v>
      </c>
      <c r="G42" s="163">
        <v>74</v>
      </c>
      <c r="H42" s="781">
        <v>0.95</v>
      </c>
      <c r="I42" s="782">
        <v>68</v>
      </c>
      <c r="J42" s="280">
        <v>68</v>
      </c>
      <c r="K42" s="781">
        <v>1</v>
      </c>
      <c r="L42" s="782">
        <v>69</v>
      </c>
      <c r="M42" s="280">
        <v>75</v>
      </c>
      <c r="N42" s="781">
        <v>0.92</v>
      </c>
      <c r="O42" s="787">
        <v>70</v>
      </c>
      <c r="P42" s="784">
        <v>1</v>
      </c>
      <c r="Q42" s="782">
        <v>70</v>
      </c>
      <c r="R42" s="781">
        <v>0.93</v>
      </c>
    </row>
    <row r="43" spans="2:18" ht="19.5" customHeight="1" x14ac:dyDescent="0.2">
      <c r="B43" s="786" t="s">
        <v>1146</v>
      </c>
      <c r="C43" s="780">
        <v>54</v>
      </c>
      <c r="D43" s="163">
        <v>64</v>
      </c>
      <c r="E43" s="781">
        <f>C43/D43</f>
        <v>0.84375</v>
      </c>
      <c r="F43" s="788"/>
      <c r="G43" s="789"/>
      <c r="H43" s="790"/>
      <c r="I43" s="788"/>
      <c r="J43" s="789"/>
      <c r="K43" s="790"/>
      <c r="L43" s="788"/>
      <c r="M43" s="789"/>
      <c r="N43" s="790"/>
      <c r="O43" s="792"/>
      <c r="P43" s="795"/>
      <c r="Q43" s="797"/>
      <c r="R43" s="793"/>
    </row>
    <row r="44" spans="2:18" ht="19.5" customHeight="1" x14ac:dyDescent="0.2">
      <c r="B44" s="786" t="s">
        <v>1147</v>
      </c>
      <c r="C44" s="780">
        <v>65</v>
      </c>
      <c r="D44" s="163">
        <v>71</v>
      </c>
      <c r="E44" s="781">
        <f>C44/D44</f>
        <v>0.91549295774647887</v>
      </c>
      <c r="F44" s="780">
        <v>66</v>
      </c>
      <c r="G44" s="163">
        <v>70</v>
      </c>
      <c r="H44" s="781">
        <v>0.94</v>
      </c>
      <c r="I44" s="782">
        <v>35</v>
      </c>
      <c r="J44" s="280">
        <v>45</v>
      </c>
      <c r="K44" s="781">
        <v>0.78</v>
      </c>
      <c r="L44" s="782">
        <v>62</v>
      </c>
      <c r="M44" s="280">
        <v>53</v>
      </c>
      <c r="N44" s="781">
        <v>1.17</v>
      </c>
      <c r="O44" s="787">
        <v>68</v>
      </c>
      <c r="P44" s="784">
        <v>1</v>
      </c>
      <c r="Q44" s="782">
        <v>71</v>
      </c>
      <c r="R44" s="781">
        <v>0.67</v>
      </c>
    </row>
    <row r="45" spans="2:18" ht="19.5" customHeight="1" x14ac:dyDescent="0.2">
      <c r="B45" s="786" t="s">
        <v>965</v>
      </c>
      <c r="C45" s="780">
        <v>59</v>
      </c>
      <c r="D45" s="163">
        <v>63</v>
      </c>
      <c r="E45" s="781">
        <f>C45/D45</f>
        <v>0.93650793650793651</v>
      </c>
      <c r="F45" s="780">
        <v>59</v>
      </c>
      <c r="G45" s="163">
        <v>60</v>
      </c>
      <c r="H45" s="781">
        <v>0.98</v>
      </c>
      <c r="I45" s="782">
        <v>57</v>
      </c>
      <c r="J45" s="280">
        <v>57</v>
      </c>
      <c r="K45" s="781">
        <v>1</v>
      </c>
      <c r="L45" s="782">
        <v>57</v>
      </c>
      <c r="M45" s="280">
        <v>63</v>
      </c>
      <c r="N45" s="781">
        <v>0.9</v>
      </c>
      <c r="O45" s="787">
        <v>57</v>
      </c>
      <c r="P45" s="784">
        <v>1</v>
      </c>
      <c r="Q45" s="782">
        <v>58</v>
      </c>
      <c r="R45" s="781">
        <v>0.88</v>
      </c>
    </row>
    <row r="46" spans="2:18" ht="15.75" customHeight="1" thickBot="1" x14ac:dyDescent="0.25">
      <c r="B46" s="798" t="s">
        <v>744</v>
      </c>
      <c r="C46" s="799">
        <f>SUM(C22:C45)</f>
        <v>1313</v>
      </c>
      <c r="D46" s="800">
        <f>SUM(D22:D45)</f>
        <v>1483</v>
      </c>
      <c r="E46" s="801">
        <f>C46/D46</f>
        <v>0.8853674983142279</v>
      </c>
      <c r="F46" s="802">
        <f>SUM(F22:F45)</f>
        <v>1217</v>
      </c>
      <c r="G46" s="803">
        <f>SUM(G22:G45)</f>
        <v>1316</v>
      </c>
      <c r="H46" s="801">
        <f>F46/G46</f>
        <v>0.92477203647416417</v>
      </c>
      <c r="I46" s="802">
        <f>SUM(I22:I45)</f>
        <v>1243</v>
      </c>
      <c r="J46" s="803">
        <f>SUM(J22:J45)</f>
        <v>1413</v>
      </c>
      <c r="K46" s="801">
        <f>I46/J46</f>
        <v>0.87968860580325547</v>
      </c>
      <c r="L46" s="802">
        <f>SUM(L22:L45)</f>
        <v>906</v>
      </c>
      <c r="M46" s="803">
        <f>SUM(M22:M45)</f>
        <v>977</v>
      </c>
      <c r="N46" s="801">
        <f>L46/M46</f>
        <v>0.92732855680655069</v>
      </c>
      <c r="O46" s="804">
        <f>SUM(O22:O45)</f>
        <v>1281</v>
      </c>
      <c r="P46" s="805">
        <v>1</v>
      </c>
      <c r="Q46" s="802">
        <v>1312</v>
      </c>
      <c r="R46" s="801">
        <v>0.89</v>
      </c>
    </row>
    <row r="49" spans="2:18" ht="15.75" customHeight="1" x14ac:dyDescent="0.2">
      <c r="B49" s="2406" t="s">
        <v>1148</v>
      </c>
      <c r="C49" s="2353" t="s">
        <v>907</v>
      </c>
      <c r="D49" s="2353"/>
      <c r="E49" s="2353"/>
      <c r="F49" s="2353" t="s">
        <v>998</v>
      </c>
      <c r="G49" s="2353"/>
      <c r="H49" s="2353"/>
      <c r="I49" s="2353" t="s">
        <v>650</v>
      </c>
      <c r="J49" s="2353"/>
      <c r="K49" s="2353"/>
      <c r="L49" s="2353" t="s">
        <v>153</v>
      </c>
      <c r="M49" s="2353"/>
      <c r="N49" s="2353"/>
      <c r="O49" s="2353" t="s">
        <v>155</v>
      </c>
      <c r="P49" s="2353"/>
      <c r="Q49" s="2353" t="s">
        <v>316</v>
      </c>
      <c r="R49" s="2353"/>
    </row>
    <row r="50" spans="2:18" ht="45.75" customHeight="1" x14ac:dyDescent="0.2">
      <c r="B50" s="2406"/>
      <c r="C50" s="1146" t="s">
        <v>1133</v>
      </c>
      <c r="D50" s="1146" t="s">
        <v>1149</v>
      </c>
      <c r="E50" s="1146" t="s">
        <v>1135</v>
      </c>
      <c r="F50" s="1146" t="s">
        <v>1133</v>
      </c>
      <c r="G50" s="1146" t="s">
        <v>1149</v>
      </c>
      <c r="H50" s="1146" t="s">
        <v>1135</v>
      </c>
      <c r="I50" s="1146" t="s">
        <v>1133</v>
      </c>
      <c r="J50" s="1146" t="s">
        <v>1149</v>
      </c>
      <c r="K50" s="1146" t="s">
        <v>1135</v>
      </c>
      <c r="L50" s="1146" t="s">
        <v>1133</v>
      </c>
      <c r="M50" s="1146" t="s">
        <v>1149</v>
      </c>
      <c r="N50" s="1146" t="s">
        <v>1135</v>
      </c>
      <c r="O50" s="1146" t="s">
        <v>1133</v>
      </c>
      <c r="P50" s="1146" t="s">
        <v>1136</v>
      </c>
      <c r="Q50" s="1146" t="s">
        <v>1133</v>
      </c>
      <c r="R50" s="1146" t="s">
        <v>1136</v>
      </c>
    </row>
    <row r="51" spans="2:18" ht="24" customHeight="1" x14ac:dyDescent="0.2">
      <c r="B51" s="779" t="s">
        <v>831</v>
      </c>
      <c r="C51" s="829">
        <v>7</v>
      </c>
      <c r="D51" s="830">
        <v>7</v>
      </c>
      <c r="E51" s="831">
        <f>C51/D51</f>
        <v>1</v>
      </c>
      <c r="F51" s="829">
        <v>7</v>
      </c>
      <c r="G51" s="830">
        <v>7</v>
      </c>
      <c r="H51" s="831">
        <v>1</v>
      </c>
      <c r="I51" s="1354">
        <v>7</v>
      </c>
      <c r="J51" s="1355">
        <v>7</v>
      </c>
      <c r="K51" s="1356">
        <v>1</v>
      </c>
      <c r="L51" s="1357">
        <v>7</v>
      </c>
      <c r="M51" s="843">
        <v>7</v>
      </c>
      <c r="N51" s="1356">
        <v>1</v>
      </c>
      <c r="O51" s="1358">
        <v>7</v>
      </c>
      <c r="P51" s="1359">
        <v>1</v>
      </c>
      <c r="Q51" s="1358">
        <v>7</v>
      </c>
      <c r="R51" s="1359">
        <v>1</v>
      </c>
    </row>
    <row r="52" spans="2:18" ht="24" customHeight="1" x14ac:dyDescent="0.2">
      <c r="B52" s="812" t="s">
        <v>833</v>
      </c>
      <c r="C52" s="806">
        <v>7</v>
      </c>
      <c r="D52" s="163">
        <v>7</v>
      </c>
      <c r="E52" s="807">
        <f>C52/D52</f>
        <v>1</v>
      </c>
      <c r="F52" s="806">
        <v>7</v>
      </c>
      <c r="G52" s="163">
        <v>7</v>
      </c>
      <c r="H52" s="807">
        <v>1</v>
      </c>
      <c r="I52" s="808">
        <v>7</v>
      </c>
      <c r="J52" s="809">
        <v>7</v>
      </c>
      <c r="K52" s="810">
        <v>1</v>
      </c>
      <c r="L52" s="811">
        <v>7</v>
      </c>
      <c r="M52" s="623">
        <v>7</v>
      </c>
      <c r="N52" s="810">
        <v>1</v>
      </c>
      <c r="O52" s="811">
        <v>7</v>
      </c>
      <c r="P52" s="810">
        <v>1</v>
      </c>
      <c r="Q52" s="811">
        <v>7</v>
      </c>
      <c r="R52" s="810">
        <v>1</v>
      </c>
    </row>
    <row r="53" spans="2:18" ht="24" customHeight="1" x14ac:dyDescent="0.2">
      <c r="B53" s="813" t="s">
        <v>940</v>
      </c>
      <c r="C53" s="814"/>
      <c r="D53" s="789"/>
      <c r="E53" s="815"/>
      <c r="F53" s="814"/>
      <c r="G53" s="789"/>
      <c r="H53" s="815"/>
      <c r="I53" s="808">
        <v>10</v>
      </c>
      <c r="J53" s="809">
        <v>11</v>
      </c>
      <c r="K53" s="810">
        <v>0.91</v>
      </c>
      <c r="L53" s="811">
        <v>11</v>
      </c>
      <c r="M53" s="623">
        <v>11</v>
      </c>
      <c r="N53" s="810">
        <v>1</v>
      </c>
      <c r="O53" s="811">
        <v>11</v>
      </c>
      <c r="P53" s="810">
        <v>1</v>
      </c>
      <c r="Q53" s="811">
        <v>11</v>
      </c>
      <c r="R53" s="810">
        <v>1</v>
      </c>
    </row>
    <row r="54" spans="2:18" ht="24" customHeight="1" x14ac:dyDescent="0.2">
      <c r="B54" s="779" t="s">
        <v>942</v>
      </c>
      <c r="C54" s="806">
        <v>4</v>
      </c>
      <c r="D54" s="163">
        <v>5</v>
      </c>
      <c r="E54" s="807">
        <f>C54/D54</f>
        <v>0.8</v>
      </c>
      <c r="F54" s="806">
        <v>0</v>
      </c>
      <c r="G54" s="163">
        <v>3</v>
      </c>
      <c r="H54" s="807">
        <v>0</v>
      </c>
      <c r="I54" s="808">
        <v>6</v>
      </c>
      <c r="J54" s="809">
        <v>7</v>
      </c>
      <c r="K54" s="810">
        <v>0.86</v>
      </c>
      <c r="L54" s="811">
        <v>5</v>
      </c>
      <c r="M54" s="623">
        <v>5</v>
      </c>
      <c r="N54" s="810">
        <v>1</v>
      </c>
      <c r="O54" s="811">
        <v>6</v>
      </c>
      <c r="P54" s="810">
        <v>0.86</v>
      </c>
      <c r="Q54" s="811">
        <v>5</v>
      </c>
      <c r="R54" s="810">
        <v>0.71</v>
      </c>
    </row>
    <row r="55" spans="2:18" ht="24" customHeight="1" x14ac:dyDescent="0.2">
      <c r="B55" s="786" t="s">
        <v>836</v>
      </c>
      <c r="C55" s="806">
        <v>13</v>
      </c>
      <c r="D55" s="163">
        <v>13</v>
      </c>
      <c r="E55" s="807">
        <f>C55/D55</f>
        <v>1</v>
      </c>
      <c r="F55" s="806">
        <v>11</v>
      </c>
      <c r="G55" s="163">
        <v>13</v>
      </c>
      <c r="H55" s="807">
        <v>0.85</v>
      </c>
      <c r="I55" s="808">
        <v>13</v>
      </c>
      <c r="J55" s="809">
        <v>13</v>
      </c>
      <c r="K55" s="810">
        <v>1</v>
      </c>
      <c r="L55" s="811">
        <v>12</v>
      </c>
      <c r="M55" s="623">
        <v>13</v>
      </c>
      <c r="N55" s="810">
        <v>0.92</v>
      </c>
      <c r="O55" s="811">
        <v>13</v>
      </c>
      <c r="P55" s="810">
        <v>1</v>
      </c>
      <c r="Q55" s="811">
        <v>13</v>
      </c>
      <c r="R55" s="810">
        <v>1</v>
      </c>
    </row>
    <row r="56" spans="2:18" ht="24" customHeight="1" x14ac:dyDescent="0.2">
      <c r="B56" s="812" t="s">
        <v>837</v>
      </c>
      <c r="C56" s="806">
        <v>11</v>
      </c>
      <c r="D56" s="163">
        <v>7</v>
      </c>
      <c r="E56" s="807">
        <f>C56/D56</f>
        <v>1.5714285714285714</v>
      </c>
      <c r="F56" s="806">
        <v>11</v>
      </c>
      <c r="G56" s="163">
        <v>9</v>
      </c>
      <c r="H56" s="807">
        <v>1.22</v>
      </c>
      <c r="I56" s="808">
        <v>7</v>
      </c>
      <c r="J56" s="809">
        <v>7</v>
      </c>
      <c r="K56" s="810">
        <v>1</v>
      </c>
      <c r="L56" s="811">
        <v>7</v>
      </c>
      <c r="M56" s="623">
        <v>7</v>
      </c>
      <c r="N56" s="810">
        <v>1</v>
      </c>
      <c r="O56" s="811">
        <v>8</v>
      </c>
      <c r="P56" s="810">
        <v>1</v>
      </c>
      <c r="Q56" s="811">
        <v>8</v>
      </c>
      <c r="R56" s="810">
        <v>1</v>
      </c>
    </row>
    <row r="57" spans="2:18" ht="24" customHeight="1" x14ac:dyDescent="0.2">
      <c r="B57" s="816" t="s">
        <v>946</v>
      </c>
      <c r="C57" s="806">
        <v>11</v>
      </c>
      <c r="D57" s="163">
        <v>11</v>
      </c>
      <c r="E57" s="807">
        <f>C57/D57</f>
        <v>1</v>
      </c>
      <c r="F57" s="806">
        <v>11</v>
      </c>
      <c r="G57" s="163">
        <v>11</v>
      </c>
      <c r="H57" s="807">
        <v>1</v>
      </c>
      <c r="I57" s="808">
        <v>11</v>
      </c>
      <c r="J57" s="809">
        <v>9</v>
      </c>
      <c r="K57" s="810">
        <v>1.22</v>
      </c>
      <c r="L57" s="811">
        <v>9</v>
      </c>
      <c r="M57" s="623">
        <v>9</v>
      </c>
      <c r="N57" s="810">
        <v>1</v>
      </c>
      <c r="O57" s="811">
        <v>13</v>
      </c>
      <c r="P57" s="810">
        <v>1</v>
      </c>
      <c r="Q57" s="811">
        <v>13</v>
      </c>
      <c r="R57" s="810">
        <v>0.72</v>
      </c>
    </row>
    <row r="58" spans="2:18" ht="24" customHeight="1" x14ac:dyDescent="0.2">
      <c r="B58" s="813" t="s">
        <v>950</v>
      </c>
      <c r="C58" s="814"/>
      <c r="D58" s="789"/>
      <c r="E58" s="815"/>
      <c r="F58" s="814"/>
      <c r="G58" s="789"/>
      <c r="H58" s="815"/>
      <c r="I58" s="808">
        <v>11</v>
      </c>
      <c r="J58" s="809">
        <v>11</v>
      </c>
      <c r="K58" s="810">
        <v>1</v>
      </c>
      <c r="L58" s="811">
        <v>11</v>
      </c>
      <c r="M58" s="623">
        <v>11</v>
      </c>
      <c r="N58" s="810">
        <v>1</v>
      </c>
      <c r="O58" s="811">
        <v>11</v>
      </c>
      <c r="P58" s="810">
        <v>1</v>
      </c>
      <c r="Q58" s="811">
        <v>11</v>
      </c>
      <c r="R58" s="810">
        <v>1</v>
      </c>
    </row>
    <row r="59" spans="2:18" ht="24" customHeight="1" x14ac:dyDescent="0.2">
      <c r="B59" s="779" t="s">
        <v>948</v>
      </c>
      <c r="C59" s="806">
        <v>10</v>
      </c>
      <c r="D59" s="163">
        <v>9</v>
      </c>
      <c r="E59" s="807">
        <f>C59/D59</f>
        <v>1.1111111111111112</v>
      </c>
      <c r="F59" s="814"/>
      <c r="G59" s="789"/>
      <c r="H59" s="815"/>
      <c r="I59" s="817"/>
      <c r="J59" s="818"/>
      <c r="K59" s="819"/>
      <c r="L59" s="820"/>
      <c r="M59" s="818"/>
      <c r="N59" s="819"/>
      <c r="O59" s="820"/>
      <c r="P59" s="819"/>
      <c r="Q59" s="820"/>
      <c r="R59" s="819"/>
    </row>
    <row r="60" spans="2:18" ht="24" customHeight="1" x14ac:dyDescent="0.2">
      <c r="B60" s="786" t="s">
        <v>952</v>
      </c>
      <c r="C60" s="806">
        <v>9</v>
      </c>
      <c r="D60" s="163">
        <v>10</v>
      </c>
      <c r="E60" s="807">
        <f>C60/D60</f>
        <v>0.9</v>
      </c>
      <c r="F60" s="806">
        <v>10</v>
      </c>
      <c r="G60" s="163">
        <v>10</v>
      </c>
      <c r="H60" s="807">
        <v>1</v>
      </c>
      <c r="I60" s="808">
        <v>10</v>
      </c>
      <c r="J60" s="809">
        <v>10</v>
      </c>
      <c r="K60" s="810">
        <v>1</v>
      </c>
      <c r="L60" s="811">
        <v>10</v>
      </c>
      <c r="M60" s="623">
        <v>10</v>
      </c>
      <c r="N60" s="810">
        <v>1</v>
      </c>
      <c r="O60" s="811">
        <v>10</v>
      </c>
      <c r="P60" s="810">
        <v>1</v>
      </c>
      <c r="Q60" s="820"/>
      <c r="R60" s="819"/>
    </row>
    <row r="61" spans="2:18" ht="24" customHeight="1" x14ac:dyDescent="0.2">
      <c r="B61" s="812" t="s">
        <v>788</v>
      </c>
      <c r="C61" s="814"/>
      <c r="D61" s="789"/>
      <c r="E61" s="815"/>
      <c r="F61" s="817"/>
      <c r="G61" s="818"/>
      <c r="H61" s="819"/>
      <c r="I61" s="820"/>
      <c r="J61" s="818"/>
      <c r="K61" s="819"/>
      <c r="L61" s="820"/>
      <c r="M61" s="819"/>
      <c r="N61" s="819"/>
      <c r="O61" s="820"/>
      <c r="P61" s="819"/>
      <c r="Q61" s="811">
        <v>5</v>
      </c>
      <c r="R61" s="810">
        <v>0.56000000000000005</v>
      </c>
    </row>
    <row r="62" spans="2:18" ht="24" customHeight="1" x14ac:dyDescent="0.2">
      <c r="B62" s="812" t="s">
        <v>956</v>
      </c>
      <c r="C62" s="821">
        <v>0</v>
      </c>
      <c r="D62" s="822">
        <v>9</v>
      </c>
      <c r="E62" s="823">
        <f>C62/D62</f>
        <v>0</v>
      </c>
      <c r="F62" s="806">
        <v>10</v>
      </c>
      <c r="G62" s="163">
        <v>9</v>
      </c>
      <c r="H62" s="807">
        <v>1.1100000000000001</v>
      </c>
      <c r="I62" s="817"/>
      <c r="J62" s="818"/>
      <c r="K62" s="824"/>
      <c r="L62" s="811">
        <v>10</v>
      </c>
      <c r="M62" s="623">
        <v>9</v>
      </c>
      <c r="N62" s="810">
        <v>1.1100000000000001</v>
      </c>
      <c r="O62" s="820"/>
      <c r="P62" s="819"/>
      <c r="Q62" s="820"/>
      <c r="R62" s="819"/>
    </row>
    <row r="63" spans="2:18" ht="24" customHeight="1" x14ac:dyDescent="0.2">
      <c r="B63" s="825" t="s">
        <v>845</v>
      </c>
      <c r="C63" s="808">
        <v>12</v>
      </c>
      <c r="D63" s="809">
        <v>12</v>
      </c>
      <c r="E63" s="826">
        <v>100</v>
      </c>
      <c r="F63" s="806">
        <v>10</v>
      </c>
      <c r="G63" s="163">
        <v>12</v>
      </c>
      <c r="H63" s="807">
        <v>0.83</v>
      </c>
      <c r="I63" s="808">
        <v>11</v>
      </c>
      <c r="J63" s="809">
        <v>11</v>
      </c>
      <c r="K63" s="810">
        <v>1</v>
      </c>
      <c r="L63" s="811">
        <v>11</v>
      </c>
      <c r="M63" s="623">
        <v>11</v>
      </c>
      <c r="N63" s="810">
        <v>1</v>
      </c>
      <c r="O63" s="811">
        <v>11</v>
      </c>
      <c r="P63" s="810">
        <v>1</v>
      </c>
      <c r="Q63" s="811">
        <v>11</v>
      </c>
      <c r="R63" s="810">
        <v>1</v>
      </c>
    </row>
    <row r="64" spans="2:18" ht="24" customHeight="1" x14ac:dyDescent="0.2">
      <c r="B64" s="813" t="s">
        <v>848</v>
      </c>
      <c r="C64" s="817"/>
      <c r="D64" s="818"/>
      <c r="E64" s="819"/>
      <c r="F64" s="806">
        <v>10</v>
      </c>
      <c r="G64" s="163">
        <v>10</v>
      </c>
      <c r="H64" s="807">
        <v>1</v>
      </c>
      <c r="I64" s="808">
        <v>10</v>
      </c>
      <c r="J64" s="809">
        <v>10</v>
      </c>
      <c r="K64" s="810">
        <v>1</v>
      </c>
      <c r="L64" s="811">
        <v>10</v>
      </c>
      <c r="M64" s="623">
        <v>10</v>
      </c>
      <c r="N64" s="810">
        <v>1</v>
      </c>
      <c r="O64" s="811">
        <v>10</v>
      </c>
      <c r="P64" s="810">
        <v>1</v>
      </c>
      <c r="Q64" s="811">
        <v>9</v>
      </c>
      <c r="R64" s="810">
        <v>0.9</v>
      </c>
    </row>
    <row r="65" spans="2:18" ht="24" customHeight="1" x14ac:dyDescent="0.2">
      <c r="B65" s="816" t="s">
        <v>850</v>
      </c>
      <c r="C65" s="827">
        <v>8</v>
      </c>
      <c r="D65" s="600">
        <v>9</v>
      </c>
      <c r="E65" s="828">
        <f>C65/D65</f>
        <v>0.88888888888888884</v>
      </c>
      <c r="F65" s="806">
        <v>9</v>
      </c>
      <c r="G65" s="163">
        <v>9</v>
      </c>
      <c r="H65" s="807">
        <v>1</v>
      </c>
      <c r="I65" s="808">
        <v>9</v>
      </c>
      <c r="J65" s="809">
        <v>9</v>
      </c>
      <c r="K65" s="810">
        <v>1</v>
      </c>
      <c r="L65" s="811">
        <v>8</v>
      </c>
      <c r="M65" s="623">
        <v>9</v>
      </c>
      <c r="N65" s="810">
        <v>0.89</v>
      </c>
      <c r="O65" s="811">
        <v>9</v>
      </c>
      <c r="P65" s="810">
        <v>1</v>
      </c>
      <c r="Q65" s="811">
        <v>9</v>
      </c>
      <c r="R65" s="810">
        <v>1</v>
      </c>
    </row>
    <row r="66" spans="2:18" ht="24" customHeight="1" x14ac:dyDescent="0.2">
      <c r="B66" s="779" t="s">
        <v>849</v>
      </c>
      <c r="C66" s="829">
        <v>7</v>
      </c>
      <c r="D66" s="830">
        <v>7</v>
      </c>
      <c r="E66" s="831">
        <f>C66/D66</f>
        <v>1</v>
      </c>
      <c r="F66" s="806">
        <v>8</v>
      </c>
      <c r="G66" s="163">
        <v>8</v>
      </c>
      <c r="H66" s="807">
        <v>1</v>
      </c>
      <c r="I66" s="808">
        <v>8</v>
      </c>
      <c r="J66" s="809">
        <v>8</v>
      </c>
      <c r="K66" s="810">
        <v>1</v>
      </c>
      <c r="L66" s="811">
        <v>8</v>
      </c>
      <c r="M66" s="623">
        <v>8</v>
      </c>
      <c r="N66" s="810">
        <v>1</v>
      </c>
      <c r="O66" s="811">
        <v>8</v>
      </c>
      <c r="P66" s="810">
        <v>1</v>
      </c>
      <c r="Q66" s="811">
        <v>8</v>
      </c>
      <c r="R66" s="810">
        <v>1</v>
      </c>
    </row>
    <row r="67" spans="2:18" ht="24" customHeight="1" x14ac:dyDescent="0.2">
      <c r="B67" s="786" t="s">
        <v>851</v>
      </c>
      <c r="C67" s="806">
        <v>10</v>
      </c>
      <c r="D67" s="163">
        <v>5</v>
      </c>
      <c r="E67" s="807">
        <f>C67/D67</f>
        <v>2</v>
      </c>
      <c r="F67" s="806">
        <v>11</v>
      </c>
      <c r="G67" s="163">
        <v>13</v>
      </c>
      <c r="H67" s="807">
        <v>0.85</v>
      </c>
      <c r="I67" s="808">
        <v>9</v>
      </c>
      <c r="J67" s="809">
        <v>11</v>
      </c>
      <c r="K67" s="810">
        <v>0.82</v>
      </c>
      <c r="L67" s="811">
        <v>10</v>
      </c>
      <c r="M67" s="623">
        <v>13</v>
      </c>
      <c r="N67" s="810">
        <v>0.77</v>
      </c>
      <c r="O67" s="811">
        <v>10</v>
      </c>
      <c r="P67" s="810">
        <v>0.91</v>
      </c>
      <c r="Q67" s="811">
        <v>10</v>
      </c>
      <c r="R67" s="810">
        <v>0.83</v>
      </c>
    </row>
    <row r="68" spans="2:18" ht="24" customHeight="1" x14ac:dyDescent="0.2">
      <c r="B68" s="786" t="s">
        <v>964</v>
      </c>
      <c r="C68" s="806">
        <v>8</v>
      </c>
      <c r="D68" s="163">
        <v>11</v>
      </c>
      <c r="E68" s="807">
        <f>C68/D68</f>
        <v>0.72727272727272729</v>
      </c>
      <c r="F68" s="814"/>
      <c r="G68" s="789"/>
      <c r="H68" s="815"/>
      <c r="I68" s="832"/>
      <c r="J68" s="818"/>
      <c r="K68" s="824"/>
      <c r="L68" s="820"/>
      <c r="M68" s="818"/>
      <c r="N68" s="819"/>
      <c r="O68" s="820"/>
      <c r="P68" s="819"/>
      <c r="Q68" s="820"/>
      <c r="R68" s="819"/>
    </row>
    <row r="69" spans="2:18" ht="15.75" customHeight="1" thickBot="1" x14ac:dyDescent="0.25">
      <c r="B69" s="798" t="s">
        <v>744</v>
      </c>
      <c r="C69" s="833">
        <f>SUM(C51:C68)</f>
        <v>117</v>
      </c>
      <c r="D69" s="834">
        <f>SUM(D51:D68)</f>
        <v>122</v>
      </c>
      <c r="E69" s="835">
        <f>C69/D69</f>
        <v>0.95901639344262291</v>
      </c>
      <c r="F69" s="836">
        <f>SUM(F51:F68)</f>
        <v>115</v>
      </c>
      <c r="G69" s="837">
        <f>SUM(G51:G68)</f>
        <v>121</v>
      </c>
      <c r="H69" s="838">
        <f>F69/G69</f>
        <v>0.95041322314049592</v>
      </c>
      <c r="I69" s="833">
        <f>SUM(I51:I68)</f>
        <v>129</v>
      </c>
      <c r="J69" s="837">
        <f>SUM(J51:J68)</f>
        <v>131</v>
      </c>
      <c r="K69" s="839">
        <f>I69/J69</f>
        <v>0.98473282442748089</v>
      </c>
      <c r="L69" s="840">
        <f>SUM(L51:L68)</f>
        <v>136</v>
      </c>
      <c r="M69" s="840">
        <f>SUM(M51:M68)</f>
        <v>140</v>
      </c>
      <c r="N69" s="841">
        <f>L69/M69</f>
        <v>0.97142857142857142</v>
      </c>
      <c r="O69" s="840">
        <f>SUM(O51:O68)</f>
        <v>134</v>
      </c>
      <c r="P69" s="841">
        <v>0.98</v>
      </c>
      <c r="Q69" s="840">
        <v>127</v>
      </c>
      <c r="R69" s="841">
        <v>0.85</v>
      </c>
    </row>
    <row r="71" spans="2:18" ht="15.75" customHeight="1" x14ac:dyDescent="0.2">
      <c r="B71" s="39" t="s">
        <v>1150</v>
      </c>
    </row>
    <row r="74" spans="2:18" ht="15.75" customHeight="1" x14ac:dyDescent="0.2">
      <c r="B74" s="2118" t="s">
        <v>1063</v>
      </c>
      <c r="C74" s="2118"/>
      <c r="D74" s="2118"/>
      <c r="E74" s="2118"/>
      <c r="F74" s="2118"/>
      <c r="G74" s="2118"/>
      <c r="H74" s="2118"/>
    </row>
    <row r="75" spans="2:18" ht="15.75" customHeight="1" x14ac:dyDescent="0.2">
      <c r="B75" s="2395" t="s">
        <v>1151</v>
      </c>
      <c r="C75" s="2396"/>
      <c r="D75" s="2396"/>
      <c r="E75" s="2396"/>
      <c r="F75" s="2396"/>
      <c r="G75" s="2396"/>
      <c r="H75" s="2397"/>
    </row>
    <row r="76" spans="2:18" ht="15.75" customHeight="1" x14ac:dyDescent="0.2">
      <c r="B76" s="2395"/>
      <c r="C76" s="2396"/>
      <c r="D76" s="2396"/>
      <c r="E76" s="2396"/>
      <c r="F76" s="2396"/>
      <c r="G76" s="2396"/>
      <c r="H76" s="2397"/>
    </row>
    <row r="77" spans="2:18" ht="15.75" customHeight="1" x14ac:dyDescent="0.2">
      <c r="B77" s="2395"/>
      <c r="C77" s="2396"/>
      <c r="D77" s="2396"/>
      <c r="E77" s="2396"/>
      <c r="F77" s="2396"/>
      <c r="G77" s="2396"/>
      <c r="H77" s="2397"/>
    </row>
    <row r="78" spans="2:18" ht="15.75" customHeight="1" x14ac:dyDescent="0.2">
      <c r="B78" s="2395"/>
      <c r="C78" s="2396"/>
      <c r="D78" s="2396"/>
      <c r="E78" s="2396"/>
      <c r="F78" s="2396"/>
      <c r="G78" s="2396"/>
      <c r="H78" s="2397"/>
    </row>
    <row r="79" spans="2:18" ht="15.75" customHeight="1" x14ac:dyDescent="0.2">
      <c r="B79" s="2395"/>
      <c r="C79" s="2396"/>
      <c r="D79" s="2396"/>
      <c r="E79" s="2396"/>
      <c r="F79" s="2396"/>
      <c r="G79" s="2396"/>
      <c r="H79" s="2397"/>
    </row>
    <row r="80" spans="2:18" ht="15.75" customHeight="1" x14ac:dyDescent="0.2">
      <c r="B80" s="2395"/>
      <c r="C80" s="2396"/>
      <c r="D80" s="2396"/>
      <c r="E80" s="2396"/>
      <c r="F80" s="2396"/>
      <c r="G80" s="2396"/>
      <c r="H80" s="2397"/>
    </row>
    <row r="81" spans="2:8" ht="15.75" customHeight="1" x14ac:dyDescent="0.2">
      <c r="B81" s="2395"/>
      <c r="C81" s="2396"/>
      <c r="D81" s="2396"/>
      <c r="E81" s="2396"/>
      <c r="F81" s="2396"/>
      <c r="G81" s="2396"/>
      <c r="H81" s="2397"/>
    </row>
    <row r="82" spans="2:8" ht="15.75" customHeight="1" x14ac:dyDescent="0.2">
      <c r="B82" s="2395"/>
      <c r="C82" s="2396"/>
      <c r="D82" s="2396"/>
      <c r="E82" s="2396"/>
      <c r="F82" s="2396"/>
      <c r="G82" s="2396"/>
      <c r="H82" s="2397"/>
    </row>
    <row r="83" spans="2:8" ht="15.75" customHeight="1" x14ac:dyDescent="0.2">
      <c r="B83" s="2395"/>
      <c r="C83" s="2396"/>
      <c r="D83" s="2396"/>
      <c r="E83" s="2396"/>
      <c r="F83" s="2396"/>
      <c r="G83" s="2396"/>
      <c r="H83" s="2397"/>
    </row>
    <row r="84" spans="2:8" ht="15.75" customHeight="1" x14ac:dyDescent="0.2">
      <c r="B84" s="2395"/>
      <c r="C84" s="2396"/>
      <c r="D84" s="2396"/>
      <c r="E84" s="2396"/>
      <c r="F84" s="2396"/>
      <c r="G84" s="2396"/>
      <c r="H84" s="2397"/>
    </row>
    <row r="85" spans="2:8" ht="15.75" customHeight="1" x14ac:dyDescent="0.2">
      <c r="B85" s="2398"/>
      <c r="C85" s="2399"/>
      <c r="D85" s="2399"/>
      <c r="E85" s="2399"/>
      <c r="F85" s="2399"/>
      <c r="G85" s="2399"/>
      <c r="H85" s="2400"/>
    </row>
  </sheetData>
  <sheetProtection formatCells="0" formatColumns="0" formatRows="0" insertColumns="0" insertRows="0" insertHyperlinks="0" deleteColumns="0" deleteRows="0" pivotTables="0"/>
  <mergeCells count="39">
    <mergeCell ref="I20:K20"/>
    <mergeCell ref="L20:N20"/>
    <mergeCell ref="O20:P20"/>
    <mergeCell ref="Q20:R20"/>
    <mergeCell ref="B49:B50"/>
    <mergeCell ref="C49:E49"/>
    <mergeCell ref="F49:H49"/>
    <mergeCell ref="I49:K49"/>
    <mergeCell ref="L49:N49"/>
    <mergeCell ref="O49:P49"/>
    <mergeCell ref="Q49:R49"/>
    <mergeCell ref="B20:B21"/>
    <mergeCell ref="C20:E20"/>
    <mergeCell ref="F20:H20"/>
    <mergeCell ref="D6:E6"/>
    <mergeCell ref="F6:G6"/>
    <mergeCell ref="B5:C5"/>
    <mergeCell ref="B2:D2"/>
    <mergeCell ref="E2:J2"/>
    <mergeCell ref="B4:C4"/>
    <mergeCell ref="D4:E4"/>
    <mergeCell ref="F4:G4"/>
    <mergeCell ref="H4:J4"/>
    <mergeCell ref="B10:L10"/>
    <mergeCell ref="B75:H85"/>
    <mergeCell ref="B74:H74"/>
    <mergeCell ref="D5:E5"/>
    <mergeCell ref="F5:G5"/>
    <mergeCell ref="H5:J5"/>
    <mergeCell ref="H6:J6"/>
    <mergeCell ref="H7:J7"/>
    <mergeCell ref="H8:J8"/>
    <mergeCell ref="D8:E8"/>
    <mergeCell ref="F8:G8"/>
    <mergeCell ref="B8:C8"/>
    <mergeCell ref="B7:C7"/>
    <mergeCell ref="D7:E7"/>
    <mergeCell ref="F7:G7"/>
    <mergeCell ref="B6:C6"/>
  </mergeCells>
  <phoneticPr fontId="5" type="noConversion"/>
  <conditionalFormatting sqref="E51:E69 H51:H69 K51:K69 N51:N69 R51:R69">
    <cfRule type="iconSet" priority="2">
      <iconSet iconSet="3Symbols2">
        <cfvo type="percent" val="0"/>
        <cfvo type="num" val="0.9"/>
        <cfvo type="num" val="1"/>
      </iconSet>
    </cfRule>
  </conditionalFormatting>
  <hyperlinks>
    <hyperlink ref="B17:C17" r:id="rId1" display="Valoració coordinacions i responsables" xr:uid="{FA346E27-7AE5-49B7-BDC6-F65A06680AB6}"/>
    <hyperlink ref="H8:J8" r:id="rId2" display="Procés Guies Docents - Universitat Autònoma de Barcelona - UAB Barcelona" xr:uid="{D20BB439-70DB-4E5B-9B0C-704DF40CA846}"/>
    <hyperlink ref="H8" r:id="rId3" display="Proceso - Universitat Autònoma de Barcelona - UAB Barcelona" xr:uid="{B6B28877-D637-458F-9647-FC4A037FBB60}"/>
  </hyperlinks>
  <pageMargins left="0.7" right="0.7" top="0.75" bottom="0.75" header="0" footer="0"/>
  <pageSetup paperSize="9" scale="42" orientation="portrait" r:id="rId4"/>
  <drawing r:id="rId5"/>
  <extLst>
    <ext xmlns:x14="http://schemas.microsoft.com/office/spreadsheetml/2009/9/main" uri="{78C0D931-6437-407d-A8EE-F0AAD7539E65}">
      <x14:conditionalFormattings>
        <x14:conditionalFormatting xmlns:xm="http://schemas.microsoft.com/office/excel/2006/main">
          <x14:cfRule type="iconSet" priority="9" id="{00000000-000E-0000-1C00-000008000000}">
            <x14:iconSet iconSet="4Arrows" custom="1">
              <x14:cfvo type="percent">
                <xm:f>0</xm:f>
              </x14:cfvo>
              <x14:cfvo type="percent">
                <xm:f>25</xm:f>
              </x14:cfvo>
              <x14:cfvo type="percent">
                <xm:f>50</xm:f>
              </x14:cfvo>
              <x14:cfvo type="percent">
                <xm:f>75</xm:f>
              </x14:cfvo>
              <x14:cfIcon iconSet="3TrafficLights1" iconId="0"/>
              <x14:cfIcon iconSet="3TrafficLights1" iconId="1"/>
              <x14:cfIcon iconSet="3Triangles" iconId="2"/>
              <x14:cfIcon iconSet="3Symbols" iconId="2"/>
            </x14:iconSet>
          </x14:cfRule>
          <xm:sqref>D15:H16</xm:sqref>
        </x14:conditionalFormatting>
        <x14:conditionalFormatting xmlns:xm="http://schemas.microsoft.com/office/excel/2006/main">
          <x14:cfRule type="iconSet" priority="8" id="{00000000-000E-0000-1C00-000007000000}">
            <x14:iconSet iconSet="4Arrows" custom="1">
              <x14:cfvo type="percent">
                <xm:f>0</xm:f>
              </x14:cfvo>
              <x14:cfvo type="num">
                <xm:f>0.9</xm:f>
              </x14:cfvo>
              <x14:cfvo type="num">
                <xm:f>0.95</xm:f>
              </x14:cfvo>
              <x14:cfvo type="num">
                <xm:f>1</xm:f>
              </x14:cfvo>
              <x14:cfIcon iconSet="3TrafficLights1" iconId="0"/>
              <x14:cfIcon iconSet="3TrafficLights1" iconId="1"/>
              <x14:cfIcon iconSet="3Triangles" iconId="2"/>
              <x14:cfIcon iconSet="3Symbols" iconId="2"/>
            </x14:iconSet>
          </x14:cfRule>
          <xm:sqref>E22:E23 E36:E40 E42:E46 E25:E34</xm:sqref>
        </x14:conditionalFormatting>
        <x14:conditionalFormatting xmlns:xm="http://schemas.microsoft.com/office/excel/2006/main">
          <x14:cfRule type="iconSet" priority="1" id="{8383C2B2-F894-49DD-AB4A-D95789AAF33E}">
            <x14:iconSet iconSet="4Arrows" custom="1">
              <x14:cfvo type="percent">
                <xm:f>0</xm:f>
              </x14:cfvo>
              <x14:cfvo type="num">
                <xm:f>0.9</xm:f>
              </x14:cfvo>
              <x14:cfvo type="num">
                <xm:f>0.95</xm:f>
              </x14:cfvo>
              <x14:cfvo type="num">
                <xm:f>1</xm:f>
              </x14:cfvo>
              <x14:cfIcon iconSet="3TrafficLights1" iconId="0"/>
              <x14:cfIcon iconSet="3TrafficLights1" iconId="1"/>
              <x14:cfIcon iconSet="3Triangles" iconId="2"/>
              <x14:cfIcon iconSet="3Symbols" iconId="2"/>
            </x14:iconSet>
          </x14:cfRule>
          <xm:sqref>H22:H46 K22:K46 N22:N46 P22:P46 R22:R46</xm:sqref>
        </x14:conditionalFormatting>
      </x14:conditionalFormattings>
    </ext>
  </extLs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3502A-E575-473B-B953-CFAD7CAF91E5}">
  <sheetPr>
    <tabColor theme="2"/>
    <pageSetUpPr fitToPage="1"/>
  </sheetPr>
  <dimension ref="B2:L98"/>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31.85546875" style="39" customWidth="1"/>
    <col min="4" max="4" width="17.28515625" style="39" customWidth="1"/>
    <col min="5" max="5" width="14.140625" style="39" customWidth="1"/>
    <col min="6" max="8" width="12.5703125" style="39" customWidth="1"/>
    <col min="9" max="9" width="14.7109375" style="39" customWidth="1"/>
    <col min="10" max="10" width="15" style="39" customWidth="1"/>
    <col min="11" max="20" width="7.5703125" style="39" customWidth="1"/>
    <col min="21" max="16384" width="12.5703125" style="39"/>
  </cols>
  <sheetData>
    <row r="2" spans="2:11" s="166" customFormat="1" ht="24.75" customHeight="1" x14ac:dyDescent="0.25">
      <c r="B2" s="2365" t="s">
        <v>0</v>
      </c>
      <c r="C2" s="2365"/>
      <c r="D2" s="2365"/>
      <c r="E2" s="2047" t="s">
        <v>123</v>
      </c>
      <c r="F2" s="2047"/>
      <c r="G2" s="2047"/>
      <c r="H2" s="2047"/>
      <c r="I2" s="2047"/>
      <c r="J2" s="2106"/>
    </row>
    <row r="3" spans="2:11" ht="22.5" customHeight="1" x14ac:dyDescent="0.2">
      <c r="B3" s="40"/>
      <c r="C3" s="40"/>
      <c r="D3" s="41"/>
      <c r="E3" s="41"/>
      <c r="F3" s="41"/>
      <c r="G3" s="41"/>
      <c r="H3" s="41"/>
      <c r="I3" s="41"/>
    </row>
    <row r="4" spans="2:11" ht="69.75" customHeight="1" x14ac:dyDescent="0.25">
      <c r="B4" s="2118" t="s">
        <v>124</v>
      </c>
      <c r="C4" s="1943"/>
      <c r="D4" s="2107" t="s">
        <v>44</v>
      </c>
      <c r="E4" s="2108"/>
      <c r="F4" s="2120" t="s">
        <v>126</v>
      </c>
      <c r="G4" s="2163"/>
      <c r="H4" s="2125" t="s">
        <v>1152</v>
      </c>
      <c r="I4" s="2335"/>
      <c r="J4" s="2336"/>
      <c r="K4" s="1012"/>
    </row>
    <row r="5" spans="2:11" ht="26.25" customHeight="1" x14ac:dyDescent="0.2">
      <c r="B5" s="2118" t="s">
        <v>128</v>
      </c>
      <c r="C5" s="1943"/>
      <c r="D5" s="2098" t="s">
        <v>1153</v>
      </c>
      <c r="E5" s="2099"/>
      <c r="F5" s="2120" t="s">
        <v>130</v>
      </c>
      <c r="G5" s="2163"/>
      <c r="H5" s="2098" t="s">
        <v>597</v>
      </c>
      <c r="I5" s="2068"/>
      <c r="J5" s="2099"/>
    </row>
    <row r="6" spans="2:11" ht="39.75" customHeight="1" x14ac:dyDescent="0.2">
      <c r="B6" s="2118" t="s">
        <v>132</v>
      </c>
      <c r="C6" s="1943"/>
      <c r="D6" s="2098" t="s">
        <v>1154</v>
      </c>
      <c r="E6" s="2099"/>
      <c r="F6" s="2189" t="s">
        <v>134</v>
      </c>
      <c r="G6" s="2190"/>
      <c r="H6" s="2098" t="s">
        <v>135</v>
      </c>
      <c r="I6" s="2039"/>
      <c r="J6" s="2040"/>
    </row>
    <row r="7" spans="2:11" ht="33" customHeight="1" x14ac:dyDescent="0.2">
      <c r="B7" s="2118" t="s">
        <v>136</v>
      </c>
      <c r="C7" s="1943"/>
      <c r="D7" s="2404" t="s">
        <v>1124</v>
      </c>
      <c r="E7" s="2405"/>
      <c r="F7" s="2189" t="s">
        <v>138</v>
      </c>
      <c r="G7" s="2190"/>
      <c r="H7" s="2098" t="s">
        <v>139</v>
      </c>
      <c r="I7" s="2039"/>
      <c r="J7" s="2040"/>
    </row>
    <row r="8" spans="2:11" ht="22.5" customHeight="1" x14ac:dyDescent="0.2">
      <c r="B8" s="2118" t="s">
        <v>140</v>
      </c>
      <c r="C8" s="1943"/>
      <c r="D8" s="2098" t="s">
        <v>1125</v>
      </c>
      <c r="E8" s="2099"/>
      <c r="F8" s="2189" t="s">
        <v>142</v>
      </c>
      <c r="G8" s="2190"/>
      <c r="H8" s="2098" t="s">
        <v>1155</v>
      </c>
      <c r="I8" s="2068"/>
      <c r="J8" s="2099"/>
    </row>
    <row r="9" spans="2:11" ht="16.5" customHeight="1" x14ac:dyDescent="0.2"/>
    <row r="10" spans="2:11" ht="22.5" customHeight="1" x14ac:dyDescent="0.2">
      <c r="B10" s="2234" t="s">
        <v>144</v>
      </c>
      <c r="C10" s="2159"/>
      <c r="D10" s="2159"/>
      <c r="E10" s="2159"/>
      <c r="F10" s="2159"/>
      <c r="G10" s="2159"/>
      <c r="H10" s="2159"/>
      <c r="I10" s="2159"/>
      <c r="J10" s="2159"/>
    </row>
    <row r="11" spans="2:11" s="172" customFormat="1" ht="22.5" customHeight="1" x14ac:dyDescent="0.2">
      <c r="B11" s="1106" t="s">
        <v>1156</v>
      </c>
      <c r="C11" s="1107"/>
      <c r="D11" s="1109" t="s">
        <v>312</v>
      </c>
      <c r="E11" s="1107"/>
      <c r="F11" s="1032"/>
      <c r="G11" s="1107"/>
      <c r="H11" s="1032"/>
      <c r="I11" s="1032"/>
      <c r="J11" s="1110"/>
    </row>
    <row r="12" spans="2:11" ht="22.5" customHeight="1" x14ac:dyDescent="0.2">
      <c r="B12" s="92"/>
      <c r="C12" s="92"/>
      <c r="D12" s="92"/>
      <c r="E12" s="92"/>
      <c r="F12" s="92"/>
      <c r="G12" s="92"/>
      <c r="H12" s="92"/>
      <c r="I12" s="92"/>
    </row>
    <row r="13" spans="2:11" ht="22.5" customHeight="1" x14ac:dyDescent="0.2">
      <c r="B13" s="1370" t="s">
        <v>902</v>
      </c>
      <c r="C13" s="1119" t="s">
        <v>441</v>
      </c>
      <c r="D13" s="1119" t="s">
        <v>442</v>
      </c>
      <c r="E13" s="1119" t="s">
        <v>443</v>
      </c>
      <c r="F13" s="1119" t="s">
        <v>444</v>
      </c>
      <c r="G13" s="1119" t="s">
        <v>445</v>
      </c>
      <c r="H13" s="1119" t="s">
        <v>479</v>
      </c>
      <c r="J13" s="225" t="s">
        <v>428</v>
      </c>
    </row>
    <row r="14" spans="2:11" ht="22.5" customHeight="1" x14ac:dyDescent="0.2">
      <c r="B14" s="2353" t="s">
        <v>502</v>
      </c>
      <c r="C14" s="1362" t="s">
        <v>1157</v>
      </c>
      <c r="D14" s="1363" t="s">
        <v>1158</v>
      </c>
      <c r="E14" s="1363" t="s">
        <v>1159</v>
      </c>
      <c r="F14" s="1363" t="s">
        <v>1160</v>
      </c>
      <c r="G14" s="1363" t="s">
        <v>1160</v>
      </c>
      <c r="H14" s="1363" t="s">
        <v>1161</v>
      </c>
      <c r="J14" s="172" t="s">
        <v>429</v>
      </c>
    </row>
    <row r="15" spans="2:11" ht="22.5" customHeight="1" x14ac:dyDescent="0.2">
      <c r="B15" s="2353"/>
      <c r="C15" s="1360">
        <f t="shared" ref="C15:H15" si="0">(_xlfn.NUMBERVALUE(LEFT(C14,2))/(_xlfn.NUMBERVALUE(RIGHT(C14,2))))</f>
        <v>0.1</v>
      </c>
      <c r="D15" s="750">
        <f t="shared" si="0"/>
        <v>0.35</v>
      </c>
      <c r="E15" s="750">
        <f t="shared" si="0"/>
        <v>0.59090909090909094</v>
      </c>
      <c r="F15" s="751">
        <f t="shared" si="0"/>
        <v>0.8571428571428571</v>
      </c>
      <c r="G15" s="751">
        <f t="shared" si="0"/>
        <v>0.8571428571428571</v>
      </c>
      <c r="H15" s="751">
        <f t="shared" si="0"/>
        <v>0.90476190476190477</v>
      </c>
      <c r="J15" s="172" t="s">
        <v>430</v>
      </c>
    </row>
    <row r="16" spans="2:11" ht="22.5" customHeight="1" x14ac:dyDescent="0.2">
      <c r="B16" s="2353" t="s">
        <v>1131</v>
      </c>
      <c r="C16" s="1361" t="s">
        <v>1162</v>
      </c>
      <c r="D16" s="752" t="s">
        <v>1163</v>
      </c>
      <c r="E16" s="752" t="s">
        <v>1164</v>
      </c>
      <c r="F16" s="752" t="s">
        <v>1165</v>
      </c>
      <c r="G16" s="752" t="s">
        <v>1166</v>
      </c>
      <c r="H16" s="752" t="s">
        <v>1167</v>
      </c>
      <c r="J16" s="172" t="s">
        <v>326</v>
      </c>
    </row>
    <row r="17" spans="2:11" ht="22.5" customHeight="1" x14ac:dyDescent="0.2">
      <c r="B17" s="2353"/>
      <c r="C17" s="1360">
        <f t="shared" ref="C17:H17" si="1">(_xlfn.NUMBERVALUE(LEFT(C16,2))/(_xlfn.NUMBERVALUE(RIGHT(C16,2))))</f>
        <v>0.2</v>
      </c>
      <c r="D17" s="750">
        <f t="shared" si="1"/>
        <v>0.53333333333333333</v>
      </c>
      <c r="E17" s="750">
        <f t="shared" si="1"/>
        <v>0.6</v>
      </c>
      <c r="F17" s="751">
        <f t="shared" si="1"/>
        <v>0.66666666666666663</v>
      </c>
      <c r="G17" s="751">
        <f t="shared" si="1"/>
        <v>0.73333333333333328</v>
      </c>
      <c r="H17" s="751">
        <f t="shared" si="1"/>
        <v>1</v>
      </c>
      <c r="J17" s="172" t="s">
        <v>431</v>
      </c>
    </row>
    <row r="18" spans="2:11" ht="22.5" customHeight="1" x14ac:dyDescent="0.2">
      <c r="B18" s="753"/>
      <c r="C18" s="754"/>
      <c r="D18" s="754"/>
      <c r="E18" s="754"/>
      <c r="F18" s="754"/>
      <c r="G18" s="754"/>
      <c r="H18" s="754"/>
    </row>
    <row r="19" spans="2:11" ht="22.5" customHeight="1" x14ac:dyDescent="0.2">
      <c r="B19" s="184"/>
      <c r="C19" s="184"/>
    </row>
    <row r="20" spans="2:11" ht="15.75" customHeight="1" x14ac:dyDescent="0.2">
      <c r="B20" s="2353" t="s">
        <v>1028</v>
      </c>
      <c r="C20" s="2353"/>
      <c r="D20" s="2353" t="s">
        <v>1168</v>
      </c>
      <c r="E20" s="2353"/>
      <c r="F20" s="2353"/>
      <c r="G20" s="2353"/>
      <c r="H20" s="753"/>
      <c r="I20" s="753"/>
      <c r="J20" s="753"/>
      <c r="K20" s="453"/>
    </row>
    <row r="21" spans="2:11" ht="15.75" customHeight="1" x14ac:dyDescent="0.2">
      <c r="B21" s="2353"/>
      <c r="C21" s="2353"/>
      <c r="D21" s="1269" t="s">
        <v>828</v>
      </c>
      <c r="E21" s="1269" t="s">
        <v>829</v>
      </c>
      <c r="F21" s="1269" t="s">
        <v>503</v>
      </c>
      <c r="G21" s="1269" t="s">
        <v>504</v>
      </c>
      <c r="H21" s="1269" t="s">
        <v>505</v>
      </c>
      <c r="I21" s="1269" t="s">
        <v>506</v>
      </c>
      <c r="J21" s="1269" t="s">
        <v>479</v>
      </c>
      <c r="K21" s="1268" t="s">
        <v>1169</v>
      </c>
    </row>
    <row r="22" spans="2:11" ht="15.75" customHeight="1" x14ac:dyDescent="0.2">
      <c r="B22" s="919">
        <v>1</v>
      </c>
      <c r="C22" s="919" t="s">
        <v>507</v>
      </c>
      <c r="D22" s="1364"/>
      <c r="E22" s="1364"/>
      <c r="F22" s="1364"/>
      <c r="G22" s="1189" t="s">
        <v>1170</v>
      </c>
      <c r="H22" s="1189" t="s">
        <v>1170</v>
      </c>
      <c r="I22" s="1189" t="s">
        <v>1170</v>
      </c>
      <c r="J22" s="1189" t="s">
        <v>1170</v>
      </c>
      <c r="K22" s="1365" t="s">
        <v>1171</v>
      </c>
    </row>
    <row r="23" spans="2:11" ht="15.75" customHeight="1" x14ac:dyDescent="0.2">
      <c r="B23" s="301">
        <v>2</v>
      </c>
      <c r="C23" s="301" t="s">
        <v>508</v>
      </c>
      <c r="D23" s="757"/>
      <c r="E23" s="757"/>
      <c r="F23" s="755" t="s">
        <v>1170</v>
      </c>
      <c r="G23" s="755" t="s">
        <v>1170</v>
      </c>
      <c r="H23" s="755" t="s">
        <v>1170</v>
      </c>
      <c r="I23" s="755" t="s">
        <v>1170</v>
      </c>
      <c r="J23" s="755" t="s">
        <v>1170</v>
      </c>
      <c r="K23" s="758" t="s">
        <v>1172</v>
      </c>
    </row>
    <row r="24" spans="2:11" ht="15.75" customHeight="1" x14ac:dyDescent="0.2">
      <c r="B24" s="301">
        <v>3</v>
      </c>
      <c r="C24" s="301" t="s">
        <v>1173</v>
      </c>
      <c r="D24" s="757"/>
      <c r="E24" s="757"/>
      <c r="F24" s="755" t="s">
        <v>1170</v>
      </c>
      <c r="G24" s="755" t="s">
        <v>1170</v>
      </c>
      <c r="H24" s="755" t="s">
        <v>1170</v>
      </c>
      <c r="I24" s="755" t="s">
        <v>1170</v>
      </c>
      <c r="J24" s="755" t="s">
        <v>1170</v>
      </c>
      <c r="K24" s="756" t="s">
        <v>1174</v>
      </c>
    </row>
    <row r="25" spans="2:11" ht="15.75" customHeight="1" x14ac:dyDescent="0.2">
      <c r="B25" s="301">
        <v>4</v>
      </c>
      <c r="C25" s="301" t="s">
        <v>1175</v>
      </c>
      <c r="D25" s="755"/>
      <c r="E25" s="755"/>
      <c r="F25" s="755"/>
      <c r="G25" s="755"/>
      <c r="H25" s="755"/>
      <c r="I25" s="755"/>
      <c r="J25" s="755"/>
      <c r="K25" s="759" t="s">
        <v>1176</v>
      </c>
    </row>
    <row r="26" spans="2:11" ht="15.75" customHeight="1" x14ac:dyDescent="0.2">
      <c r="B26" s="301">
        <v>5</v>
      </c>
      <c r="C26" s="301" t="s">
        <v>511</v>
      </c>
      <c r="D26" s="755"/>
      <c r="E26" s="755"/>
      <c r="F26" s="755" t="s">
        <v>1170</v>
      </c>
      <c r="G26" s="755" t="s">
        <v>1170</v>
      </c>
      <c r="H26" s="755" t="s">
        <v>1170</v>
      </c>
      <c r="I26" s="755" t="s">
        <v>1170</v>
      </c>
      <c r="J26" s="755" t="s">
        <v>1170</v>
      </c>
      <c r="K26" s="756" t="s">
        <v>1177</v>
      </c>
    </row>
    <row r="27" spans="2:11" ht="15.75" customHeight="1" x14ac:dyDescent="0.2">
      <c r="B27" s="301">
        <v>6</v>
      </c>
      <c r="C27" s="656" t="s">
        <v>1178</v>
      </c>
      <c r="D27" s="760"/>
      <c r="E27" s="760"/>
      <c r="F27" s="760"/>
      <c r="G27" s="760"/>
      <c r="H27" s="760"/>
      <c r="I27" s="760"/>
      <c r="J27" s="760"/>
      <c r="K27" s="758" t="s">
        <v>1179</v>
      </c>
    </row>
    <row r="28" spans="2:11" ht="15.75" customHeight="1" x14ac:dyDescent="0.2">
      <c r="B28" s="301">
        <v>7</v>
      </c>
      <c r="C28" s="301" t="s">
        <v>512</v>
      </c>
      <c r="D28" s="757"/>
      <c r="E28" s="757"/>
      <c r="F28" s="757"/>
      <c r="G28" s="755" t="s">
        <v>1170</v>
      </c>
      <c r="H28" s="755" t="s">
        <v>1170</v>
      </c>
      <c r="I28" s="755" t="s">
        <v>1170</v>
      </c>
      <c r="J28" s="755" t="s">
        <v>1170</v>
      </c>
      <c r="K28" s="758" t="s">
        <v>1180</v>
      </c>
    </row>
    <row r="29" spans="2:11" ht="15.75" customHeight="1" x14ac:dyDescent="0.2">
      <c r="B29" s="301">
        <v>8</v>
      </c>
      <c r="C29" s="301" t="s">
        <v>513</v>
      </c>
      <c r="D29" s="757"/>
      <c r="E29" s="757"/>
      <c r="F29" s="757"/>
      <c r="G29" s="755" t="s">
        <v>1170</v>
      </c>
      <c r="H29" s="755" t="s">
        <v>1170</v>
      </c>
      <c r="I29" s="755" t="s">
        <v>1170</v>
      </c>
      <c r="J29" s="755" t="s">
        <v>1170</v>
      </c>
      <c r="K29" s="758" t="s">
        <v>1180</v>
      </c>
    </row>
    <row r="30" spans="2:11" ht="15.75" customHeight="1" x14ac:dyDescent="0.2">
      <c r="B30" s="301">
        <v>9</v>
      </c>
      <c r="C30" s="301" t="s">
        <v>514</v>
      </c>
      <c r="D30" s="757"/>
      <c r="E30" s="757"/>
      <c r="F30" s="757"/>
      <c r="G30" s="755" t="s">
        <v>1170</v>
      </c>
      <c r="H30" s="755" t="s">
        <v>1170</v>
      </c>
      <c r="I30" s="755" t="s">
        <v>1170</v>
      </c>
      <c r="J30" s="755" t="s">
        <v>1170</v>
      </c>
      <c r="K30" s="758" t="s">
        <v>1180</v>
      </c>
    </row>
    <row r="31" spans="2:11" ht="15.75" customHeight="1" x14ac:dyDescent="0.2">
      <c r="B31" s="301">
        <v>10</v>
      </c>
      <c r="C31" s="301" t="s">
        <v>515</v>
      </c>
      <c r="D31" s="757"/>
      <c r="E31" s="757"/>
      <c r="F31" s="757"/>
      <c r="G31" s="755" t="s">
        <v>1170</v>
      </c>
      <c r="H31" s="755" t="s">
        <v>1170</v>
      </c>
      <c r="I31" s="755" t="s">
        <v>1170</v>
      </c>
      <c r="J31" s="755" t="s">
        <v>1170</v>
      </c>
      <c r="K31" s="758" t="s">
        <v>1180</v>
      </c>
    </row>
    <row r="32" spans="2:11" ht="15.75" customHeight="1" x14ac:dyDescent="0.2">
      <c r="B32" s="301">
        <v>11</v>
      </c>
      <c r="C32" s="761" t="s">
        <v>1181</v>
      </c>
      <c r="D32" s="755"/>
      <c r="E32" s="757"/>
      <c r="F32" s="757"/>
      <c r="G32" s="757"/>
      <c r="H32" s="757"/>
      <c r="I32" s="757"/>
      <c r="J32" s="757"/>
      <c r="K32" s="758" t="s">
        <v>1182</v>
      </c>
    </row>
    <row r="33" spans="2:11" ht="15.75" customHeight="1" x14ac:dyDescent="0.2">
      <c r="B33" s="301">
        <v>12</v>
      </c>
      <c r="C33" s="301" t="s">
        <v>654</v>
      </c>
      <c r="D33" s="755"/>
      <c r="E33" s="755"/>
      <c r="F33" s="755"/>
      <c r="G33" s="755" t="s">
        <v>1170</v>
      </c>
      <c r="H33" s="755" t="s">
        <v>1170</v>
      </c>
      <c r="I33" s="755" t="s">
        <v>1170</v>
      </c>
      <c r="J33" s="755" t="s">
        <v>1170</v>
      </c>
      <c r="K33" s="758" t="s">
        <v>1180</v>
      </c>
    </row>
    <row r="34" spans="2:11" ht="15.75" customHeight="1" x14ac:dyDescent="0.2">
      <c r="B34" s="301">
        <v>13</v>
      </c>
      <c r="C34" s="761" t="s">
        <v>1183</v>
      </c>
      <c r="D34" s="757"/>
      <c r="E34" s="757"/>
      <c r="F34" s="757"/>
      <c r="G34" s="757"/>
      <c r="H34" s="757"/>
      <c r="I34" s="757"/>
      <c r="J34" s="757"/>
      <c r="K34" s="758" t="s">
        <v>1182</v>
      </c>
    </row>
    <row r="35" spans="2:11" ht="15.75" customHeight="1" x14ac:dyDescent="0.2">
      <c r="B35" s="301">
        <v>14</v>
      </c>
      <c r="C35" s="761" t="s">
        <v>1184</v>
      </c>
      <c r="D35" s="757"/>
      <c r="E35" s="757"/>
      <c r="F35" s="757"/>
      <c r="G35" s="757"/>
      <c r="H35" s="757"/>
      <c r="I35" s="757"/>
      <c r="J35" s="757"/>
      <c r="K35" s="758" t="s">
        <v>1182</v>
      </c>
    </row>
    <row r="36" spans="2:11" ht="15.75" customHeight="1" x14ac:dyDescent="0.2">
      <c r="B36" s="301">
        <v>15</v>
      </c>
      <c r="C36" s="761" t="s">
        <v>1185</v>
      </c>
      <c r="D36" s="757"/>
      <c r="E36" s="757"/>
      <c r="F36" s="757"/>
      <c r="G36" s="757"/>
      <c r="H36" s="757"/>
      <c r="I36" s="757"/>
      <c r="J36" s="757"/>
      <c r="K36" s="758" t="s">
        <v>1182</v>
      </c>
    </row>
    <row r="37" spans="2:11" ht="15.75" customHeight="1" x14ac:dyDescent="0.2">
      <c r="B37" s="301">
        <v>16</v>
      </c>
      <c r="C37" s="761" t="s">
        <v>1186</v>
      </c>
      <c r="D37" s="757"/>
      <c r="E37" s="757"/>
      <c r="F37" s="757"/>
      <c r="G37" s="757"/>
      <c r="H37" s="757"/>
      <c r="I37" s="757"/>
      <c r="J37" s="757"/>
      <c r="K37" s="758" t="s">
        <v>1182</v>
      </c>
    </row>
    <row r="38" spans="2:11" ht="15.75" customHeight="1" x14ac:dyDescent="0.2">
      <c r="B38" s="301">
        <v>17</v>
      </c>
      <c r="C38" s="656" t="s">
        <v>517</v>
      </c>
      <c r="D38" s="757"/>
      <c r="E38" s="757"/>
      <c r="F38" s="757"/>
      <c r="G38" s="757"/>
      <c r="H38" s="757"/>
      <c r="I38" s="757"/>
      <c r="J38" s="757"/>
      <c r="K38" s="758" t="s">
        <v>1179</v>
      </c>
    </row>
    <row r="39" spans="2:11" ht="15.75" customHeight="1" x14ac:dyDescent="0.2">
      <c r="B39" s="301">
        <v>18</v>
      </c>
      <c r="C39" s="762" t="s">
        <v>518</v>
      </c>
      <c r="D39" s="755" t="s">
        <v>1170</v>
      </c>
      <c r="E39" s="755" t="s">
        <v>1170</v>
      </c>
      <c r="F39" s="755" t="s">
        <v>1170</v>
      </c>
      <c r="G39" s="755" t="s">
        <v>1170</v>
      </c>
      <c r="H39" s="755" t="s">
        <v>1170</v>
      </c>
      <c r="I39" s="755" t="s">
        <v>1170</v>
      </c>
      <c r="J39" s="755" t="s">
        <v>1170</v>
      </c>
      <c r="K39" s="756" t="s">
        <v>1174</v>
      </c>
    </row>
    <row r="40" spans="2:11" ht="15.75" customHeight="1" x14ac:dyDescent="0.2">
      <c r="B40" s="301">
        <v>19</v>
      </c>
      <c r="C40" s="301" t="s">
        <v>519</v>
      </c>
      <c r="D40" s="755"/>
      <c r="E40" s="755" t="s">
        <v>1170</v>
      </c>
      <c r="F40" s="755" t="s">
        <v>1170</v>
      </c>
      <c r="G40" s="755" t="s">
        <v>1170</v>
      </c>
      <c r="H40" s="755" t="s">
        <v>1170</v>
      </c>
      <c r="I40" s="755" t="s">
        <v>1170</v>
      </c>
      <c r="J40" s="755" t="s">
        <v>1170</v>
      </c>
      <c r="K40" s="756" t="s">
        <v>1174</v>
      </c>
    </row>
    <row r="41" spans="2:11" ht="15.75" customHeight="1" x14ac:dyDescent="0.2">
      <c r="B41" s="301">
        <v>20</v>
      </c>
      <c r="C41" s="301" t="s">
        <v>1187</v>
      </c>
      <c r="D41" s="755"/>
      <c r="E41" s="755"/>
      <c r="F41" s="755"/>
      <c r="G41" s="755" t="s">
        <v>1170</v>
      </c>
      <c r="H41" s="755" t="s">
        <v>1170</v>
      </c>
      <c r="I41" s="755" t="s">
        <v>1170</v>
      </c>
      <c r="J41" s="755" t="s">
        <v>1170</v>
      </c>
      <c r="K41" s="758" t="s">
        <v>1180</v>
      </c>
    </row>
    <row r="42" spans="2:11" ht="15.75" customHeight="1" x14ac:dyDescent="0.2">
      <c r="B42" s="301">
        <v>21</v>
      </c>
      <c r="C42" s="301" t="s">
        <v>520</v>
      </c>
      <c r="D42" s="755"/>
      <c r="E42" s="755"/>
      <c r="F42" s="755" t="s">
        <v>1170</v>
      </c>
      <c r="G42" s="755" t="s">
        <v>1170</v>
      </c>
      <c r="H42" s="755" t="s">
        <v>1170</v>
      </c>
      <c r="I42" s="755" t="s">
        <v>1170</v>
      </c>
      <c r="J42" s="755" t="s">
        <v>1170</v>
      </c>
      <c r="K42" s="756" t="s">
        <v>1188</v>
      </c>
    </row>
    <row r="43" spans="2:11" ht="15.75" customHeight="1" x14ac:dyDescent="0.2">
      <c r="B43" s="301">
        <v>22</v>
      </c>
      <c r="C43" s="656" t="s">
        <v>1189</v>
      </c>
      <c r="D43" s="755"/>
      <c r="E43" s="755"/>
      <c r="F43" s="755"/>
      <c r="G43" s="755"/>
      <c r="H43" s="760"/>
      <c r="I43" s="760"/>
      <c r="J43" s="760"/>
      <c r="K43" s="758" t="s">
        <v>1179</v>
      </c>
    </row>
    <row r="44" spans="2:11" ht="15.75" customHeight="1" x14ac:dyDescent="0.2">
      <c r="B44" s="301">
        <v>23</v>
      </c>
      <c r="C44" s="301" t="s">
        <v>521</v>
      </c>
      <c r="D44" s="755"/>
      <c r="E44" s="755"/>
      <c r="F44" s="755"/>
      <c r="G44" s="755"/>
      <c r="H44" s="755" t="s">
        <v>1170</v>
      </c>
      <c r="I44" s="755" t="s">
        <v>1170</v>
      </c>
      <c r="J44" s="755" t="s">
        <v>1170</v>
      </c>
      <c r="K44" s="763" t="s">
        <v>1190</v>
      </c>
    </row>
    <row r="45" spans="2:11" ht="15.75" customHeight="1" x14ac:dyDescent="0.2">
      <c r="B45" s="301">
        <v>24</v>
      </c>
      <c r="C45" s="301" t="s">
        <v>522</v>
      </c>
      <c r="D45" s="755"/>
      <c r="E45" s="755"/>
      <c r="F45" s="755"/>
      <c r="G45" s="755"/>
      <c r="H45" s="755"/>
      <c r="I45" s="755"/>
      <c r="J45" s="755" t="s">
        <v>1170</v>
      </c>
      <c r="K45" s="759" t="s">
        <v>1191</v>
      </c>
    </row>
    <row r="46" spans="2:11" ht="15.75" customHeight="1" x14ac:dyDescent="0.2">
      <c r="B46" s="301">
        <v>25</v>
      </c>
      <c r="C46" s="301" t="s">
        <v>523</v>
      </c>
      <c r="D46" s="755"/>
      <c r="E46" s="755"/>
      <c r="F46" s="755" t="s">
        <v>1170</v>
      </c>
      <c r="G46" s="755" t="s">
        <v>1170</v>
      </c>
      <c r="H46" s="755" t="s">
        <v>1170</v>
      </c>
      <c r="I46" s="755" t="s">
        <v>1170</v>
      </c>
      <c r="J46" s="755" t="s">
        <v>1170</v>
      </c>
      <c r="K46" s="756" t="s">
        <v>1188</v>
      </c>
    </row>
    <row r="47" spans="2:11" ht="15.75" customHeight="1" x14ac:dyDescent="0.2">
      <c r="B47" s="301">
        <v>26</v>
      </c>
      <c r="C47" s="301" t="s">
        <v>1145</v>
      </c>
      <c r="D47" s="757"/>
      <c r="E47" s="757"/>
      <c r="F47" s="755" t="s">
        <v>1170</v>
      </c>
      <c r="G47" s="755" t="s">
        <v>1170</v>
      </c>
      <c r="H47" s="755" t="s">
        <v>1170</v>
      </c>
      <c r="I47" s="755" t="s">
        <v>1170</v>
      </c>
      <c r="J47" s="755" t="s">
        <v>1170</v>
      </c>
      <c r="K47" s="756" t="s">
        <v>1174</v>
      </c>
    </row>
    <row r="48" spans="2:11" ht="15.75" customHeight="1" x14ac:dyDescent="0.2">
      <c r="B48" s="301">
        <v>27</v>
      </c>
      <c r="C48" s="301" t="s">
        <v>1192</v>
      </c>
      <c r="D48" s="755"/>
      <c r="E48" s="755"/>
      <c r="F48" s="755"/>
      <c r="G48" s="755"/>
      <c r="H48" s="755"/>
      <c r="I48" s="755"/>
      <c r="J48" s="755"/>
      <c r="K48" s="759" t="s">
        <v>1193</v>
      </c>
    </row>
    <row r="49" spans="2:12" ht="15.75" customHeight="1" x14ac:dyDescent="0.2">
      <c r="B49" s="301">
        <v>28</v>
      </c>
      <c r="C49" s="656" t="s">
        <v>1194</v>
      </c>
      <c r="D49" s="755"/>
      <c r="E49" s="760"/>
      <c r="F49" s="760"/>
      <c r="G49" s="760"/>
      <c r="H49" s="760"/>
      <c r="I49" s="760"/>
      <c r="J49" s="760"/>
      <c r="K49" s="758" t="s">
        <v>1179</v>
      </c>
    </row>
    <row r="50" spans="2:12" ht="15.75" customHeight="1" x14ac:dyDescent="0.2">
      <c r="B50" s="301">
        <v>29</v>
      </c>
      <c r="C50" s="301" t="s">
        <v>526</v>
      </c>
      <c r="D50" s="755"/>
      <c r="E50" s="755"/>
      <c r="F50" s="755" t="s">
        <v>1170</v>
      </c>
      <c r="G50" s="755" t="s">
        <v>1170</v>
      </c>
      <c r="H50" s="755" t="s">
        <v>1170</v>
      </c>
      <c r="I50" s="755" t="s">
        <v>1170</v>
      </c>
      <c r="J50" s="755" t="s">
        <v>1170</v>
      </c>
      <c r="K50" s="756" t="s">
        <v>1174</v>
      </c>
    </row>
    <row r="51" spans="2:12" ht="15.75" customHeight="1" x14ac:dyDescent="0.2">
      <c r="B51" s="301">
        <v>30</v>
      </c>
      <c r="C51" s="301" t="s">
        <v>527</v>
      </c>
      <c r="D51" s="755"/>
      <c r="E51" s="755"/>
      <c r="F51" s="755"/>
      <c r="G51" s="755" t="s">
        <v>1170</v>
      </c>
      <c r="H51" s="755" t="s">
        <v>1170</v>
      </c>
      <c r="I51" s="755" t="s">
        <v>1170</v>
      </c>
      <c r="J51" s="755" t="s">
        <v>1170</v>
      </c>
      <c r="K51" s="756" t="s">
        <v>1171</v>
      </c>
    </row>
    <row r="52" spans="2:12" ht="15.75" customHeight="1" x14ac:dyDescent="0.2">
      <c r="D52" s="175"/>
      <c r="E52" s="175"/>
      <c r="F52" s="175"/>
      <c r="G52" s="175"/>
      <c r="H52" s="175"/>
      <c r="I52" s="175"/>
      <c r="J52" s="175"/>
      <c r="K52" s="453"/>
    </row>
    <row r="53" spans="2:12" ht="15.75" customHeight="1" x14ac:dyDescent="0.25">
      <c r="C53" s="1372" t="s">
        <v>1195</v>
      </c>
      <c r="D53" s="1373">
        <f>COUNTIF(D22:D51,"X")</f>
        <v>1</v>
      </c>
      <c r="E53" s="1373">
        <f>COUNTIF(E22:E51,"X")</f>
        <v>2</v>
      </c>
      <c r="F53" s="1373">
        <f>COUNTIF(F22:F51,"X")</f>
        <v>9</v>
      </c>
      <c r="G53" s="1373">
        <f>COUNTIF(G22:G51,"X")</f>
        <v>17</v>
      </c>
      <c r="H53" s="1373">
        <v>18</v>
      </c>
      <c r="I53" s="1373">
        <v>18</v>
      </c>
      <c r="J53" s="1373">
        <v>19</v>
      </c>
      <c r="K53" s="453"/>
    </row>
    <row r="57" spans="2:12" ht="15.75" customHeight="1" x14ac:dyDescent="0.25">
      <c r="B57" s="2407" t="s">
        <v>1148</v>
      </c>
      <c r="C57" s="2407"/>
      <c r="D57" s="1371" t="s">
        <v>1196</v>
      </c>
      <c r="E57" s="1269" t="s">
        <v>828</v>
      </c>
      <c r="F57" s="1269" t="s">
        <v>829</v>
      </c>
      <c r="G57" s="1269" t="s">
        <v>503</v>
      </c>
      <c r="H57" s="1269" t="s">
        <v>504</v>
      </c>
      <c r="I57" s="1269" t="s">
        <v>1197</v>
      </c>
      <c r="J57" s="1269" t="s">
        <v>1198</v>
      </c>
      <c r="K57" s="1150" t="s">
        <v>1199</v>
      </c>
      <c r="L57" s="1268" t="s">
        <v>1169</v>
      </c>
    </row>
    <row r="58" spans="2:12" ht="15.75" customHeight="1" x14ac:dyDescent="0.2">
      <c r="B58" s="919">
        <v>1</v>
      </c>
      <c r="C58" s="1366" t="s">
        <v>831</v>
      </c>
      <c r="D58" s="1366" t="s">
        <v>1200</v>
      </c>
      <c r="E58" s="1367"/>
      <c r="F58" s="1367"/>
      <c r="G58" s="1367"/>
      <c r="H58" s="1367" t="s">
        <v>1201</v>
      </c>
      <c r="I58" s="1367" t="s">
        <v>1201</v>
      </c>
      <c r="J58" s="1367" t="s">
        <v>1170</v>
      </c>
      <c r="K58" s="1368" t="s">
        <v>1170</v>
      </c>
      <c r="L58" s="1369" t="s">
        <v>1202</v>
      </c>
    </row>
    <row r="59" spans="2:12" ht="15.75" customHeight="1" x14ac:dyDescent="0.2">
      <c r="B59" s="301">
        <v>2</v>
      </c>
      <c r="C59" s="764" t="s">
        <v>833</v>
      </c>
      <c r="D59" s="764" t="s">
        <v>1200</v>
      </c>
      <c r="E59" s="765"/>
      <c r="F59" s="765"/>
      <c r="G59" s="765" t="s">
        <v>1201</v>
      </c>
      <c r="H59" s="765" t="s">
        <v>1201</v>
      </c>
      <c r="I59" s="765" t="s">
        <v>1201</v>
      </c>
      <c r="J59" s="765" t="s">
        <v>1170</v>
      </c>
      <c r="K59" s="766" t="s">
        <v>1170</v>
      </c>
      <c r="L59" s="762" t="s">
        <v>1203</v>
      </c>
    </row>
    <row r="60" spans="2:12" ht="15.75" customHeight="1" x14ac:dyDescent="0.2">
      <c r="B60" s="301">
        <v>3</v>
      </c>
      <c r="C60" s="764" t="s">
        <v>1204</v>
      </c>
      <c r="D60" s="764" t="s">
        <v>1200</v>
      </c>
      <c r="E60" s="765"/>
      <c r="F60" s="765"/>
      <c r="G60" s="765"/>
      <c r="H60" s="765"/>
      <c r="I60" s="765" t="s">
        <v>1170</v>
      </c>
      <c r="J60" s="765" t="s">
        <v>1170</v>
      </c>
      <c r="K60" s="766" t="s">
        <v>1170</v>
      </c>
      <c r="L60" s="762" t="s">
        <v>1203</v>
      </c>
    </row>
    <row r="61" spans="2:12" ht="15.75" customHeight="1" x14ac:dyDescent="0.2">
      <c r="B61" s="301">
        <v>4</v>
      </c>
      <c r="C61" s="764" t="s">
        <v>942</v>
      </c>
      <c r="D61" s="764" t="s">
        <v>1200</v>
      </c>
      <c r="E61" s="765"/>
      <c r="F61" s="765"/>
      <c r="G61" s="765" t="s">
        <v>1201</v>
      </c>
      <c r="H61" s="765" t="s">
        <v>1201</v>
      </c>
      <c r="I61" s="765" t="s">
        <v>1201</v>
      </c>
      <c r="J61" s="765" t="s">
        <v>1170</v>
      </c>
      <c r="K61" s="766" t="s">
        <v>1170</v>
      </c>
      <c r="L61" s="762" t="s">
        <v>1203</v>
      </c>
    </row>
    <row r="62" spans="2:12" ht="15.75" customHeight="1" x14ac:dyDescent="0.2">
      <c r="B62" s="301">
        <v>5</v>
      </c>
      <c r="C62" s="764" t="s">
        <v>836</v>
      </c>
      <c r="D62" s="764" t="s">
        <v>1200</v>
      </c>
      <c r="E62" s="765"/>
      <c r="F62" s="765"/>
      <c r="G62" s="765" t="s">
        <v>1201</v>
      </c>
      <c r="H62" s="765" t="s">
        <v>1201</v>
      </c>
      <c r="I62" s="765" t="s">
        <v>1201</v>
      </c>
      <c r="J62" s="765" t="s">
        <v>1170</v>
      </c>
      <c r="K62" s="766" t="s">
        <v>1170</v>
      </c>
      <c r="L62" s="762" t="s">
        <v>1203</v>
      </c>
    </row>
    <row r="63" spans="2:12" ht="15.75" customHeight="1" x14ac:dyDescent="0.2">
      <c r="B63" s="301">
        <v>6</v>
      </c>
      <c r="C63" s="761" t="s">
        <v>950</v>
      </c>
      <c r="D63" s="764" t="s">
        <v>1200</v>
      </c>
      <c r="E63" s="765"/>
      <c r="F63" s="765"/>
      <c r="G63" s="757"/>
      <c r="H63" s="757"/>
      <c r="I63" s="757"/>
      <c r="J63" s="757"/>
      <c r="K63" s="301"/>
      <c r="L63" s="768" t="s">
        <v>1205</v>
      </c>
    </row>
    <row r="64" spans="2:12" ht="15.75" customHeight="1" x14ac:dyDescent="0.2">
      <c r="B64" s="301">
        <v>7</v>
      </c>
      <c r="C64" s="762" t="s">
        <v>956</v>
      </c>
      <c r="D64" s="762" t="s">
        <v>1200</v>
      </c>
      <c r="E64" s="765"/>
      <c r="F64" s="765"/>
      <c r="G64" s="765"/>
      <c r="H64" s="765" t="s">
        <v>1201</v>
      </c>
      <c r="I64" s="765" t="s">
        <v>1201</v>
      </c>
      <c r="J64" s="765" t="s">
        <v>1170</v>
      </c>
      <c r="K64" s="766" t="s">
        <v>1170</v>
      </c>
      <c r="L64" s="762" t="s">
        <v>1206</v>
      </c>
    </row>
    <row r="65" spans="2:12" ht="15.75" customHeight="1" x14ac:dyDescent="0.2">
      <c r="B65" s="301">
        <v>8</v>
      </c>
      <c r="C65" s="764" t="s">
        <v>845</v>
      </c>
      <c r="D65" s="764" t="s">
        <v>1200</v>
      </c>
      <c r="E65" s="765"/>
      <c r="F65" s="765"/>
      <c r="G65" s="765" t="s">
        <v>1201</v>
      </c>
      <c r="H65" s="765" t="s">
        <v>1201</v>
      </c>
      <c r="I65" s="765" t="s">
        <v>1201</v>
      </c>
      <c r="J65" s="765" t="s">
        <v>1170</v>
      </c>
      <c r="K65" s="766" t="s">
        <v>1170</v>
      </c>
      <c r="L65" s="762" t="s">
        <v>1203</v>
      </c>
    </row>
    <row r="66" spans="2:12" ht="15.75" customHeight="1" x14ac:dyDescent="0.2">
      <c r="B66" s="301">
        <v>9</v>
      </c>
      <c r="C66" s="764" t="s">
        <v>849</v>
      </c>
      <c r="D66" s="764" t="s">
        <v>1200</v>
      </c>
      <c r="E66" s="765" t="s">
        <v>1201</v>
      </c>
      <c r="F66" s="765" t="s">
        <v>1201</v>
      </c>
      <c r="G66" s="765" t="s">
        <v>1201</v>
      </c>
      <c r="H66" s="765" t="s">
        <v>1201</v>
      </c>
      <c r="I66" s="765" t="s">
        <v>1201</v>
      </c>
      <c r="J66" s="765" t="s">
        <v>1201</v>
      </c>
      <c r="K66" s="766" t="s">
        <v>1201</v>
      </c>
      <c r="L66" s="762" t="s">
        <v>1207</v>
      </c>
    </row>
    <row r="67" spans="2:12" ht="15.75" customHeight="1" x14ac:dyDescent="0.2">
      <c r="B67" s="301">
        <v>10</v>
      </c>
      <c r="C67" s="764" t="s">
        <v>850</v>
      </c>
      <c r="D67" s="764" t="s">
        <v>1200</v>
      </c>
      <c r="E67" s="765"/>
      <c r="F67" s="765"/>
      <c r="G67" s="765"/>
      <c r="H67" s="765" t="s">
        <v>1201</v>
      </c>
      <c r="I67" s="765" t="s">
        <v>1201</v>
      </c>
      <c r="J67" s="765" t="s">
        <v>1170</v>
      </c>
      <c r="K67" s="766" t="s">
        <v>1170</v>
      </c>
      <c r="L67" s="767" t="s">
        <v>1202</v>
      </c>
    </row>
    <row r="68" spans="2:12" ht="15.75" customHeight="1" x14ac:dyDescent="0.2">
      <c r="B68" s="301">
        <v>11</v>
      </c>
      <c r="C68" s="764" t="s">
        <v>1208</v>
      </c>
      <c r="D68" s="764" t="s">
        <v>1200</v>
      </c>
      <c r="E68" s="765"/>
      <c r="F68" s="765"/>
      <c r="G68" s="765" t="s">
        <v>1201</v>
      </c>
      <c r="H68" s="765" t="s">
        <v>1201</v>
      </c>
      <c r="I68" s="765" t="s">
        <v>1201</v>
      </c>
      <c r="J68" s="765" t="s">
        <v>1170</v>
      </c>
      <c r="K68" s="766" t="s">
        <v>1170</v>
      </c>
      <c r="L68" s="762" t="s">
        <v>1203</v>
      </c>
    </row>
    <row r="69" spans="2:12" ht="15.75" customHeight="1" x14ac:dyDescent="0.2">
      <c r="B69" s="301">
        <v>12</v>
      </c>
      <c r="C69" s="764" t="s">
        <v>1209</v>
      </c>
      <c r="D69" s="764" t="s">
        <v>1210</v>
      </c>
      <c r="E69" s="765"/>
      <c r="F69" s="765"/>
      <c r="G69" s="765"/>
      <c r="H69" s="765"/>
      <c r="I69" s="765"/>
      <c r="J69" s="765"/>
      <c r="K69" s="301"/>
      <c r="L69" s="762"/>
    </row>
    <row r="70" spans="2:12" ht="15.75" customHeight="1" x14ac:dyDescent="0.2">
      <c r="B70" s="301">
        <v>13</v>
      </c>
      <c r="C70" s="761" t="s">
        <v>1211</v>
      </c>
      <c r="D70" s="764" t="s">
        <v>1210</v>
      </c>
      <c r="E70" s="765"/>
      <c r="F70" s="765"/>
      <c r="G70" s="765"/>
      <c r="H70" s="765"/>
      <c r="I70" s="765"/>
      <c r="J70" s="765"/>
      <c r="K70" s="301"/>
      <c r="L70" s="762" t="s">
        <v>1205</v>
      </c>
    </row>
    <row r="71" spans="2:12" ht="15.75" customHeight="1" x14ac:dyDescent="0.2">
      <c r="B71" s="301">
        <v>14</v>
      </c>
      <c r="C71" s="764" t="s">
        <v>1212</v>
      </c>
      <c r="D71" s="764" t="s">
        <v>1210</v>
      </c>
      <c r="E71" s="765"/>
      <c r="F71" s="765"/>
      <c r="G71" s="765"/>
      <c r="H71" s="765"/>
      <c r="I71" s="769"/>
      <c r="J71" s="769"/>
      <c r="K71" s="301"/>
    </row>
    <row r="72" spans="2:12" ht="15.75" customHeight="1" x14ac:dyDescent="0.2">
      <c r="B72" s="301">
        <v>15</v>
      </c>
      <c r="C72" s="764" t="s">
        <v>1213</v>
      </c>
      <c r="D72" s="764" t="s">
        <v>1210</v>
      </c>
      <c r="E72" s="765"/>
      <c r="F72" s="765"/>
      <c r="G72" s="765"/>
      <c r="H72" s="765"/>
      <c r="I72" s="765"/>
      <c r="J72" s="765"/>
      <c r="K72" s="301"/>
      <c r="L72" s="762"/>
    </row>
    <row r="73" spans="2:12" ht="15.75" customHeight="1" x14ac:dyDescent="0.2">
      <c r="B73" s="301">
        <v>16</v>
      </c>
      <c r="C73" s="764" t="s">
        <v>1214</v>
      </c>
      <c r="D73" s="764" t="s">
        <v>1210</v>
      </c>
      <c r="E73" s="765"/>
      <c r="F73" s="765"/>
      <c r="G73" s="765"/>
      <c r="H73" s="765"/>
      <c r="I73" s="765"/>
      <c r="J73" s="765"/>
      <c r="K73" s="301"/>
      <c r="L73" s="762"/>
    </row>
    <row r="74" spans="2:12" ht="15.75" customHeight="1" x14ac:dyDescent="0.2">
      <c r="B74" s="301">
        <v>17</v>
      </c>
      <c r="C74" s="764" t="s">
        <v>837</v>
      </c>
      <c r="D74" s="764" t="s">
        <v>1210</v>
      </c>
      <c r="E74" s="765"/>
      <c r="F74" s="765"/>
      <c r="G74" s="765"/>
      <c r="H74" s="765"/>
      <c r="I74" s="765"/>
      <c r="J74" s="765" t="s">
        <v>1170</v>
      </c>
      <c r="K74" s="301"/>
      <c r="L74" s="770"/>
    </row>
    <row r="75" spans="2:12" ht="15.75" customHeight="1" x14ac:dyDescent="0.2">
      <c r="B75" s="301">
        <v>18</v>
      </c>
      <c r="C75" s="764" t="s">
        <v>946</v>
      </c>
      <c r="D75" s="764" t="s">
        <v>1215</v>
      </c>
      <c r="E75" s="765"/>
      <c r="F75" s="765"/>
      <c r="G75" s="765"/>
      <c r="H75" s="765"/>
      <c r="I75" s="765"/>
      <c r="J75" s="765" t="s">
        <v>1170</v>
      </c>
      <c r="K75" s="301"/>
      <c r="L75" s="762" t="s">
        <v>1216</v>
      </c>
    </row>
    <row r="76" spans="2:12" ht="15.75" customHeight="1" x14ac:dyDescent="0.2">
      <c r="B76" s="301">
        <v>19</v>
      </c>
      <c r="C76" s="764" t="s">
        <v>1217</v>
      </c>
      <c r="D76" s="764" t="s">
        <v>1210</v>
      </c>
      <c r="E76" s="765"/>
      <c r="F76" s="765"/>
      <c r="G76" s="765"/>
      <c r="H76" s="765"/>
      <c r="I76" s="765"/>
      <c r="J76" s="765"/>
      <c r="K76" s="301"/>
      <c r="L76" s="762"/>
    </row>
    <row r="77" spans="2:12" ht="15.75" customHeight="1" x14ac:dyDescent="0.2">
      <c r="B77" s="301">
        <v>20</v>
      </c>
      <c r="C77" s="764" t="s">
        <v>952</v>
      </c>
      <c r="D77" s="764" t="s">
        <v>1210</v>
      </c>
      <c r="E77" s="765"/>
      <c r="F77" s="765"/>
      <c r="G77" s="765"/>
      <c r="H77" s="765"/>
      <c r="I77" s="765"/>
      <c r="J77" s="765"/>
      <c r="K77" s="301"/>
      <c r="L77" s="768"/>
    </row>
    <row r="78" spans="2:12" ht="15.75" customHeight="1" x14ac:dyDescent="0.2">
      <c r="B78" s="301">
        <v>21</v>
      </c>
      <c r="C78" s="764" t="s">
        <v>1218</v>
      </c>
      <c r="D78" s="764" t="s">
        <v>1210</v>
      </c>
      <c r="E78" s="765"/>
      <c r="F78" s="765"/>
      <c r="G78" s="765"/>
      <c r="H78" s="765"/>
      <c r="I78" s="765"/>
      <c r="J78" s="765"/>
      <c r="K78" s="301"/>
      <c r="L78" s="768"/>
    </row>
    <row r="79" spans="2:12" ht="15.75" customHeight="1" x14ac:dyDescent="0.2">
      <c r="B79" s="301">
        <v>22</v>
      </c>
      <c r="C79" s="764" t="s">
        <v>958</v>
      </c>
      <c r="D79" s="764" t="s">
        <v>1210</v>
      </c>
      <c r="E79" s="765"/>
      <c r="F79" s="765"/>
      <c r="G79" s="765"/>
      <c r="H79" s="765"/>
      <c r="I79" s="765"/>
      <c r="J79" s="765"/>
      <c r="K79" s="301"/>
      <c r="L79" s="762"/>
    </row>
    <row r="80" spans="2:12" ht="15.75" customHeight="1" x14ac:dyDescent="0.2">
      <c r="B80" s="301">
        <v>23</v>
      </c>
      <c r="C80" s="764" t="s">
        <v>848</v>
      </c>
      <c r="D80" s="764" t="s">
        <v>1210</v>
      </c>
      <c r="E80" s="765"/>
      <c r="F80" s="765"/>
      <c r="G80" s="765"/>
      <c r="H80" s="765"/>
      <c r="I80" s="765"/>
      <c r="J80" s="765" t="s">
        <v>1170</v>
      </c>
      <c r="K80" s="301"/>
      <c r="L80" s="768"/>
    </row>
    <row r="81" spans="2:12" ht="15.75" customHeight="1" x14ac:dyDescent="0.2">
      <c r="B81" s="301">
        <v>24</v>
      </c>
      <c r="C81" s="764" t="s">
        <v>1219</v>
      </c>
      <c r="D81" s="764" t="s">
        <v>1210</v>
      </c>
      <c r="E81" s="765"/>
      <c r="F81" s="765"/>
      <c r="G81" s="765"/>
      <c r="H81" s="765"/>
      <c r="I81" s="765"/>
      <c r="J81" s="765"/>
      <c r="K81" s="301"/>
      <c r="L81" s="762"/>
    </row>
    <row r="82" spans="2:12" ht="15.75" customHeight="1" x14ac:dyDescent="0.2">
      <c r="B82" s="771">
        <v>25</v>
      </c>
      <c r="C82" s="772" t="s">
        <v>1220</v>
      </c>
      <c r="D82" s="772" t="s">
        <v>1210</v>
      </c>
      <c r="E82" s="773"/>
      <c r="F82" s="773"/>
      <c r="G82" s="773"/>
      <c r="H82" s="773"/>
      <c r="I82" s="773"/>
      <c r="J82" s="773"/>
      <c r="K82" s="771"/>
      <c r="L82" s="774"/>
    </row>
    <row r="83" spans="2:12" ht="15.75" customHeight="1" x14ac:dyDescent="0.2">
      <c r="B83" s="301">
        <v>26</v>
      </c>
      <c r="C83" s="764" t="s">
        <v>788</v>
      </c>
      <c r="D83" s="764" t="s">
        <v>1215</v>
      </c>
      <c r="E83" s="765"/>
      <c r="F83" s="765"/>
      <c r="G83" s="765"/>
      <c r="H83" s="765"/>
      <c r="I83" s="765"/>
      <c r="J83" s="765" t="s">
        <v>1170</v>
      </c>
      <c r="K83" s="770"/>
      <c r="L83" s="301"/>
    </row>
    <row r="84" spans="2:12" ht="15.75" customHeight="1" x14ac:dyDescent="0.2">
      <c r="B84" s="301">
        <v>27</v>
      </c>
      <c r="C84" s="772" t="s">
        <v>950</v>
      </c>
      <c r="D84" s="772" t="s">
        <v>1215</v>
      </c>
      <c r="E84" s="773"/>
      <c r="F84" s="773"/>
      <c r="G84" s="773"/>
      <c r="H84" s="773"/>
      <c r="I84" s="773"/>
      <c r="J84" s="773" t="s">
        <v>1170</v>
      </c>
      <c r="K84" s="770"/>
      <c r="L84" s="301"/>
    </row>
    <row r="85" spans="2:12" ht="15.75" customHeight="1" x14ac:dyDescent="0.25">
      <c r="C85" s="1372" t="s">
        <v>1221</v>
      </c>
      <c r="D85" s="1372"/>
      <c r="E85" s="1373">
        <f>COUNTIF(E57:E81,"X")</f>
        <v>1</v>
      </c>
      <c r="F85" s="1373">
        <f>COUNTIF(F57:F81,"X")</f>
        <v>1</v>
      </c>
      <c r="G85" s="1373">
        <f>COUNTIF(G57:G81,"X")</f>
        <v>6</v>
      </c>
      <c r="H85" s="1373">
        <f>COUNTIF(H57:H81,"X")</f>
        <v>9</v>
      </c>
      <c r="I85" s="1373">
        <v>10</v>
      </c>
      <c r="J85" s="1373">
        <v>10</v>
      </c>
      <c r="K85" s="453"/>
    </row>
    <row r="87" spans="2:12" ht="15.75" customHeight="1" x14ac:dyDescent="0.2">
      <c r="B87" s="2118" t="s">
        <v>1063</v>
      </c>
      <c r="C87" s="2118"/>
      <c r="D87" s="2118"/>
      <c r="E87" s="2118"/>
      <c r="F87" s="2118"/>
      <c r="G87" s="2118"/>
      <c r="H87" s="2118"/>
    </row>
    <row r="88" spans="2:12" ht="15.75" customHeight="1" x14ac:dyDescent="0.2">
      <c r="B88" s="2395" t="s">
        <v>1222</v>
      </c>
      <c r="C88" s="2396"/>
      <c r="D88" s="2396"/>
      <c r="E88" s="2396"/>
      <c r="F88" s="2396"/>
      <c r="G88" s="2396"/>
      <c r="H88" s="2397"/>
    </row>
    <row r="89" spans="2:12" ht="15.75" customHeight="1" x14ac:dyDescent="0.2">
      <c r="B89" s="2395"/>
      <c r="C89" s="2396"/>
      <c r="D89" s="2396"/>
      <c r="E89" s="2396"/>
      <c r="F89" s="2396"/>
      <c r="G89" s="2396"/>
      <c r="H89" s="2397"/>
    </row>
    <row r="90" spans="2:12" ht="15.75" customHeight="1" x14ac:dyDescent="0.2">
      <c r="B90" s="2395"/>
      <c r="C90" s="2396"/>
      <c r="D90" s="2396"/>
      <c r="E90" s="2396"/>
      <c r="F90" s="2396"/>
      <c r="G90" s="2396"/>
      <c r="H90" s="2397"/>
    </row>
    <row r="91" spans="2:12" ht="15.75" customHeight="1" x14ac:dyDescent="0.2">
      <c r="B91" s="2395"/>
      <c r="C91" s="2396"/>
      <c r="D91" s="2396"/>
      <c r="E91" s="2396"/>
      <c r="F91" s="2396"/>
      <c r="G91" s="2396"/>
      <c r="H91" s="2397"/>
    </row>
    <row r="92" spans="2:12" ht="15.75" customHeight="1" x14ac:dyDescent="0.2">
      <c r="B92" s="2395"/>
      <c r="C92" s="2396"/>
      <c r="D92" s="2396"/>
      <c r="E92" s="2396"/>
      <c r="F92" s="2396"/>
      <c r="G92" s="2396"/>
      <c r="H92" s="2397"/>
    </row>
    <row r="93" spans="2:12" ht="15.75" customHeight="1" x14ac:dyDescent="0.2">
      <c r="B93" s="2395"/>
      <c r="C93" s="2396"/>
      <c r="D93" s="2396"/>
      <c r="E93" s="2396"/>
      <c r="F93" s="2396"/>
      <c r="G93" s="2396"/>
      <c r="H93" s="2397"/>
    </row>
    <row r="94" spans="2:12" ht="15.75" customHeight="1" x14ac:dyDescent="0.2">
      <c r="B94" s="2395"/>
      <c r="C94" s="2396"/>
      <c r="D94" s="2396"/>
      <c r="E94" s="2396"/>
      <c r="F94" s="2396"/>
      <c r="G94" s="2396"/>
      <c r="H94" s="2397"/>
    </row>
    <row r="95" spans="2:12" ht="15.75" customHeight="1" x14ac:dyDescent="0.2">
      <c r="B95" s="2395"/>
      <c r="C95" s="2396"/>
      <c r="D95" s="2396"/>
      <c r="E95" s="2396"/>
      <c r="F95" s="2396"/>
      <c r="G95" s="2396"/>
      <c r="H95" s="2397"/>
    </row>
    <row r="96" spans="2:12" ht="15.75" customHeight="1" x14ac:dyDescent="0.2">
      <c r="B96" s="2395"/>
      <c r="C96" s="2396"/>
      <c r="D96" s="2396"/>
      <c r="E96" s="2396"/>
      <c r="F96" s="2396"/>
      <c r="G96" s="2396"/>
      <c r="H96" s="2397"/>
    </row>
    <row r="97" spans="2:8" ht="15.75" customHeight="1" x14ac:dyDescent="0.2">
      <c r="B97" s="2395"/>
      <c r="C97" s="2396"/>
      <c r="D97" s="2396"/>
      <c r="E97" s="2396"/>
      <c r="F97" s="2396"/>
      <c r="G97" s="2396"/>
      <c r="H97" s="2397"/>
    </row>
    <row r="98" spans="2:8" ht="15.75" customHeight="1" x14ac:dyDescent="0.2">
      <c r="B98" s="2398"/>
      <c r="C98" s="2399"/>
      <c r="D98" s="2399"/>
      <c r="E98" s="2399"/>
      <c r="F98" s="2399"/>
      <c r="G98" s="2399"/>
      <c r="H98" s="2400"/>
    </row>
  </sheetData>
  <sheetProtection formatCells="0" formatColumns="0" formatRows="0" insertColumns="0" insertRows="0" insertHyperlinks="0" deleteColumns="0" deleteRows="0" pivotTables="0"/>
  <mergeCells count="30">
    <mergeCell ref="B87:H87"/>
    <mergeCell ref="B88:H98"/>
    <mergeCell ref="B57:C57"/>
    <mergeCell ref="B8:C8"/>
    <mergeCell ref="D8:E8"/>
    <mergeCell ref="F8:G8"/>
    <mergeCell ref="H8:J8"/>
    <mergeCell ref="B10:J10"/>
    <mergeCell ref="B20:C21"/>
    <mergeCell ref="D20:G20"/>
    <mergeCell ref="B14:B15"/>
    <mergeCell ref="B16:B17"/>
    <mergeCell ref="B5:C5"/>
    <mergeCell ref="D5:E5"/>
    <mergeCell ref="F5:G5"/>
    <mergeCell ref="H5:J5"/>
    <mergeCell ref="B7:C7"/>
    <mergeCell ref="D7:E7"/>
    <mergeCell ref="F7:G7"/>
    <mergeCell ref="B6:C6"/>
    <mergeCell ref="D6:E6"/>
    <mergeCell ref="F6:G6"/>
    <mergeCell ref="H6:J6"/>
    <mergeCell ref="H7:J7"/>
    <mergeCell ref="B2:D2"/>
    <mergeCell ref="E2:J2"/>
    <mergeCell ref="B4:C4"/>
    <mergeCell ref="D4:E4"/>
    <mergeCell ref="F4:G4"/>
    <mergeCell ref="H4:J4"/>
  </mergeCells>
  <phoneticPr fontId="5" type="noConversion"/>
  <pageMargins left="0.7" right="0.7" top="0.75" bottom="0.75" header="0" footer="0"/>
  <pageSetup paperSize="9" scale="30"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1" id="{00000000-000E-0000-1D00-000001000000}">
            <x14:iconSet iconSet="4Arrows" custom="1">
              <x14:cfvo type="percent">
                <xm:f>0</xm:f>
              </x14:cfvo>
              <x14:cfvo type="num">
                <xm:f>0.9</xm:f>
              </x14:cfvo>
              <x14:cfvo type="num">
                <xm:f>0.95</xm:f>
              </x14:cfvo>
              <x14:cfvo type="num">
                <xm:f>1</xm:f>
              </x14:cfvo>
              <x14:cfIcon iconSet="3TrafficLights1" iconId="0"/>
              <x14:cfIcon iconSet="3TrafficLights1" iconId="1"/>
              <x14:cfIcon iconSet="3Triangles" iconId="2"/>
              <x14:cfIcon iconSet="3Symbols" iconId="2"/>
            </x14:iconSet>
          </x14:cfRule>
          <xm:sqref>F15:H15 F17:H18</xm:sqref>
        </x14:conditionalFormatting>
      </x14:conditionalFormattings>
    </ext>
  </extLst>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2A9A3-8D2A-49FA-BD80-53C722DE46CC}">
  <sheetPr>
    <tabColor theme="4" tint="0.79998168889431442"/>
    <pageSetUpPr fitToPage="1"/>
  </sheetPr>
  <dimension ref="B2:L44"/>
  <sheetViews>
    <sheetView showGridLines="0" workbookViewId="0">
      <selection activeCell="J26" sqref="J26"/>
    </sheetView>
  </sheetViews>
  <sheetFormatPr defaultColWidth="12.5703125" defaultRowHeight="15.75" customHeight="1" x14ac:dyDescent="0.2"/>
  <cols>
    <col min="1" max="1" width="8.42578125" style="39" customWidth="1"/>
    <col min="2" max="2" width="33.28515625" style="39" customWidth="1"/>
    <col min="3" max="3" width="18.7109375" style="39" customWidth="1"/>
    <col min="4" max="4" width="17.28515625" style="39" bestFit="1" customWidth="1"/>
    <col min="5" max="9" width="12.5703125" style="39" customWidth="1"/>
    <col min="10" max="10" width="13.42578125" style="39" customWidth="1"/>
    <col min="11" max="16" width="7.5703125" style="39" customWidth="1"/>
    <col min="17" max="16384" width="12.5703125" style="39"/>
  </cols>
  <sheetData>
    <row r="2" spans="2:12" s="166" customFormat="1" ht="26.25" customHeight="1" x14ac:dyDescent="0.25">
      <c r="B2" s="2365" t="s">
        <v>0</v>
      </c>
      <c r="C2" s="2365"/>
      <c r="D2" s="2365"/>
      <c r="E2" s="2047" t="s">
        <v>123</v>
      </c>
      <c r="F2" s="2047"/>
      <c r="G2" s="2047"/>
      <c r="H2" s="2047"/>
      <c r="I2" s="2047"/>
      <c r="J2" s="2106"/>
    </row>
    <row r="3" spans="2:12" ht="22.5" customHeight="1" x14ac:dyDescent="0.2">
      <c r="B3" s="40"/>
      <c r="C3" s="40"/>
      <c r="D3" s="41"/>
      <c r="E3" s="41"/>
      <c r="F3" s="41"/>
      <c r="G3" s="41"/>
      <c r="H3" s="41"/>
      <c r="I3" s="41"/>
    </row>
    <row r="4" spans="2:12" ht="111.75" customHeight="1" x14ac:dyDescent="0.25">
      <c r="B4" s="2118" t="s">
        <v>124</v>
      </c>
      <c r="C4" s="1943"/>
      <c r="D4" s="2320" t="s">
        <v>45</v>
      </c>
      <c r="E4" s="2321"/>
      <c r="F4" s="2120" t="s">
        <v>126</v>
      </c>
      <c r="G4" s="2163"/>
      <c r="H4" s="2413" t="s">
        <v>1223</v>
      </c>
      <c r="I4" s="2414"/>
      <c r="J4" s="2415"/>
      <c r="K4" s="1012"/>
    </row>
    <row r="5" spans="2:12" ht="39.75" customHeight="1" x14ac:dyDescent="0.2">
      <c r="B5" s="2118" t="s">
        <v>128</v>
      </c>
      <c r="C5" s="1943"/>
      <c r="D5" s="2318" t="s">
        <v>1224</v>
      </c>
      <c r="E5" s="2319"/>
      <c r="F5" s="2120" t="s">
        <v>130</v>
      </c>
      <c r="G5" s="2163"/>
      <c r="H5" s="2416" t="s">
        <v>131</v>
      </c>
      <c r="I5" s="2417"/>
      <c r="J5" s="2418"/>
    </row>
    <row r="6" spans="2:12" ht="30.75" customHeight="1" x14ac:dyDescent="0.2">
      <c r="B6" s="2118" t="s">
        <v>132</v>
      </c>
      <c r="C6" s="1943"/>
      <c r="D6" s="2324" t="s">
        <v>1225</v>
      </c>
      <c r="E6" s="2325"/>
      <c r="F6" s="2189" t="s">
        <v>134</v>
      </c>
      <c r="G6" s="2190"/>
      <c r="H6" s="2243" t="s">
        <v>135</v>
      </c>
      <c r="I6" s="2244"/>
      <c r="J6" s="2245"/>
    </row>
    <row r="7" spans="2:12" ht="30.75" customHeight="1" x14ac:dyDescent="0.2">
      <c r="B7" s="2118" t="s">
        <v>136</v>
      </c>
      <c r="C7" s="1943"/>
      <c r="D7" s="2243" t="s">
        <v>1226</v>
      </c>
      <c r="E7" s="2245"/>
      <c r="F7" s="2189" t="s">
        <v>138</v>
      </c>
      <c r="G7" s="2190"/>
      <c r="H7" s="2208" t="s">
        <v>139</v>
      </c>
      <c r="I7" s="2209"/>
      <c r="J7" s="2210"/>
    </row>
    <row r="8" spans="2:12" ht="36" customHeight="1" x14ac:dyDescent="0.2">
      <c r="B8" s="2118" t="s">
        <v>140</v>
      </c>
      <c r="C8" s="1943"/>
      <c r="D8" s="2318" t="s">
        <v>1227</v>
      </c>
      <c r="E8" s="2319"/>
      <c r="F8" s="2189" t="s">
        <v>142</v>
      </c>
      <c r="G8" s="2190"/>
      <c r="H8" s="2324" t="s">
        <v>1228</v>
      </c>
      <c r="I8" s="2411"/>
      <c r="J8" s="2325"/>
    </row>
    <row r="9" spans="2:12" ht="7.5" customHeight="1" x14ac:dyDescent="0.2"/>
    <row r="10" spans="2:12" ht="22.5" customHeight="1" x14ac:dyDescent="0.2">
      <c r="B10" s="2234" t="s">
        <v>144</v>
      </c>
      <c r="C10" s="2234"/>
      <c r="D10" s="2234"/>
      <c r="E10" s="2234"/>
      <c r="F10" s="2234"/>
      <c r="G10" s="2234"/>
      <c r="H10" s="2234"/>
      <c r="I10" s="2234"/>
      <c r="J10" s="2234"/>
    </row>
    <row r="11" spans="2:12" s="172" customFormat="1" ht="22.5" customHeight="1" x14ac:dyDescent="0.2">
      <c r="B11" s="1106" t="s">
        <v>1229</v>
      </c>
      <c r="C11" s="1107"/>
      <c r="D11" s="1107"/>
      <c r="E11" s="1109" t="s">
        <v>1230</v>
      </c>
      <c r="F11" s="1100"/>
      <c r="G11" s="1100"/>
      <c r="H11" s="1100"/>
      <c r="I11" s="1100"/>
      <c r="J11" s="1101"/>
    </row>
    <row r="12" spans="2:12" ht="22.5" customHeight="1" x14ac:dyDescent="0.2">
      <c r="C12" s="92"/>
      <c r="D12" s="92"/>
      <c r="E12" s="92"/>
      <c r="F12" s="92"/>
      <c r="G12" s="92"/>
      <c r="H12" s="92"/>
      <c r="I12" s="92"/>
      <c r="J12" s="92"/>
    </row>
    <row r="13" spans="2:12" ht="22.5" customHeight="1" x14ac:dyDescent="0.2">
      <c r="B13" s="44" t="s">
        <v>902</v>
      </c>
      <c r="I13" s="92"/>
      <c r="J13" s="92"/>
    </row>
    <row r="14" spans="2:12" ht="22.5" customHeight="1" x14ac:dyDescent="0.2">
      <c r="C14" s="1119" t="s">
        <v>477</v>
      </c>
      <c r="D14" s="1119" t="s">
        <v>478</v>
      </c>
      <c r="E14" s="1119" t="s">
        <v>440</v>
      </c>
      <c r="F14" s="1119" t="s">
        <v>441</v>
      </c>
      <c r="G14" s="1119" t="s">
        <v>442</v>
      </c>
      <c r="H14" s="1119" t="s">
        <v>444</v>
      </c>
      <c r="I14" s="1119" t="s">
        <v>445</v>
      </c>
      <c r="L14" s="225" t="s">
        <v>428</v>
      </c>
    </row>
    <row r="15" spans="2:12" ht="30" customHeight="1" x14ac:dyDescent="0.2">
      <c r="B15" s="1118" t="s">
        <v>1231</v>
      </c>
      <c r="C15" s="1379">
        <v>8</v>
      </c>
      <c r="D15" s="1380">
        <v>9</v>
      </c>
      <c r="E15" s="981">
        <v>10</v>
      </c>
      <c r="F15" s="981">
        <v>10</v>
      </c>
      <c r="G15" s="981">
        <v>10</v>
      </c>
      <c r="H15" s="981">
        <v>10</v>
      </c>
      <c r="I15" s="981">
        <v>9</v>
      </c>
      <c r="L15" s="172" t="s">
        <v>429</v>
      </c>
    </row>
    <row r="16" spans="2:12" ht="30" customHeight="1" x14ac:dyDescent="0.2">
      <c r="B16" s="1118" t="s">
        <v>1232</v>
      </c>
      <c r="C16" s="1374" t="str">
        <f t="shared" ref="C16:I16" si="0">CONCATENATE(COUNTIF(C24:C33,"OB"),"/",COUNTIF(C24:C33,"OT"))</f>
        <v>3/3</v>
      </c>
      <c r="D16" s="740" t="str">
        <f t="shared" si="0"/>
        <v>3/3</v>
      </c>
      <c r="E16" s="740" t="str">
        <f t="shared" si="0"/>
        <v>5/5</v>
      </c>
      <c r="F16" s="740" t="str">
        <f t="shared" si="0"/>
        <v>5/5</v>
      </c>
      <c r="G16" s="740" t="str">
        <f t="shared" si="0"/>
        <v>5/5</v>
      </c>
      <c r="H16" s="740" t="str">
        <f t="shared" si="0"/>
        <v>5/5</v>
      </c>
      <c r="I16" s="740" t="str">
        <f t="shared" si="0"/>
        <v>4/5</v>
      </c>
      <c r="L16" s="172" t="s">
        <v>430</v>
      </c>
    </row>
    <row r="17" spans="2:12" ht="30" customHeight="1" x14ac:dyDescent="0.2">
      <c r="B17" s="1118" t="s">
        <v>1233</v>
      </c>
      <c r="C17" s="1375">
        <f>C15/14</f>
        <v>0.5714285714285714</v>
      </c>
      <c r="D17" s="741">
        <f>D15/14</f>
        <v>0.6428571428571429</v>
      </c>
      <c r="E17" s="741">
        <f>E15/15</f>
        <v>0.66666666666666663</v>
      </c>
      <c r="F17" s="741">
        <f>F15/15</f>
        <v>0.66666666666666663</v>
      </c>
      <c r="G17" s="741">
        <f>G15/15</f>
        <v>0.66666666666666663</v>
      </c>
      <c r="H17" s="1381">
        <f>H15/15</f>
        <v>0.66666666666666663</v>
      </c>
      <c r="I17" s="1381">
        <f>I15/14</f>
        <v>0.6428571428571429</v>
      </c>
      <c r="L17" s="172" t="s">
        <v>326</v>
      </c>
    </row>
    <row r="18" spans="2:12" ht="30" customHeight="1" x14ac:dyDescent="0.2">
      <c r="B18" s="1118" t="s">
        <v>1234</v>
      </c>
      <c r="C18" s="1376">
        <v>1</v>
      </c>
      <c r="D18" s="742">
        <v>1</v>
      </c>
      <c r="E18" s="742">
        <v>1</v>
      </c>
      <c r="F18" s="742">
        <v>1</v>
      </c>
      <c r="G18" s="742">
        <v>1</v>
      </c>
      <c r="H18" s="1382">
        <v>1</v>
      </c>
      <c r="I18" s="1382">
        <v>1</v>
      </c>
      <c r="L18" s="172" t="s">
        <v>431</v>
      </c>
    </row>
    <row r="19" spans="2:12" ht="22.5" customHeight="1" x14ac:dyDescent="0.2">
      <c r="B19" s="44"/>
      <c r="C19" s="743"/>
      <c r="D19" s="743"/>
      <c r="E19" s="743"/>
      <c r="F19" s="743"/>
      <c r="G19" s="743"/>
      <c r="H19" s="743"/>
      <c r="I19" s="743"/>
      <c r="J19" s="743"/>
    </row>
    <row r="20" spans="2:12" ht="22.5" customHeight="1" x14ac:dyDescent="0.2">
      <c r="B20" s="44"/>
      <c r="C20" s="743"/>
      <c r="D20" s="743"/>
      <c r="E20" s="743"/>
      <c r="F20" s="743"/>
      <c r="G20" s="743"/>
      <c r="H20" s="743"/>
      <c r="I20" s="743"/>
      <c r="J20" s="743"/>
    </row>
    <row r="21" spans="2:12" ht="22.5" customHeight="1" x14ac:dyDescent="0.2">
      <c r="I21" s="92"/>
      <c r="J21" s="92"/>
    </row>
    <row r="22" spans="2:12" ht="22.5" customHeight="1" x14ac:dyDescent="0.2">
      <c r="B22" s="2406" t="s">
        <v>1235</v>
      </c>
      <c r="C22" s="2408" t="s">
        <v>1236</v>
      </c>
      <c r="D22" s="2409"/>
      <c r="E22" s="2409"/>
      <c r="F22" s="2409"/>
      <c r="G22" s="2409"/>
      <c r="H22" s="2409"/>
      <c r="I22" s="2410"/>
    </row>
    <row r="23" spans="2:12" ht="22.5" customHeight="1" x14ac:dyDescent="0.2">
      <c r="B23" s="2412"/>
      <c r="C23" s="1383" t="s">
        <v>477</v>
      </c>
      <c r="D23" s="1383" t="s">
        <v>478</v>
      </c>
      <c r="E23" s="1383" t="s">
        <v>441</v>
      </c>
      <c r="F23" s="1383" t="s">
        <v>442</v>
      </c>
      <c r="G23" s="1383" t="s">
        <v>443</v>
      </c>
      <c r="H23" s="1383" t="s">
        <v>444</v>
      </c>
      <c r="I23" s="1383" t="s">
        <v>445</v>
      </c>
    </row>
    <row r="24" spans="2:12" ht="22.5" customHeight="1" x14ac:dyDescent="0.2">
      <c r="B24" s="301" t="s">
        <v>831</v>
      </c>
      <c r="C24" s="740" t="s">
        <v>1237</v>
      </c>
      <c r="D24" s="740" t="s">
        <v>1237</v>
      </c>
      <c r="E24" s="740" t="s">
        <v>1237</v>
      </c>
      <c r="F24" s="740" t="s">
        <v>1237</v>
      </c>
      <c r="G24" s="740" t="s">
        <v>1237</v>
      </c>
      <c r="H24" s="740" t="s">
        <v>1237</v>
      </c>
      <c r="I24" s="740" t="s">
        <v>1237</v>
      </c>
    </row>
    <row r="25" spans="2:12" ht="22.5" customHeight="1" x14ac:dyDescent="0.2">
      <c r="B25" s="301" t="s">
        <v>1238</v>
      </c>
      <c r="C25" s="740" t="s">
        <v>1239</v>
      </c>
      <c r="D25" s="740" t="s">
        <v>1239</v>
      </c>
      <c r="E25" s="740" t="s">
        <v>1239</v>
      </c>
      <c r="F25" s="740" t="s">
        <v>1239</v>
      </c>
      <c r="G25" s="740" t="s">
        <v>1239</v>
      </c>
      <c r="H25" s="740" t="s">
        <v>1239</v>
      </c>
      <c r="I25" s="740" t="s">
        <v>1239</v>
      </c>
    </row>
    <row r="26" spans="2:12" ht="22.5" customHeight="1" x14ac:dyDescent="0.2">
      <c r="B26" s="301" t="s">
        <v>940</v>
      </c>
      <c r="C26" s="740" t="s">
        <v>1240</v>
      </c>
      <c r="D26" s="740" t="s">
        <v>1240</v>
      </c>
      <c r="E26" s="740" t="s">
        <v>1237</v>
      </c>
      <c r="F26" s="740" t="s">
        <v>1237</v>
      </c>
      <c r="G26" s="740" t="s">
        <v>1237</v>
      </c>
      <c r="H26" s="740" t="s">
        <v>1237</v>
      </c>
      <c r="I26" s="740" t="s">
        <v>1237</v>
      </c>
    </row>
    <row r="27" spans="2:12" ht="22.5" customHeight="1" x14ac:dyDescent="0.2">
      <c r="B27" s="985" t="s">
        <v>1241</v>
      </c>
      <c r="C27" s="740" t="s">
        <v>1239</v>
      </c>
      <c r="D27" s="740" t="s">
        <v>1239</v>
      </c>
      <c r="E27" s="740" t="s">
        <v>1239</v>
      </c>
      <c r="F27" s="740" t="s">
        <v>1239</v>
      </c>
      <c r="G27" s="740" t="s">
        <v>1239</v>
      </c>
      <c r="H27" s="740" t="s">
        <v>1239</v>
      </c>
      <c r="I27" s="740" t="s">
        <v>1239</v>
      </c>
    </row>
    <row r="28" spans="2:12" ht="22.5" customHeight="1" x14ac:dyDescent="0.2">
      <c r="B28" s="301" t="s">
        <v>837</v>
      </c>
      <c r="C28" s="740" t="s">
        <v>1239</v>
      </c>
      <c r="D28" s="740" t="s">
        <v>1239</v>
      </c>
      <c r="E28" s="740" t="s">
        <v>1239</v>
      </c>
      <c r="F28" s="740" t="s">
        <v>1239</v>
      </c>
      <c r="G28" s="740" t="s">
        <v>1239</v>
      </c>
      <c r="H28" s="740" t="s">
        <v>1239</v>
      </c>
      <c r="I28" s="740" t="s">
        <v>1239</v>
      </c>
    </row>
    <row r="29" spans="2:12" ht="22.5" customHeight="1" x14ac:dyDescent="0.2">
      <c r="B29" s="301" t="s">
        <v>946</v>
      </c>
      <c r="C29" s="740" t="s">
        <v>1240</v>
      </c>
      <c r="D29" s="740" t="s">
        <v>1240</v>
      </c>
      <c r="E29" s="740" t="s">
        <v>1239</v>
      </c>
      <c r="F29" s="740" t="s">
        <v>1239</v>
      </c>
      <c r="G29" s="740" t="s">
        <v>1239</v>
      </c>
      <c r="H29" s="740" t="s">
        <v>1239</v>
      </c>
      <c r="I29" s="740" t="s">
        <v>1239</v>
      </c>
    </row>
    <row r="30" spans="2:12" ht="15.75" customHeight="1" x14ac:dyDescent="0.2">
      <c r="B30" s="301" t="s">
        <v>950</v>
      </c>
      <c r="C30" s="740" t="s">
        <v>1240</v>
      </c>
      <c r="D30" s="740" t="s">
        <v>1240</v>
      </c>
      <c r="E30" s="740" t="s">
        <v>1239</v>
      </c>
      <c r="F30" s="740" t="s">
        <v>1239</v>
      </c>
      <c r="G30" s="740" t="s">
        <v>1239</v>
      </c>
      <c r="H30" s="740" t="s">
        <v>1239</v>
      </c>
      <c r="I30" s="740" t="s">
        <v>1239</v>
      </c>
    </row>
    <row r="31" spans="2:12" ht="40.15" customHeight="1" x14ac:dyDescent="0.2">
      <c r="B31" s="301" t="s">
        <v>956</v>
      </c>
      <c r="C31" s="740" t="s">
        <v>1237</v>
      </c>
      <c r="D31" s="740" t="s">
        <v>1237</v>
      </c>
      <c r="E31" s="740" t="s">
        <v>1237</v>
      </c>
      <c r="F31" s="740" t="s">
        <v>1237</v>
      </c>
      <c r="G31" s="740" t="s">
        <v>1237</v>
      </c>
      <c r="H31" s="740" t="s">
        <v>1237</v>
      </c>
      <c r="I31" s="740" t="s">
        <v>1242</v>
      </c>
    </row>
    <row r="32" spans="2:12" ht="22.5" customHeight="1" x14ac:dyDescent="0.2">
      <c r="B32" s="301" t="s">
        <v>845</v>
      </c>
      <c r="C32" s="740" t="s">
        <v>1237</v>
      </c>
      <c r="D32" s="740" t="s">
        <v>1237</v>
      </c>
      <c r="E32" s="740" t="s">
        <v>1237</v>
      </c>
      <c r="F32" s="740" t="s">
        <v>1237</v>
      </c>
      <c r="G32" s="740" t="s">
        <v>1237</v>
      </c>
      <c r="H32" s="740" t="s">
        <v>1237</v>
      </c>
      <c r="I32" s="740" t="s">
        <v>1237</v>
      </c>
    </row>
    <row r="33" spans="2:10" ht="22.5" customHeight="1" x14ac:dyDescent="0.2">
      <c r="B33" s="301" t="s">
        <v>1243</v>
      </c>
      <c r="C33" s="740" t="s">
        <v>1240</v>
      </c>
      <c r="D33" s="740" t="s">
        <v>1240</v>
      </c>
      <c r="E33" s="740" t="s">
        <v>1237</v>
      </c>
      <c r="F33" s="740" t="s">
        <v>1237</v>
      </c>
      <c r="G33" s="740" t="s">
        <v>1237</v>
      </c>
      <c r="H33" s="740" t="s">
        <v>1237</v>
      </c>
      <c r="I33" s="740" t="s">
        <v>1237</v>
      </c>
    </row>
    <row r="34" spans="2:10" ht="6" customHeight="1" x14ac:dyDescent="0.2">
      <c r="C34" s="171"/>
      <c r="D34" s="171"/>
      <c r="E34" s="171"/>
      <c r="F34" s="171"/>
    </row>
    <row r="35" spans="2:10" ht="19.5" customHeight="1" x14ac:dyDescent="0.2">
      <c r="B35" s="39" t="s">
        <v>1244</v>
      </c>
    </row>
    <row r="36" spans="2:10" ht="19.5" customHeight="1" x14ac:dyDescent="0.2">
      <c r="B36" s="39" t="s">
        <v>942</v>
      </c>
    </row>
    <row r="37" spans="2:10" ht="19.5" customHeight="1" x14ac:dyDescent="0.2">
      <c r="B37" s="39" t="s">
        <v>1245</v>
      </c>
      <c r="C37" s="224"/>
      <c r="D37" s="224"/>
      <c r="E37" s="224"/>
      <c r="F37" s="224"/>
    </row>
    <row r="38" spans="2:10" ht="19.5" customHeight="1" x14ac:dyDescent="0.2">
      <c r="B38" s="39" t="s">
        <v>849</v>
      </c>
      <c r="C38" s="224"/>
      <c r="D38" s="224"/>
      <c r="E38" s="224"/>
      <c r="F38" s="224"/>
    </row>
    <row r="39" spans="2:10" ht="19.5" customHeight="1" x14ac:dyDescent="0.2">
      <c r="B39" s="39" t="s">
        <v>850</v>
      </c>
      <c r="C39" s="224"/>
      <c r="D39" s="224"/>
      <c r="E39" s="224"/>
      <c r="F39" s="224"/>
    </row>
    <row r="40" spans="2:10" ht="19.5" customHeight="1" x14ac:dyDescent="0.2">
      <c r="B40" s="39" t="s">
        <v>1208</v>
      </c>
      <c r="C40" s="224"/>
      <c r="D40" s="224"/>
      <c r="E40" s="224"/>
      <c r="F40" s="224"/>
    </row>
    <row r="41" spans="2:10" ht="30" x14ac:dyDescent="0.25">
      <c r="B41" s="1384" t="s">
        <v>1246</v>
      </c>
      <c r="C41" s="1377">
        <v>8</v>
      </c>
      <c r="D41" s="746">
        <v>9</v>
      </c>
      <c r="E41" s="746">
        <v>10</v>
      </c>
      <c r="F41" s="746">
        <v>10</v>
      </c>
      <c r="G41" s="747">
        <v>10</v>
      </c>
      <c r="H41" s="747">
        <v>10</v>
      </c>
      <c r="I41" s="747">
        <v>9</v>
      </c>
    </row>
    <row r="42" spans="2:10" ht="30" x14ac:dyDescent="0.25">
      <c r="B42" s="1384" t="s">
        <v>1247</v>
      </c>
      <c r="C42" s="1378">
        <f>C41/14</f>
        <v>0.5714285714285714</v>
      </c>
      <c r="D42" s="748">
        <f>D41/14</f>
        <v>0.6428571428571429</v>
      </c>
      <c r="E42" s="748">
        <f>E41/15</f>
        <v>0.66666666666666663</v>
      </c>
      <c r="F42" s="748">
        <f>F41/15</f>
        <v>0.66666666666666663</v>
      </c>
      <c r="G42" s="749">
        <f>G41/15</f>
        <v>0.66666666666666663</v>
      </c>
      <c r="H42" s="749">
        <f>H41/15</f>
        <v>0.66666666666666663</v>
      </c>
      <c r="I42" s="749">
        <f>I41/14</f>
        <v>0.6428571428571429</v>
      </c>
    </row>
    <row r="43" spans="2:10" ht="19.5" customHeight="1" x14ac:dyDescent="0.2"/>
    <row r="44" spans="2:10" ht="19.5" customHeight="1" x14ac:dyDescent="0.2">
      <c r="H44" s="2202" t="s">
        <v>72</v>
      </c>
      <c r="I44" s="2202"/>
      <c r="J44" s="2202"/>
    </row>
  </sheetData>
  <sheetProtection formatCells="0" formatColumns="0" formatRows="0" insertColumns="0" insertRows="0" insertHyperlinks="0" deleteColumns="0" deleteRows="0" pivotTables="0"/>
  <mergeCells count="26">
    <mergeCell ref="H44:J44"/>
    <mergeCell ref="B10:J10"/>
    <mergeCell ref="B2:D2"/>
    <mergeCell ref="E2:J2"/>
    <mergeCell ref="B4:C4"/>
    <mergeCell ref="D4:E4"/>
    <mergeCell ref="F4:G4"/>
    <mergeCell ref="H4:J4"/>
    <mergeCell ref="B5:C5"/>
    <mergeCell ref="F5:G5"/>
    <mergeCell ref="H5:J5"/>
    <mergeCell ref="B8:C8"/>
    <mergeCell ref="D8:E8"/>
    <mergeCell ref="F8:G8"/>
    <mergeCell ref="D5:E5"/>
    <mergeCell ref="D6:E6"/>
    <mergeCell ref="B7:C7"/>
    <mergeCell ref="F7:G7"/>
    <mergeCell ref="H6:J6"/>
    <mergeCell ref="H7:J7"/>
    <mergeCell ref="C22:I22"/>
    <mergeCell ref="H8:J8"/>
    <mergeCell ref="D7:E7"/>
    <mergeCell ref="F6:G6"/>
    <mergeCell ref="B6:C6"/>
    <mergeCell ref="B22:B23"/>
  </mergeCells>
  <pageMargins left="0.7" right="0.7" top="0.75" bottom="0.75" header="0" footer="0"/>
  <pageSetup paperSize="9" scale="48" orientation="portrait" r:id="rId1"/>
  <drawing r:id="rId2"/>
  <legacyDrawing r:id="rId3"/>
  <extLst>
    <ext xmlns:x14="http://schemas.microsoft.com/office/spreadsheetml/2009/9/main" uri="{78C0D931-6437-407d-A8EE-F0AAD7539E65}">
      <x14:conditionalFormattings>
        <x14:conditionalFormatting xmlns:xm="http://schemas.microsoft.com/office/excel/2006/main">
          <x14:cfRule type="iconSet" priority="24" id="{75298361-575F-446F-97B2-F83845C39867}">
            <x14:iconSet iconSet="4Arrows" custom="1">
              <x14:cfvo type="percent">
                <xm:f>0</xm:f>
              </x14:cfvo>
              <x14:cfvo type="num">
                <xm:f>0.6</xm:f>
              </x14:cfvo>
              <x14:cfvo type="num">
                <xm:f>0.8</xm:f>
              </x14:cfvo>
              <x14:cfvo type="num">
                <xm:f>1</xm:f>
              </x14:cfvo>
              <x14:cfIcon iconSet="3TrafficLights1" iconId="0"/>
              <x14:cfIcon iconSet="3TrafficLights1" iconId="1"/>
              <x14:cfIcon iconSet="3Triangles" iconId="2"/>
              <x14:cfIcon iconSet="3Symbols" iconId="2"/>
            </x14:iconSet>
          </x14:cfRule>
          <xm:sqref>C17:I18</xm:sqref>
        </x14:conditionalFormatting>
      </x14:conditionalFormattings>
    </ext>
  </extLst>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251E7F-EA6B-41BE-8E26-F4A14A478556}">
  <sheetPr>
    <tabColor theme="4" tint="0.79998168889431442"/>
    <pageSetUpPr fitToPage="1"/>
  </sheetPr>
  <dimension ref="B2:Q58"/>
  <sheetViews>
    <sheetView showGridLines="0" workbookViewId="0">
      <selection activeCell="N21" sqref="N21"/>
    </sheetView>
  </sheetViews>
  <sheetFormatPr defaultColWidth="12.5703125" defaultRowHeight="15.75" customHeight="1" x14ac:dyDescent="0.2"/>
  <cols>
    <col min="1" max="1" width="3.42578125" style="39" customWidth="1"/>
    <col min="2" max="2" width="17.140625" style="39" customWidth="1"/>
    <col min="3" max="3" width="16.7109375" style="39" customWidth="1"/>
    <col min="4" max="5" width="12.140625" style="39" customWidth="1"/>
    <col min="6" max="9" width="12.5703125" style="39" customWidth="1"/>
    <col min="10" max="10" width="14.85546875" style="39" customWidth="1"/>
    <col min="11" max="11" width="9.85546875" style="39" customWidth="1"/>
    <col min="12" max="17" width="9.7109375" style="39" customWidth="1"/>
    <col min="18" max="20" width="7.5703125" style="39" customWidth="1"/>
    <col min="21" max="16384" width="12.5703125" style="39"/>
  </cols>
  <sheetData>
    <row r="2" spans="2:11" s="166" customFormat="1" ht="18" x14ac:dyDescent="0.25">
      <c r="B2" s="2365" t="s">
        <v>0</v>
      </c>
      <c r="C2" s="2365"/>
      <c r="D2" s="2365"/>
      <c r="E2" s="2047" t="s">
        <v>123</v>
      </c>
      <c r="F2" s="2047"/>
      <c r="G2" s="2047"/>
      <c r="H2" s="2047"/>
      <c r="I2" s="2047"/>
      <c r="J2" s="2106"/>
    </row>
    <row r="3" spans="2:11" ht="22.5" customHeight="1" x14ac:dyDescent="0.2">
      <c r="B3" s="40"/>
      <c r="C3" s="40"/>
      <c r="D3" s="41"/>
      <c r="E3" s="41"/>
      <c r="F3" s="41"/>
      <c r="G3" s="41"/>
      <c r="H3" s="41"/>
      <c r="I3" s="41"/>
    </row>
    <row r="4" spans="2:11" ht="84.75" customHeight="1" x14ac:dyDescent="0.25">
      <c r="B4" s="2118" t="s">
        <v>124</v>
      </c>
      <c r="C4" s="1943"/>
      <c r="D4" s="2320" t="s">
        <v>46</v>
      </c>
      <c r="E4" s="2321"/>
      <c r="F4" s="2120" t="s">
        <v>126</v>
      </c>
      <c r="G4" s="2163"/>
      <c r="H4" s="2413" t="s">
        <v>1248</v>
      </c>
      <c r="I4" s="2414"/>
      <c r="J4" s="2415"/>
      <c r="K4" s="1012"/>
    </row>
    <row r="5" spans="2:11" ht="73.5" customHeight="1" x14ac:dyDescent="0.2">
      <c r="B5" s="2118" t="s">
        <v>128</v>
      </c>
      <c r="C5" s="1943"/>
      <c r="D5" s="2318" t="s">
        <v>1249</v>
      </c>
      <c r="E5" s="2319"/>
      <c r="F5" s="2120" t="s">
        <v>130</v>
      </c>
      <c r="G5" s="2163"/>
      <c r="H5" s="2416" t="s">
        <v>1250</v>
      </c>
      <c r="I5" s="2417"/>
      <c r="J5" s="2418"/>
    </row>
    <row r="6" spans="2:11" ht="38.25" customHeight="1" x14ac:dyDescent="0.2">
      <c r="B6" s="2118" t="s">
        <v>132</v>
      </c>
      <c r="C6" s="1943"/>
      <c r="D6" s="2324" t="s">
        <v>1251</v>
      </c>
      <c r="E6" s="2325"/>
      <c r="F6" s="2189" t="s">
        <v>134</v>
      </c>
      <c r="G6" s="2190"/>
      <c r="H6" s="2243" t="s">
        <v>135</v>
      </c>
      <c r="I6" s="2244"/>
      <c r="J6" s="2245"/>
    </row>
    <row r="7" spans="2:11" ht="53.25" customHeight="1" x14ac:dyDescent="0.2">
      <c r="B7" s="2118" t="s">
        <v>136</v>
      </c>
      <c r="C7" s="1943"/>
      <c r="D7" s="2243" t="s">
        <v>1226</v>
      </c>
      <c r="E7" s="2245"/>
      <c r="F7" s="2189" t="s">
        <v>138</v>
      </c>
      <c r="G7" s="2190"/>
      <c r="H7" s="2208" t="s">
        <v>139</v>
      </c>
      <c r="I7" s="2209"/>
      <c r="J7" s="2210"/>
    </row>
    <row r="8" spans="2:11" ht="53.25" customHeight="1" x14ac:dyDescent="0.2">
      <c r="B8" s="2118" t="s">
        <v>140</v>
      </c>
      <c r="C8" s="1943"/>
      <c r="D8" s="2318" t="s">
        <v>1227</v>
      </c>
      <c r="E8" s="2319"/>
      <c r="F8" s="2189" t="s">
        <v>142</v>
      </c>
      <c r="G8" s="2190"/>
      <c r="H8" s="2324" t="s">
        <v>1252</v>
      </c>
      <c r="I8" s="2411"/>
      <c r="J8" s="2325"/>
    </row>
    <row r="9" spans="2:11" ht="18.75" customHeight="1" x14ac:dyDescent="0.2"/>
    <row r="10" spans="2:11" ht="22.5" customHeight="1" x14ac:dyDescent="0.2">
      <c r="B10" s="2307" t="s">
        <v>1253</v>
      </c>
      <c r="C10" s="2307"/>
      <c r="D10" s="2307"/>
      <c r="E10" s="2307"/>
      <c r="F10" s="2307"/>
      <c r="G10" s="2307"/>
      <c r="H10" s="2307"/>
      <c r="I10" s="2307"/>
      <c r="J10" s="2307"/>
    </row>
    <row r="11" spans="2:11" s="172" customFormat="1" ht="22.5" customHeight="1" x14ac:dyDescent="0.2">
      <c r="B11" s="225" t="s">
        <v>1254</v>
      </c>
      <c r="F11" s="225" t="s">
        <v>1255</v>
      </c>
      <c r="H11" s="183"/>
      <c r="I11" s="183"/>
      <c r="J11" s="183"/>
    </row>
    <row r="12" spans="2:11" ht="22.5" customHeight="1" x14ac:dyDescent="0.2">
      <c r="B12" s="183"/>
      <c r="C12" s="183"/>
      <c r="D12" s="183"/>
      <c r="E12" s="183"/>
      <c r="F12" s="183"/>
      <c r="G12" s="183"/>
      <c r="H12" s="183"/>
      <c r="I12" s="183"/>
      <c r="J12" s="183"/>
    </row>
    <row r="13" spans="2:11" ht="22.5" customHeight="1" x14ac:dyDescent="0.2">
      <c r="B13" s="183" t="s">
        <v>902</v>
      </c>
      <c r="C13" s="183"/>
      <c r="D13" s="183"/>
      <c r="E13" s="183"/>
      <c r="F13" s="183"/>
      <c r="G13" s="183"/>
      <c r="H13" s="183"/>
      <c r="I13" s="183"/>
      <c r="J13" s="225" t="s">
        <v>428</v>
      </c>
    </row>
    <row r="14" spans="2:11" ht="22.5" customHeight="1" x14ac:dyDescent="0.2">
      <c r="B14" s="183"/>
      <c r="C14" s="1175"/>
      <c r="D14" s="1182" t="s">
        <v>442</v>
      </c>
      <c r="E14" s="1182" t="s">
        <v>443</v>
      </c>
      <c r="F14" s="1182" t="s">
        <v>444</v>
      </c>
      <c r="G14" s="1182" t="s">
        <v>445</v>
      </c>
      <c r="H14" s="1147" t="s">
        <v>1256</v>
      </c>
      <c r="I14" s="183"/>
      <c r="J14" s="172" t="s">
        <v>429</v>
      </c>
    </row>
    <row r="15" spans="2:11" ht="22.5" customHeight="1" x14ac:dyDescent="0.2">
      <c r="B15" s="183"/>
      <c r="C15" s="1386" t="s">
        <v>1257</v>
      </c>
      <c r="D15" s="1385">
        <v>317</v>
      </c>
      <c r="E15" s="1385">
        <v>279</v>
      </c>
      <c r="F15" s="1385">
        <v>286</v>
      </c>
      <c r="G15" s="1385">
        <v>293</v>
      </c>
      <c r="H15" s="1385">
        <v>269</v>
      </c>
      <c r="J15" s="172" t="s">
        <v>430</v>
      </c>
    </row>
    <row r="16" spans="2:11" ht="30.75" customHeight="1" x14ac:dyDescent="0.2">
      <c r="B16" s="183"/>
      <c r="C16" s="1251" t="s">
        <v>1258</v>
      </c>
      <c r="D16" s="710">
        <v>0.44585091420534456</v>
      </c>
      <c r="E16" s="710">
        <v>0.36</v>
      </c>
      <c r="F16" s="710">
        <v>0.37336814621409919</v>
      </c>
      <c r="G16" s="710">
        <v>0.37612323491655969</v>
      </c>
      <c r="H16" s="710">
        <v>0.36351351351351352</v>
      </c>
      <c r="I16" s="183"/>
      <c r="J16" s="172" t="s">
        <v>326</v>
      </c>
    </row>
    <row r="17" spans="2:17" ht="22.5" customHeight="1" x14ac:dyDescent="0.2">
      <c r="B17" s="183"/>
      <c r="C17" s="183" t="s">
        <v>1259</v>
      </c>
      <c r="D17" s="183"/>
      <c r="E17" s="183"/>
      <c r="F17" s="183"/>
      <c r="G17" s="183"/>
      <c r="I17" s="183"/>
      <c r="J17" s="172" t="s">
        <v>431</v>
      </c>
    </row>
    <row r="18" spans="2:17" ht="22.5" customHeight="1" x14ac:dyDescent="0.2">
      <c r="B18" s="183"/>
      <c r="C18" s="183"/>
      <c r="D18" s="183"/>
      <c r="E18" s="183"/>
      <c r="F18" s="183"/>
      <c r="G18" s="183"/>
      <c r="I18" s="183"/>
      <c r="J18" s="183"/>
    </row>
    <row r="19" spans="2:17" ht="22.5" customHeight="1" x14ac:dyDescent="0.2">
      <c r="B19" s="183"/>
      <c r="C19" s="183"/>
      <c r="D19" s="183"/>
      <c r="E19" s="183"/>
      <c r="F19" s="183"/>
      <c r="G19" s="183"/>
      <c r="H19" s="183"/>
      <c r="I19" s="183"/>
      <c r="J19" s="183"/>
    </row>
    <row r="20" spans="2:17" ht="22.5" customHeight="1" x14ac:dyDescent="0.2">
      <c r="B20" s="183"/>
      <c r="C20" s="183"/>
      <c r="D20" s="183"/>
      <c r="E20" s="183"/>
      <c r="F20" s="183"/>
      <c r="G20" s="183"/>
      <c r="H20" s="183"/>
      <c r="I20" s="183"/>
      <c r="J20" s="183"/>
    </row>
    <row r="21" spans="2:17" ht="22.5" customHeight="1" x14ac:dyDescent="0.2">
      <c r="B21" s="1118" t="s">
        <v>1260</v>
      </c>
      <c r="C21" s="2372" t="s">
        <v>1261</v>
      </c>
      <c r="D21" s="2372"/>
      <c r="E21" s="2372"/>
      <c r="F21" s="2372"/>
      <c r="G21" s="2372"/>
      <c r="H21" s="2372"/>
      <c r="I21" s="2372"/>
      <c r="J21" s="2372"/>
      <c r="K21" s="2372"/>
      <c r="L21" s="2372"/>
      <c r="M21" s="2372"/>
      <c r="N21" s="2372"/>
      <c r="O21" s="2372"/>
      <c r="P21" s="2372"/>
      <c r="Q21" s="2372"/>
    </row>
    <row r="22" spans="2:17" ht="22.5" customHeight="1" x14ac:dyDescent="0.2">
      <c r="B22" s="1387" t="s">
        <v>1262</v>
      </c>
      <c r="C22" s="1388" t="s">
        <v>650</v>
      </c>
      <c r="D22" s="1388"/>
      <c r="E22" s="1388"/>
      <c r="F22" s="2419" t="s">
        <v>651</v>
      </c>
      <c r="G22" s="2419"/>
      <c r="H22" s="2419"/>
      <c r="I22" s="2419" t="s">
        <v>1114</v>
      </c>
      <c r="J22" s="2419"/>
      <c r="K22" s="2419"/>
      <c r="L22" s="2419" t="s">
        <v>314</v>
      </c>
      <c r="M22" s="2419"/>
      <c r="N22" s="2419"/>
      <c r="O22" s="2419" t="s">
        <v>1263</v>
      </c>
      <c r="P22" s="2419"/>
      <c r="Q22" s="2419"/>
    </row>
    <row r="23" spans="2:17" ht="22.5" customHeight="1" x14ac:dyDescent="0.2">
      <c r="B23" s="2420" t="s">
        <v>1264</v>
      </c>
      <c r="C23" s="1389" t="s">
        <v>1265</v>
      </c>
      <c r="D23" s="1389" t="s">
        <v>1265</v>
      </c>
      <c r="E23" s="1389" t="s">
        <v>1266</v>
      </c>
      <c r="F23" s="1389" t="s">
        <v>1265</v>
      </c>
      <c r="G23" s="1389" t="s">
        <v>1265</v>
      </c>
      <c r="H23" s="1389" t="s">
        <v>1266</v>
      </c>
      <c r="I23" s="1389" t="s">
        <v>1265</v>
      </c>
      <c r="J23" s="1389" t="s">
        <v>1265</v>
      </c>
      <c r="K23" s="1389" t="s">
        <v>1266</v>
      </c>
      <c r="L23" s="1389" t="s">
        <v>1265</v>
      </c>
      <c r="M23" s="1389" t="s">
        <v>1265</v>
      </c>
      <c r="N23" s="1389" t="s">
        <v>1266</v>
      </c>
      <c r="O23" s="1389" t="s">
        <v>1265</v>
      </c>
      <c r="P23" s="1389" t="s">
        <v>1265</v>
      </c>
      <c r="Q23" s="1389" t="s">
        <v>1266</v>
      </c>
    </row>
    <row r="24" spans="2:17" ht="22.5" customHeight="1" x14ac:dyDescent="0.2">
      <c r="B24" s="2420"/>
      <c r="C24" s="1389" t="s">
        <v>1267</v>
      </c>
      <c r="D24" s="1389" t="s">
        <v>1268</v>
      </c>
      <c r="E24" s="1389" t="s">
        <v>763</v>
      </c>
      <c r="F24" s="1389" t="s">
        <v>1267</v>
      </c>
      <c r="G24" s="1389" t="s">
        <v>1268</v>
      </c>
      <c r="H24" s="1389" t="s">
        <v>763</v>
      </c>
      <c r="I24" s="1389" t="s">
        <v>1267</v>
      </c>
      <c r="J24" s="1389" t="s">
        <v>1268</v>
      </c>
      <c r="K24" s="1389" t="s">
        <v>763</v>
      </c>
      <c r="L24" s="1389" t="s">
        <v>1267</v>
      </c>
      <c r="M24" s="1389" t="s">
        <v>1268</v>
      </c>
      <c r="N24" s="1389" t="s">
        <v>763</v>
      </c>
      <c r="O24" s="1389" t="s">
        <v>1267</v>
      </c>
      <c r="P24" s="1389" t="s">
        <v>1268</v>
      </c>
      <c r="Q24" s="1389" t="s">
        <v>763</v>
      </c>
    </row>
    <row r="25" spans="2:17" ht="23.25" customHeight="1" x14ac:dyDescent="0.2">
      <c r="B25" s="711" t="s">
        <v>565</v>
      </c>
      <c r="C25" s="712">
        <v>65</v>
      </c>
      <c r="D25" s="713">
        <v>30</v>
      </c>
      <c r="E25" s="714">
        <f>D25/C25</f>
        <v>0.46153846153846156</v>
      </c>
      <c r="F25" s="715">
        <v>52</v>
      </c>
      <c r="G25" s="713">
        <v>25</v>
      </c>
      <c r="H25" s="714">
        <f>G25/F25</f>
        <v>0.48076923076923078</v>
      </c>
      <c r="I25" s="712">
        <v>41</v>
      </c>
      <c r="J25" s="713">
        <v>12</v>
      </c>
      <c r="K25" s="714">
        <f>J25/I25</f>
        <v>0.29268292682926828</v>
      </c>
      <c r="L25" s="715">
        <v>51</v>
      </c>
      <c r="M25" s="713">
        <v>23</v>
      </c>
      <c r="N25" s="714">
        <f>M25/L25</f>
        <v>0.45098039215686275</v>
      </c>
      <c r="O25" s="716">
        <v>32</v>
      </c>
      <c r="P25" s="713">
        <v>12</v>
      </c>
      <c r="Q25" s="717">
        <f>P25/O25</f>
        <v>0.375</v>
      </c>
    </row>
    <row r="26" spans="2:17" ht="23.25" customHeight="1" x14ac:dyDescent="0.2">
      <c r="B26" s="711" t="s">
        <v>936</v>
      </c>
      <c r="C26" s="712">
        <v>46</v>
      </c>
      <c r="D26" s="713">
        <v>26</v>
      </c>
      <c r="E26" s="714">
        <f t="shared" ref="E26" si="0">D26/C26</f>
        <v>0.56521739130434778</v>
      </c>
      <c r="F26" s="715">
        <v>44</v>
      </c>
      <c r="G26" s="713">
        <v>17</v>
      </c>
      <c r="H26" s="714">
        <f t="shared" ref="H26" si="1">G26/F26</f>
        <v>0.38636363636363635</v>
      </c>
      <c r="I26" s="712">
        <v>58</v>
      </c>
      <c r="J26" s="713">
        <v>25</v>
      </c>
      <c r="K26" s="714">
        <f t="shared" ref="K26" si="2">J26/I26</f>
        <v>0.43103448275862066</v>
      </c>
      <c r="L26" s="715">
        <v>55</v>
      </c>
      <c r="M26" s="713">
        <v>21</v>
      </c>
      <c r="N26" s="714">
        <f t="shared" ref="N26:N27" si="3">M26/L26</f>
        <v>0.38181818181818183</v>
      </c>
      <c r="O26" s="716">
        <v>39</v>
      </c>
      <c r="P26" s="713">
        <v>16</v>
      </c>
      <c r="Q26" s="717">
        <f t="shared" ref="Q26:Q27" si="4">P26/O26</f>
        <v>0.41025641025641024</v>
      </c>
    </row>
    <row r="27" spans="2:17" ht="23.25" customHeight="1" x14ac:dyDescent="0.2">
      <c r="B27" s="711" t="s">
        <v>938</v>
      </c>
      <c r="C27" s="718"/>
      <c r="D27" s="719"/>
      <c r="E27" s="720"/>
      <c r="F27" s="721"/>
      <c r="G27" s="719"/>
      <c r="H27" s="720"/>
      <c r="I27" s="718"/>
      <c r="J27" s="719"/>
      <c r="K27" s="720"/>
      <c r="L27" s="715">
        <v>17</v>
      </c>
      <c r="M27" s="713">
        <v>14</v>
      </c>
      <c r="N27" s="714">
        <f t="shared" si="3"/>
        <v>0.82352941176470584</v>
      </c>
      <c r="O27" s="716">
        <v>28</v>
      </c>
      <c r="P27" s="713">
        <v>17</v>
      </c>
      <c r="Q27" s="717">
        <f t="shared" si="4"/>
        <v>0.6071428571428571</v>
      </c>
    </row>
    <row r="28" spans="2:17" ht="23.25" customHeight="1" x14ac:dyDescent="0.2">
      <c r="B28" s="722" t="s">
        <v>1005</v>
      </c>
      <c r="C28" s="723">
        <v>22</v>
      </c>
      <c r="D28" s="724">
        <v>14</v>
      </c>
      <c r="E28" s="714">
        <f t="shared" ref="E28:E41" si="5">D28/C28</f>
        <v>0.63636363636363635</v>
      </c>
      <c r="F28" s="725">
        <v>34</v>
      </c>
      <c r="G28" s="724">
        <v>19</v>
      </c>
      <c r="H28" s="714">
        <f t="shared" ref="H28:H41" si="6">G28/F28</f>
        <v>0.55882352941176472</v>
      </c>
      <c r="I28" s="725">
        <v>35</v>
      </c>
      <c r="J28" s="724">
        <v>11</v>
      </c>
      <c r="K28" s="714">
        <f t="shared" ref="K28:K41" si="7">J28/I28</f>
        <v>0.31428571428571428</v>
      </c>
      <c r="L28" s="725">
        <v>18</v>
      </c>
      <c r="M28" s="724">
        <v>10</v>
      </c>
      <c r="N28" s="714">
        <f t="shared" ref="N28:N42" si="8">M28/L28</f>
        <v>0.55555555555555558</v>
      </c>
      <c r="O28" s="726">
        <v>25</v>
      </c>
      <c r="P28" s="724">
        <v>10</v>
      </c>
      <c r="Q28" s="717">
        <f t="shared" ref="Q28:Q42" si="9">P28/O28</f>
        <v>0.4</v>
      </c>
    </row>
    <row r="29" spans="2:17" ht="23.25" customHeight="1" x14ac:dyDescent="0.2">
      <c r="B29" s="722" t="s">
        <v>941</v>
      </c>
      <c r="C29" s="723">
        <v>60</v>
      </c>
      <c r="D29" s="724">
        <v>15</v>
      </c>
      <c r="E29" s="714">
        <f t="shared" si="5"/>
        <v>0.25</v>
      </c>
      <c r="F29" s="725">
        <v>63</v>
      </c>
      <c r="G29" s="724">
        <v>7</v>
      </c>
      <c r="H29" s="714">
        <f t="shared" si="6"/>
        <v>0.1111111111111111</v>
      </c>
      <c r="I29" s="725">
        <v>62</v>
      </c>
      <c r="J29" s="724">
        <v>10</v>
      </c>
      <c r="K29" s="714">
        <f t="shared" si="7"/>
        <v>0.16129032258064516</v>
      </c>
      <c r="L29" s="725">
        <v>55</v>
      </c>
      <c r="M29" s="724">
        <v>7</v>
      </c>
      <c r="N29" s="714">
        <f t="shared" si="8"/>
        <v>0.12727272727272726</v>
      </c>
      <c r="O29" s="726">
        <v>66</v>
      </c>
      <c r="P29" s="724">
        <v>1</v>
      </c>
      <c r="Q29" s="717">
        <f t="shared" si="9"/>
        <v>1.5151515151515152E-2</v>
      </c>
    </row>
    <row r="30" spans="2:17" ht="23.25" customHeight="1" x14ac:dyDescent="0.2">
      <c r="B30" s="722" t="s">
        <v>943</v>
      </c>
      <c r="C30" s="723">
        <v>13</v>
      </c>
      <c r="D30" s="724">
        <v>2</v>
      </c>
      <c r="E30" s="714">
        <f t="shared" si="5"/>
        <v>0.15384615384615385</v>
      </c>
      <c r="F30" s="725">
        <v>13</v>
      </c>
      <c r="G30" s="724">
        <v>1</v>
      </c>
      <c r="H30" s="714">
        <f t="shared" si="6"/>
        <v>7.6923076923076927E-2</v>
      </c>
      <c r="I30" s="725">
        <v>10</v>
      </c>
      <c r="J30" s="724">
        <v>2</v>
      </c>
      <c r="K30" s="714">
        <f t="shared" si="7"/>
        <v>0.2</v>
      </c>
      <c r="L30" s="725">
        <v>11</v>
      </c>
      <c r="M30" s="724">
        <v>1</v>
      </c>
      <c r="N30" s="714">
        <f t="shared" si="8"/>
        <v>9.0909090909090912E-2</v>
      </c>
      <c r="O30" s="726">
        <v>13</v>
      </c>
      <c r="P30" s="724">
        <v>1</v>
      </c>
      <c r="Q30" s="717">
        <f t="shared" si="9"/>
        <v>7.6923076923076927E-2</v>
      </c>
    </row>
    <row r="31" spans="2:17" ht="23.25" customHeight="1" x14ac:dyDescent="0.2">
      <c r="B31" s="722" t="s">
        <v>944</v>
      </c>
      <c r="C31" s="723">
        <v>8</v>
      </c>
      <c r="D31" s="724">
        <v>3</v>
      </c>
      <c r="E31" s="714">
        <f t="shared" si="5"/>
        <v>0.375</v>
      </c>
      <c r="F31" s="725">
        <v>5</v>
      </c>
      <c r="G31" s="724">
        <v>1</v>
      </c>
      <c r="H31" s="714">
        <f t="shared" si="6"/>
        <v>0.2</v>
      </c>
      <c r="I31" s="725">
        <v>7</v>
      </c>
      <c r="J31" s="724">
        <v>3</v>
      </c>
      <c r="K31" s="714">
        <f t="shared" si="7"/>
        <v>0.42857142857142855</v>
      </c>
      <c r="L31" s="725">
        <v>9</v>
      </c>
      <c r="M31" s="724"/>
      <c r="N31" s="714">
        <f t="shared" si="8"/>
        <v>0</v>
      </c>
      <c r="O31" s="726">
        <v>11</v>
      </c>
      <c r="P31" s="724">
        <v>1</v>
      </c>
      <c r="Q31" s="717">
        <f t="shared" si="9"/>
        <v>9.0909090909090912E-2</v>
      </c>
    </row>
    <row r="32" spans="2:17" ht="23.25" customHeight="1" x14ac:dyDescent="0.2">
      <c r="B32" s="722" t="s">
        <v>945</v>
      </c>
      <c r="C32" s="723">
        <v>26</v>
      </c>
      <c r="D32" s="724">
        <v>15</v>
      </c>
      <c r="E32" s="714">
        <f t="shared" si="5"/>
        <v>0.57692307692307687</v>
      </c>
      <c r="F32" s="725">
        <v>22</v>
      </c>
      <c r="G32" s="724">
        <v>3</v>
      </c>
      <c r="H32" s="714">
        <f t="shared" si="6"/>
        <v>0.13636363636363635</v>
      </c>
      <c r="I32" s="725">
        <v>23</v>
      </c>
      <c r="J32" s="724">
        <v>5</v>
      </c>
      <c r="K32" s="714">
        <f t="shared" si="7"/>
        <v>0.21739130434782608</v>
      </c>
      <c r="L32" s="725">
        <v>22</v>
      </c>
      <c r="M32" s="724">
        <v>1</v>
      </c>
      <c r="N32" s="714">
        <f t="shared" si="8"/>
        <v>4.5454545454545456E-2</v>
      </c>
      <c r="O32" s="726">
        <v>31</v>
      </c>
      <c r="P32" s="724">
        <v>9</v>
      </c>
      <c r="Q32" s="717">
        <f t="shared" si="9"/>
        <v>0.29032258064516131</v>
      </c>
    </row>
    <row r="33" spans="2:17" ht="23.25" customHeight="1" x14ac:dyDescent="0.2">
      <c r="B33" s="722" t="s">
        <v>947</v>
      </c>
      <c r="C33" s="723">
        <v>15</v>
      </c>
      <c r="D33" s="724">
        <v>5</v>
      </c>
      <c r="E33" s="714">
        <f t="shared" si="5"/>
        <v>0.33333333333333331</v>
      </c>
      <c r="F33" s="725">
        <v>20</v>
      </c>
      <c r="G33" s="724">
        <v>1</v>
      </c>
      <c r="H33" s="714">
        <f t="shared" si="6"/>
        <v>0.05</v>
      </c>
      <c r="I33" s="725">
        <v>10</v>
      </c>
      <c r="J33" s="724">
        <v>4</v>
      </c>
      <c r="K33" s="714">
        <f t="shared" si="7"/>
        <v>0.4</v>
      </c>
      <c r="L33" s="725">
        <v>20</v>
      </c>
      <c r="M33" s="724">
        <v>2</v>
      </c>
      <c r="N33" s="714">
        <f t="shared" si="8"/>
        <v>0.1</v>
      </c>
      <c r="O33" s="726">
        <v>21</v>
      </c>
      <c r="P33" s="724"/>
      <c r="Q33" s="717">
        <f t="shared" si="9"/>
        <v>0</v>
      </c>
    </row>
    <row r="34" spans="2:17" ht="23.25" customHeight="1" x14ac:dyDescent="0.2">
      <c r="B34" s="722" t="s">
        <v>1269</v>
      </c>
      <c r="C34" s="723">
        <v>5</v>
      </c>
      <c r="D34" s="724">
        <v>3</v>
      </c>
      <c r="E34" s="714">
        <f t="shared" si="5"/>
        <v>0.6</v>
      </c>
      <c r="F34" s="725">
        <v>16</v>
      </c>
      <c r="G34" s="724">
        <v>7</v>
      </c>
      <c r="H34" s="714">
        <f t="shared" si="6"/>
        <v>0.4375</v>
      </c>
      <c r="I34" s="725">
        <v>16</v>
      </c>
      <c r="J34" s="724">
        <v>3</v>
      </c>
      <c r="K34" s="714">
        <f t="shared" si="7"/>
        <v>0.1875</v>
      </c>
      <c r="L34" s="725">
        <v>19</v>
      </c>
      <c r="M34" s="724">
        <v>5</v>
      </c>
      <c r="N34" s="714">
        <f t="shared" si="8"/>
        <v>0.26315789473684209</v>
      </c>
      <c r="O34" s="726">
        <v>13</v>
      </c>
      <c r="P34" s="724">
        <v>1</v>
      </c>
      <c r="Q34" s="717">
        <f t="shared" si="9"/>
        <v>7.6923076923076927E-2</v>
      </c>
    </row>
    <row r="35" spans="2:17" ht="23.25" customHeight="1" x14ac:dyDescent="0.2">
      <c r="B35" s="722" t="s">
        <v>951</v>
      </c>
      <c r="C35" s="723">
        <v>6</v>
      </c>
      <c r="D35" s="724">
        <v>2</v>
      </c>
      <c r="E35" s="714">
        <f t="shared" si="5"/>
        <v>0.33333333333333331</v>
      </c>
      <c r="F35" s="725">
        <v>5</v>
      </c>
      <c r="G35" s="724">
        <v>1</v>
      </c>
      <c r="H35" s="714">
        <f t="shared" si="6"/>
        <v>0.2</v>
      </c>
      <c r="I35" s="725">
        <v>3</v>
      </c>
      <c r="J35" s="724"/>
      <c r="K35" s="714">
        <f t="shared" si="7"/>
        <v>0</v>
      </c>
      <c r="L35" s="725">
        <v>11</v>
      </c>
      <c r="M35" s="724">
        <v>2</v>
      </c>
      <c r="N35" s="714">
        <f t="shared" si="8"/>
        <v>0.18181818181818182</v>
      </c>
      <c r="O35" s="726">
        <v>3</v>
      </c>
      <c r="P35" s="724"/>
      <c r="Q35" s="717">
        <f t="shared" si="9"/>
        <v>0</v>
      </c>
    </row>
    <row r="36" spans="2:17" ht="34.5" customHeight="1" x14ac:dyDescent="0.2">
      <c r="B36" s="722" t="s">
        <v>1270</v>
      </c>
      <c r="C36" s="723">
        <v>47</v>
      </c>
      <c r="D36" s="724">
        <v>48</v>
      </c>
      <c r="E36" s="714">
        <f t="shared" si="5"/>
        <v>1.0212765957446808</v>
      </c>
      <c r="F36" s="725">
        <v>69</v>
      </c>
      <c r="G36" s="724">
        <v>67</v>
      </c>
      <c r="H36" s="714">
        <f t="shared" si="6"/>
        <v>0.97101449275362317</v>
      </c>
      <c r="I36" s="725">
        <v>58</v>
      </c>
      <c r="J36" s="724">
        <v>56</v>
      </c>
      <c r="K36" s="714">
        <f t="shared" si="7"/>
        <v>0.96551724137931039</v>
      </c>
      <c r="L36" s="725">
        <v>48</v>
      </c>
      <c r="M36" s="724">
        <v>44</v>
      </c>
      <c r="N36" s="714">
        <f t="shared" si="8"/>
        <v>0.91666666666666663</v>
      </c>
      <c r="O36" s="726">
        <v>17</v>
      </c>
      <c r="P36" s="724">
        <v>48</v>
      </c>
      <c r="Q36" s="717">
        <f t="shared" si="9"/>
        <v>2.8235294117647061</v>
      </c>
    </row>
    <row r="37" spans="2:17" ht="23.25" customHeight="1" x14ac:dyDescent="0.2">
      <c r="B37" s="722" t="s">
        <v>955</v>
      </c>
      <c r="C37" s="723">
        <v>15</v>
      </c>
      <c r="D37" s="724">
        <v>6</v>
      </c>
      <c r="E37" s="714">
        <f t="shared" si="5"/>
        <v>0.4</v>
      </c>
      <c r="F37" s="725">
        <v>23</v>
      </c>
      <c r="G37" s="724">
        <v>4</v>
      </c>
      <c r="H37" s="714">
        <f t="shared" si="6"/>
        <v>0.17391304347826086</v>
      </c>
      <c r="I37" s="725">
        <v>31</v>
      </c>
      <c r="J37" s="724">
        <v>9</v>
      </c>
      <c r="K37" s="714">
        <f t="shared" si="7"/>
        <v>0.29032258064516131</v>
      </c>
      <c r="L37" s="725">
        <v>34</v>
      </c>
      <c r="M37" s="724">
        <v>17</v>
      </c>
      <c r="N37" s="714">
        <f t="shared" si="8"/>
        <v>0.5</v>
      </c>
      <c r="O37" s="726">
        <v>20</v>
      </c>
      <c r="P37" s="724">
        <v>15</v>
      </c>
      <c r="Q37" s="717">
        <f t="shared" si="9"/>
        <v>0.75</v>
      </c>
    </row>
    <row r="38" spans="2:17" ht="23.25" customHeight="1" x14ac:dyDescent="0.2">
      <c r="B38" s="722" t="s">
        <v>572</v>
      </c>
      <c r="C38" s="723">
        <v>48</v>
      </c>
      <c r="D38" s="724">
        <v>19</v>
      </c>
      <c r="E38" s="714">
        <f t="shared" si="5"/>
        <v>0.39583333333333331</v>
      </c>
      <c r="F38" s="725">
        <v>43</v>
      </c>
      <c r="G38" s="724">
        <v>18</v>
      </c>
      <c r="H38" s="714">
        <f t="shared" si="6"/>
        <v>0.41860465116279072</v>
      </c>
      <c r="I38" s="725">
        <v>59</v>
      </c>
      <c r="J38" s="724">
        <v>11</v>
      </c>
      <c r="K38" s="714">
        <f t="shared" si="7"/>
        <v>0.1864406779661017</v>
      </c>
      <c r="L38" s="725">
        <v>39</v>
      </c>
      <c r="M38" s="724">
        <v>6</v>
      </c>
      <c r="N38" s="714">
        <f t="shared" si="8"/>
        <v>0.15384615384615385</v>
      </c>
      <c r="O38" s="726">
        <v>54</v>
      </c>
      <c r="P38" s="724">
        <v>9</v>
      </c>
      <c r="Q38" s="717">
        <f t="shared" si="9"/>
        <v>0.16666666666666666</v>
      </c>
    </row>
    <row r="39" spans="2:17" ht="23.25" customHeight="1" x14ac:dyDescent="0.2">
      <c r="B39" s="722" t="s">
        <v>957</v>
      </c>
      <c r="C39" s="723">
        <v>47</v>
      </c>
      <c r="D39" s="724">
        <v>27</v>
      </c>
      <c r="E39" s="714">
        <f t="shared" si="5"/>
        <v>0.57446808510638303</v>
      </c>
      <c r="F39" s="725">
        <v>49</v>
      </c>
      <c r="G39" s="724">
        <v>25</v>
      </c>
      <c r="H39" s="714">
        <f t="shared" si="6"/>
        <v>0.51020408163265307</v>
      </c>
      <c r="I39" s="725">
        <v>50</v>
      </c>
      <c r="J39" s="724">
        <v>28</v>
      </c>
      <c r="K39" s="714">
        <f t="shared" si="7"/>
        <v>0.56000000000000005</v>
      </c>
      <c r="L39" s="725">
        <v>49</v>
      </c>
      <c r="M39" s="724">
        <v>24</v>
      </c>
      <c r="N39" s="714">
        <f t="shared" si="8"/>
        <v>0.48979591836734693</v>
      </c>
      <c r="O39" s="726">
        <v>45</v>
      </c>
      <c r="P39" s="724">
        <v>25</v>
      </c>
      <c r="Q39" s="717">
        <f t="shared" si="9"/>
        <v>0.55555555555555558</v>
      </c>
    </row>
    <row r="40" spans="2:17" ht="23.25" customHeight="1" x14ac:dyDescent="0.2">
      <c r="B40" s="722" t="s">
        <v>961</v>
      </c>
      <c r="C40" s="723">
        <v>110</v>
      </c>
      <c r="D40" s="724">
        <v>18</v>
      </c>
      <c r="E40" s="714">
        <f t="shared" si="5"/>
        <v>0.16363636363636364</v>
      </c>
      <c r="F40" s="725">
        <v>117</v>
      </c>
      <c r="G40" s="724">
        <v>15</v>
      </c>
      <c r="H40" s="714">
        <f t="shared" si="6"/>
        <v>0.12820512820512819</v>
      </c>
      <c r="I40" s="725">
        <v>107</v>
      </c>
      <c r="J40" s="724">
        <v>21</v>
      </c>
      <c r="K40" s="714">
        <f t="shared" si="7"/>
        <v>0.19626168224299065</v>
      </c>
      <c r="L40" s="725">
        <v>87</v>
      </c>
      <c r="M40" s="724">
        <v>24</v>
      </c>
      <c r="N40" s="714">
        <f t="shared" si="8"/>
        <v>0.27586206896551724</v>
      </c>
      <c r="O40" s="726">
        <v>111</v>
      </c>
      <c r="P40" s="724">
        <v>21</v>
      </c>
      <c r="Q40" s="717">
        <f t="shared" si="9"/>
        <v>0.1891891891891892</v>
      </c>
    </row>
    <row r="41" spans="2:17" ht="23.25" customHeight="1" x14ac:dyDescent="0.2">
      <c r="B41" s="722" t="s">
        <v>959</v>
      </c>
      <c r="C41" s="723">
        <v>42</v>
      </c>
      <c r="D41" s="724">
        <v>19</v>
      </c>
      <c r="E41" s="714">
        <f t="shared" si="5"/>
        <v>0.45238095238095238</v>
      </c>
      <c r="F41" s="725">
        <v>68</v>
      </c>
      <c r="G41" s="724">
        <v>19</v>
      </c>
      <c r="H41" s="714">
        <f t="shared" si="6"/>
        <v>0.27941176470588236</v>
      </c>
      <c r="I41" s="725">
        <v>60</v>
      </c>
      <c r="J41" s="724">
        <v>15</v>
      </c>
      <c r="K41" s="714">
        <f t="shared" si="7"/>
        <v>0.25</v>
      </c>
      <c r="L41" s="725">
        <v>64</v>
      </c>
      <c r="M41" s="724">
        <v>21</v>
      </c>
      <c r="N41" s="714">
        <f t="shared" si="8"/>
        <v>0.328125</v>
      </c>
      <c r="O41" s="726">
        <v>42</v>
      </c>
      <c r="P41" s="724">
        <v>23</v>
      </c>
      <c r="Q41" s="717">
        <f t="shared" si="9"/>
        <v>0.54761904761904767</v>
      </c>
    </row>
    <row r="42" spans="2:17" ht="23.25" customHeight="1" x14ac:dyDescent="0.2">
      <c r="B42" s="722" t="s">
        <v>1145</v>
      </c>
      <c r="C42" s="727"/>
      <c r="D42" s="728"/>
      <c r="E42" s="720"/>
      <c r="F42" s="729"/>
      <c r="G42" s="728"/>
      <c r="H42" s="720"/>
      <c r="I42" s="725"/>
      <c r="J42" s="724">
        <v>18</v>
      </c>
      <c r="K42" s="714"/>
      <c r="L42" s="725">
        <v>37</v>
      </c>
      <c r="M42" s="724">
        <v>25</v>
      </c>
      <c r="N42" s="714">
        <f t="shared" si="8"/>
        <v>0.67567567567567566</v>
      </c>
      <c r="O42" s="726">
        <v>53</v>
      </c>
      <c r="P42" s="724">
        <v>27</v>
      </c>
      <c r="Q42" s="717">
        <f t="shared" si="9"/>
        <v>0.50943396226415094</v>
      </c>
    </row>
    <row r="43" spans="2:17" ht="23.25" customHeight="1" x14ac:dyDescent="0.2">
      <c r="B43" s="722" t="s">
        <v>962</v>
      </c>
      <c r="C43" s="723">
        <v>56</v>
      </c>
      <c r="D43" s="724">
        <v>40</v>
      </c>
      <c r="E43" s="714">
        <f t="shared" ref="E43:E46" si="10">D43/C43</f>
        <v>0.7142857142857143</v>
      </c>
      <c r="F43" s="725">
        <v>43</v>
      </c>
      <c r="G43" s="724">
        <v>18</v>
      </c>
      <c r="H43" s="714">
        <f t="shared" ref="H43:H46" si="11">G43/F43</f>
        <v>0.41860465116279072</v>
      </c>
      <c r="I43" s="725">
        <v>45</v>
      </c>
      <c r="J43" s="724">
        <v>26</v>
      </c>
      <c r="K43" s="714">
        <f t="shared" ref="K43:K46" si="12">J43/I43</f>
        <v>0.57777777777777772</v>
      </c>
      <c r="L43" s="725">
        <v>33</v>
      </c>
      <c r="M43" s="724">
        <v>18</v>
      </c>
      <c r="N43" s="714">
        <f t="shared" ref="N43:N46" si="13">M43/L43</f>
        <v>0.54545454545454541</v>
      </c>
      <c r="O43" s="726">
        <v>31</v>
      </c>
      <c r="P43" s="724">
        <v>6</v>
      </c>
      <c r="Q43" s="717">
        <f t="shared" ref="Q43:Q46" si="14">P43/O43</f>
        <v>0.19354838709677419</v>
      </c>
    </row>
    <row r="44" spans="2:17" ht="23.25" customHeight="1" x14ac:dyDescent="0.2">
      <c r="B44" s="722" t="s">
        <v>963</v>
      </c>
      <c r="C44" s="723">
        <v>31</v>
      </c>
      <c r="D44" s="724">
        <v>6</v>
      </c>
      <c r="E44" s="714">
        <f t="shared" si="10"/>
        <v>0.19354838709677419</v>
      </c>
      <c r="F44" s="725">
        <v>43</v>
      </c>
      <c r="G44" s="724">
        <v>16</v>
      </c>
      <c r="H44" s="714">
        <f t="shared" si="11"/>
        <v>0.37209302325581395</v>
      </c>
      <c r="I44" s="725">
        <v>41</v>
      </c>
      <c r="J44" s="724">
        <v>11</v>
      </c>
      <c r="K44" s="714">
        <f t="shared" si="12"/>
        <v>0.26829268292682928</v>
      </c>
      <c r="L44" s="725">
        <v>44</v>
      </c>
      <c r="M44" s="724">
        <v>8</v>
      </c>
      <c r="N44" s="714">
        <f t="shared" si="13"/>
        <v>0.18181818181818182</v>
      </c>
      <c r="O44" s="726">
        <v>41</v>
      </c>
      <c r="P44" s="724">
        <v>14</v>
      </c>
      <c r="Q44" s="717">
        <f t="shared" si="14"/>
        <v>0.34146341463414637</v>
      </c>
    </row>
    <row r="45" spans="2:17" ht="23.25" customHeight="1" thickBot="1" x14ac:dyDescent="0.25">
      <c r="B45" s="730" t="s">
        <v>965</v>
      </c>
      <c r="C45" s="731">
        <v>49</v>
      </c>
      <c r="D45" s="732">
        <v>19</v>
      </c>
      <c r="E45" s="714">
        <f t="shared" si="10"/>
        <v>0.38775510204081631</v>
      </c>
      <c r="F45" s="733">
        <v>46</v>
      </c>
      <c r="G45" s="732">
        <v>15</v>
      </c>
      <c r="H45" s="714">
        <f t="shared" si="11"/>
        <v>0.32608695652173914</v>
      </c>
      <c r="I45" s="733">
        <v>50</v>
      </c>
      <c r="J45" s="732">
        <v>16</v>
      </c>
      <c r="K45" s="714">
        <f t="shared" si="12"/>
        <v>0.32</v>
      </c>
      <c r="L45" s="733">
        <v>56</v>
      </c>
      <c r="M45" s="732">
        <v>20</v>
      </c>
      <c r="N45" s="714">
        <f t="shared" si="13"/>
        <v>0.35714285714285715</v>
      </c>
      <c r="O45" s="734">
        <v>44</v>
      </c>
      <c r="P45" s="735">
        <v>13</v>
      </c>
      <c r="Q45" s="736">
        <f t="shared" si="14"/>
        <v>0.29545454545454547</v>
      </c>
    </row>
    <row r="46" spans="2:17" ht="15.75" customHeight="1" thickBot="1" x14ac:dyDescent="0.25">
      <c r="B46" s="1402" t="s">
        <v>1271</v>
      </c>
      <c r="C46" s="1390">
        <v>711</v>
      </c>
      <c r="D46" s="1391">
        <v>317</v>
      </c>
      <c r="E46" s="1392">
        <f t="shared" si="10"/>
        <v>0.44585091420534456</v>
      </c>
      <c r="F46" s="1393">
        <v>775</v>
      </c>
      <c r="G46" s="1391">
        <v>279</v>
      </c>
      <c r="H46" s="1392">
        <f t="shared" si="11"/>
        <v>0.36</v>
      </c>
      <c r="I46" s="1393">
        <v>766</v>
      </c>
      <c r="J46" s="1391">
        <v>286</v>
      </c>
      <c r="K46" s="1392">
        <f t="shared" si="12"/>
        <v>0.37336814621409919</v>
      </c>
      <c r="L46" s="1393">
        <v>779</v>
      </c>
      <c r="M46" s="1391">
        <v>293</v>
      </c>
      <c r="N46" s="1392">
        <f t="shared" si="13"/>
        <v>0.37612323491655969</v>
      </c>
      <c r="O46" s="1394">
        <v>740</v>
      </c>
      <c r="P46" s="1395">
        <v>269</v>
      </c>
      <c r="Q46" s="1396">
        <f t="shared" si="14"/>
        <v>0.36351351351351352</v>
      </c>
    </row>
    <row r="47" spans="2:17" ht="15.75" customHeight="1" thickBot="1" x14ac:dyDescent="0.3">
      <c r="B47" s="1402" t="s">
        <v>1272</v>
      </c>
      <c r="C47" s="1397"/>
      <c r="D47" s="1398"/>
      <c r="E47" s="1392">
        <f>AVERAGE(E25:E45)</f>
        <v>0.45203894317196641</v>
      </c>
      <c r="F47" s="1399"/>
      <c r="G47" s="1398"/>
      <c r="H47" s="1392">
        <f>AVERAGE(H25:H45)</f>
        <v>0.32821010599058625</v>
      </c>
      <c r="I47" s="1399"/>
      <c r="J47" s="1398"/>
      <c r="K47" s="1392">
        <f>AVERAGE(K25:K45)</f>
        <v>0.328808885384825</v>
      </c>
      <c r="L47" s="1399"/>
      <c r="M47" s="1398"/>
      <c r="N47" s="1392">
        <f>AVERAGE(N25:N45)</f>
        <v>0.35451824044874458</v>
      </c>
      <c r="O47" s="1399"/>
      <c r="P47" s="1400"/>
      <c r="Q47" s="1401">
        <f>AVERAGE(Q25:Q45)</f>
        <v>0.4150042280093319</v>
      </c>
    </row>
    <row r="48" spans="2:17" ht="15.75" customHeight="1" thickBot="1" x14ac:dyDescent="0.3">
      <c r="B48" s="1402" t="s">
        <v>1273</v>
      </c>
      <c r="C48" s="2421" t="str">
        <f>CONCATENATE(COUNTIF(E25:E45,"&gt;50%"),"/",COUNT(E25:E45)," graus")</f>
        <v>7/19 graus</v>
      </c>
      <c r="D48" s="2421"/>
      <c r="E48" s="2422"/>
      <c r="F48" s="2423" t="str">
        <f>CONCATENATE(COUNTIF(H25:H45,"&gt;50%"),"/",COUNT(H25:H45)," graus")</f>
        <v>3/19 graus</v>
      </c>
      <c r="G48" s="2421"/>
      <c r="H48" s="2422"/>
      <c r="I48" s="2423" t="str">
        <f>CONCATENATE(COUNTIF(K25:K45,"&gt;50%"),"/",COUNT(K25:K45)," graus")</f>
        <v>3/19 graus</v>
      </c>
      <c r="J48" s="2421"/>
      <c r="K48" s="2422"/>
      <c r="L48" s="2423" t="str">
        <f>CONCATENATE(COUNTIF(N25:N45,"&gt;50%"),"/",COUNT(N25:N45)," graus")</f>
        <v>5/21 graus</v>
      </c>
      <c r="M48" s="2421"/>
      <c r="N48" s="2422"/>
      <c r="O48" s="2423" t="str">
        <f>CONCATENATE(COUNTIF(Q25:Q45,"&gt;50%"),"/",COUNT(Q25:Q45)," graus")</f>
        <v>6/21 graus</v>
      </c>
      <c r="P48" s="2421"/>
      <c r="Q48" s="2422"/>
    </row>
    <row r="49" spans="2:14" ht="15.75" customHeight="1" thickBot="1" x14ac:dyDescent="0.25"/>
    <row r="50" spans="2:14" ht="15.75" customHeight="1" thickBot="1" x14ac:dyDescent="0.3">
      <c r="B50" s="1403" t="s">
        <v>1274</v>
      </c>
      <c r="C50" s="737">
        <v>3822</v>
      </c>
      <c r="D50" s="737">
        <v>2002</v>
      </c>
      <c r="E50" s="738">
        <v>0.52380000000000004</v>
      </c>
      <c r="F50" s="737">
        <v>4197</v>
      </c>
      <c r="G50" s="737">
        <v>2215</v>
      </c>
      <c r="H50" s="738">
        <v>0.52780000000000005</v>
      </c>
      <c r="I50" s="737">
        <v>4312</v>
      </c>
      <c r="J50" s="737">
        <v>2286</v>
      </c>
      <c r="K50" s="738">
        <f>J50/I50</f>
        <v>0.53014842300556586</v>
      </c>
      <c r="L50" s="737">
        <v>4402</v>
      </c>
      <c r="M50" s="737">
        <v>2275</v>
      </c>
      <c r="N50" s="737"/>
    </row>
    <row r="52" spans="2:14" ht="15.75" customHeight="1" x14ac:dyDescent="0.2">
      <c r="B52" s="39" t="s">
        <v>1275</v>
      </c>
    </row>
    <row r="53" spans="2:14" ht="15.75" customHeight="1" x14ac:dyDescent="0.2">
      <c r="B53" s="39" t="s">
        <v>1276</v>
      </c>
    </row>
    <row r="54" spans="2:14" ht="15.75" customHeight="1" x14ac:dyDescent="0.2">
      <c r="B54" s="39" t="s">
        <v>1277</v>
      </c>
    </row>
    <row r="57" spans="2:14" ht="15.75" customHeight="1" x14ac:dyDescent="0.2">
      <c r="B57" s="2374" t="s">
        <v>1063</v>
      </c>
      <c r="C57" s="2374"/>
      <c r="D57" s="2374"/>
      <c r="E57" s="2374"/>
      <c r="F57" s="2374"/>
      <c r="G57" s="2374"/>
    </row>
    <row r="58" spans="2:14" ht="227.25" customHeight="1" x14ac:dyDescent="0.2">
      <c r="B58" s="2398" t="s">
        <v>1278</v>
      </c>
      <c r="C58" s="2399"/>
      <c r="D58" s="2399"/>
      <c r="E58" s="2399"/>
      <c r="F58" s="2399"/>
      <c r="G58" s="2400"/>
      <c r="J58" s="127"/>
    </row>
  </sheetData>
  <sheetProtection formatCells="0" formatColumns="0" formatRows="0" insertColumns="0" insertRows="0" insertHyperlinks="0" deleteColumns="0" deleteRows="0" pivotTables="0"/>
  <mergeCells count="36">
    <mergeCell ref="B8:C8"/>
    <mergeCell ref="D8:E8"/>
    <mergeCell ref="F8:G8"/>
    <mergeCell ref="H8:J8"/>
    <mergeCell ref="B5:C5"/>
    <mergeCell ref="D5:E5"/>
    <mergeCell ref="F5:G5"/>
    <mergeCell ref="H5:J5"/>
    <mergeCell ref="B7:C7"/>
    <mergeCell ref="D7:E7"/>
    <mergeCell ref="F7:G7"/>
    <mergeCell ref="B6:C6"/>
    <mergeCell ref="D6:E6"/>
    <mergeCell ref="F6:G6"/>
    <mergeCell ref="H6:J6"/>
    <mergeCell ref="H7:J7"/>
    <mergeCell ref="B2:D2"/>
    <mergeCell ref="E2:J2"/>
    <mergeCell ref="B4:C4"/>
    <mergeCell ref="D4:E4"/>
    <mergeCell ref="F4:G4"/>
    <mergeCell ref="H4:J4"/>
    <mergeCell ref="B57:G57"/>
    <mergeCell ref="B58:G58"/>
    <mergeCell ref="C21:Q21"/>
    <mergeCell ref="B10:J10"/>
    <mergeCell ref="F22:H22"/>
    <mergeCell ref="I22:K22"/>
    <mergeCell ref="L22:N22"/>
    <mergeCell ref="O22:Q22"/>
    <mergeCell ref="B23:B24"/>
    <mergeCell ref="C48:E48"/>
    <mergeCell ref="F48:H48"/>
    <mergeCell ref="I48:K48"/>
    <mergeCell ref="L48:N48"/>
    <mergeCell ref="O48:Q48"/>
  </mergeCells>
  <pageMargins left="0.7" right="0.7" top="0.75" bottom="0.75" header="0" footer="0"/>
  <pageSetup paperSize="9" scale="46"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1" id="{00000000-000E-0000-1F00-000001000000}">
            <x14:iconSet iconSet="4Arrows" custom="1">
              <x14:cfvo type="percent">
                <xm:f>0</xm:f>
              </x14:cfvo>
              <x14:cfvo type="num">
                <xm:f>0.3</xm:f>
              </x14:cfvo>
              <x14:cfvo type="num">
                <xm:f>0.35</xm:f>
              </x14:cfvo>
              <x14:cfvo type="num">
                <xm:f>0.4</xm:f>
              </x14:cfvo>
              <x14:cfIcon iconSet="3TrafficLights1" iconId="0"/>
              <x14:cfIcon iconSet="3TrafficLights1" iconId="1"/>
              <x14:cfIcon iconSet="3Triangles" iconId="2"/>
              <x14:cfIcon iconSet="3Symbols" iconId="2"/>
            </x14:iconSet>
          </x14:cfRule>
          <xm:sqref>D16:H16 E25:E47 H25:H47 K25:K47 N25:N47 Q25:Q47</xm:sqref>
        </x14:conditionalFormatting>
      </x14:conditionalFormattings>
    </ext>
  </extLst>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6B6CDD-F9B3-4BB2-9AFB-63C127409F8E}">
  <sheetPr>
    <tabColor theme="4" tint="0.79998168889431442"/>
    <pageSetUpPr fitToPage="1"/>
  </sheetPr>
  <dimension ref="A2:AF46"/>
  <sheetViews>
    <sheetView showGridLines="0" workbookViewId="0">
      <selection activeCell="N21" sqref="N21"/>
    </sheetView>
  </sheetViews>
  <sheetFormatPr defaultColWidth="12.5703125" defaultRowHeight="15.75" customHeight="1" x14ac:dyDescent="0.2"/>
  <cols>
    <col min="1" max="1" width="7.7109375" style="39" customWidth="1"/>
    <col min="2" max="2" width="42.5703125" style="39" customWidth="1"/>
    <col min="3" max="3" width="17.28515625" style="39" bestFit="1" customWidth="1"/>
    <col min="4" max="5" width="12.5703125" style="39" customWidth="1"/>
    <col min="6" max="6" width="19" style="39" customWidth="1"/>
    <col min="7" max="8" width="12.5703125" style="39" customWidth="1"/>
    <col min="9" max="9" width="36.28515625" style="39" customWidth="1"/>
    <col min="10" max="13" width="7.5703125" style="39" customWidth="1"/>
    <col min="14" max="14" width="9.28515625" style="39" customWidth="1"/>
    <col min="15" max="16" width="7.5703125" style="39" customWidth="1"/>
    <col min="17" max="16384" width="12.5703125" style="39"/>
  </cols>
  <sheetData>
    <row r="2" spans="1:11" s="166" customFormat="1" ht="24" customHeight="1" x14ac:dyDescent="0.25">
      <c r="A2" s="2365" t="s">
        <v>0</v>
      </c>
      <c r="B2" s="2365"/>
      <c r="C2" s="2365"/>
      <c r="D2" s="2047" t="s">
        <v>123</v>
      </c>
      <c r="E2" s="2047"/>
      <c r="F2" s="2047"/>
      <c r="G2" s="2047"/>
      <c r="H2" s="2047"/>
      <c r="I2" s="2106"/>
    </row>
    <row r="3" spans="1:11" ht="22.5" customHeight="1" x14ac:dyDescent="0.2">
      <c r="A3" s="40"/>
      <c r="B3" s="40"/>
      <c r="C3" s="41"/>
      <c r="D3" s="41"/>
      <c r="E3" s="41"/>
      <c r="F3" s="41"/>
      <c r="G3" s="41"/>
      <c r="H3" s="41"/>
    </row>
    <row r="4" spans="1:11" ht="42" customHeight="1" x14ac:dyDescent="0.25">
      <c r="A4" s="2118" t="s">
        <v>124</v>
      </c>
      <c r="B4" s="1943"/>
      <c r="C4" s="2427" t="s">
        <v>47</v>
      </c>
      <c r="D4" s="2429"/>
      <c r="E4" s="2120" t="s">
        <v>126</v>
      </c>
      <c r="F4" s="2433"/>
      <c r="G4" s="2437" t="s">
        <v>1279</v>
      </c>
      <c r="H4" s="2438"/>
      <c r="I4" s="2439"/>
      <c r="J4" s="1012"/>
      <c r="K4" s="1012"/>
    </row>
    <row r="5" spans="1:11" ht="45" customHeight="1" x14ac:dyDescent="0.2">
      <c r="A5" s="2118" t="s">
        <v>128</v>
      </c>
      <c r="B5" s="1943"/>
      <c r="C5" s="2431" t="s">
        <v>1280</v>
      </c>
      <c r="D5" s="2432"/>
      <c r="E5" s="2120" t="s">
        <v>130</v>
      </c>
      <c r="F5" s="2433"/>
      <c r="G5" s="2434" t="s">
        <v>1250</v>
      </c>
      <c r="H5" s="2435"/>
      <c r="I5" s="2436"/>
    </row>
    <row r="6" spans="1:11" ht="37.9" customHeight="1" x14ac:dyDescent="0.2">
      <c r="A6" s="2118" t="s">
        <v>132</v>
      </c>
      <c r="B6" s="1943"/>
      <c r="C6" s="2431" t="s">
        <v>1281</v>
      </c>
      <c r="D6" s="2432"/>
      <c r="E6" s="2189" t="s">
        <v>134</v>
      </c>
      <c r="F6" s="2430"/>
      <c r="G6" s="2164" t="s">
        <v>135</v>
      </c>
      <c r="H6" s="2063"/>
      <c r="I6" s="2165"/>
    </row>
    <row r="7" spans="1:11" ht="32.25" customHeight="1" x14ac:dyDescent="0.2">
      <c r="A7" s="2118" t="s">
        <v>136</v>
      </c>
      <c r="B7" s="1943"/>
      <c r="C7" s="2164" t="s">
        <v>1226</v>
      </c>
      <c r="D7" s="2165"/>
      <c r="E7" s="2189" t="s">
        <v>138</v>
      </c>
      <c r="F7" s="2430"/>
      <c r="G7" s="2424" t="s">
        <v>139</v>
      </c>
      <c r="H7" s="2425"/>
      <c r="I7" s="2426"/>
    </row>
    <row r="8" spans="1:11" ht="34.5" customHeight="1" x14ac:dyDescent="0.2">
      <c r="A8" s="2118" t="s">
        <v>140</v>
      </c>
      <c r="B8" s="1943"/>
      <c r="C8" s="2318" t="s">
        <v>1227</v>
      </c>
      <c r="D8" s="2319"/>
      <c r="E8" s="2189" t="s">
        <v>142</v>
      </c>
      <c r="F8" s="2430"/>
      <c r="G8" s="2427" t="s">
        <v>1282</v>
      </c>
      <c r="H8" s="2428"/>
      <c r="I8" s="2429"/>
    </row>
    <row r="9" spans="1:11" ht="20.25" customHeight="1" x14ac:dyDescent="0.2"/>
    <row r="10" spans="1:11" ht="22.5" customHeight="1" x14ac:dyDescent="0.2">
      <c r="A10" s="2234" t="s">
        <v>1253</v>
      </c>
      <c r="B10" s="2159"/>
      <c r="C10" s="2159"/>
      <c r="D10" s="2159"/>
      <c r="E10" s="2159"/>
      <c r="F10" s="2159"/>
      <c r="G10" s="2159"/>
      <c r="H10" s="2159"/>
      <c r="I10" s="2159"/>
    </row>
    <row r="11" spans="1:11" s="172" customFormat="1" ht="22.5" customHeight="1" x14ac:dyDescent="0.2">
      <c r="A11" s="1728"/>
      <c r="B11" s="1109" t="s">
        <v>1283</v>
      </c>
      <c r="C11" s="1107"/>
      <c r="D11" s="1109" t="s">
        <v>1284</v>
      </c>
      <c r="E11" s="1107"/>
      <c r="F11" s="1100"/>
      <c r="G11" s="1107"/>
      <c r="H11" s="1100"/>
      <c r="I11" s="1101"/>
      <c r="J11" s="183"/>
    </row>
    <row r="12" spans="1:11" ht="22.5" customHeight="1" x14ac:dyDescent="0.2">
      <c r="A12" s="221"/>
      <c r="B12" s="92"/>
      <c r="C12" s="92"/>
      <c r="D12" s="92"/>
      <c r="E12" s="92"/>
      <c r="F12" s="92"/>
      <c r="G12" s="92"/>
      <c r="H12" s="92"/>
      <c r="I12" s="92"/>
    </row>
    <row r="13" spans="1:11" ht="20.25" customHeight="1" x14ac:dyDescent="0.2">
      <c r="B13" s="44" t="s">
        <v>902</v>
      </c>
      <c r="I13" s="225" t="s">
        <v>428</v>
      </c>
    </row>
    <row r="14" spans="1:11" ht="20.25" customHeight="1" x14ac:dyDescent="0.2">
      <c r="C14" s="1119" t="s">
        <v>441</v>
      </c>
      <c r="D14" s="1119" t="s">
        <v>442</v>
      </c>
      <c r="E14" s="1119" t="s">
        <v>443</v>
      </c>
      <c r="F14" s="1119" t="s">
        <v>444</v>
      </c>
      <c r="G14" s="1119" t="s">
        <v>445</v>
      </c>
      <c r="H14" s="1119" t="s">
        <v>479</v>
      </c>
      <c r="I14" s="172" t="s">
        <v>429</v>
      </c>
    </row>
    <row r="15" spans="1:11" ht="20.25" customHeight="1" x14ac:dyDescent="0.2">
      <c r="B15" s="1150" t="s">
        <v>1285</v>
      </c>
      <c r="C15" s="618">
        <v>68</v>
      </c>
      <c r="D15" s="301">
        <v>70</v>
      </c>
      <c r="E15" s="301">
        <v>61</v>
      </c>
      <c r="F15" s="301">
        <v>65</v>
      </c>
      <c r="G15" s="301">
        <v>50</v>
      </c>
      <c r="H15" s="301"/>
      <c r="I15" s="172" t="s">
        <v>430</v>
      </c>
    </row>
    <row r="16" spans="1:11" ht="20.25" customHeight="1" x14ac:dyDescent="0.2">
      <c r="B16" s="1150" t="s">
        <v>1286</v>
      </c>
      <c r="C16" s="1404">
        <v>0.64</v>
      </c>
      <c r="D16" s="697">
        <v>0.74</v>
      </c>
      <c r="E16" s="1034">
        <v>0.77</v>
      </c>
      <c r="F16" s="1034">
        <v>0.56999999999999995</v>
      </c>
      <c r="G16" s="1034">
        <v>0.61</v>
      </c>
      <c r="H16" s="301"/>
      <c r="I16" s="172" t="s">
        <v>326</v>
      </c>
    </row>
    <row r="17" spans="2:32" ht="15.75" customHeight="1" x14ac:dyDescent="0.2">
      <c r="I17" s="172" t="s">
        <v>431</v>
      </c>
    </row>
    <row r="21" spans="2:32" ht="15.75" customHeight="1" x14ac:dyDescent="0.2">
      <c r="B21" s="2353" t="s">
        <v>1287</v>
      </c>
      <c r="C21" s="2353" t="s">
        <v>904</v>
      </c>
      <c r="D21" s="2353"/>
      <c r="E21" s="2353"/>
      <c r="F21" s="2353" t="s">
        <v>905</v>
      </c>
      <c r="G21" s="2353"/>
      <c r="H21" s="2353"/>
      <c r="I21" s="2353" t="s">
        <v>719</v>
      </c>
      <c r="J21" s="2353"/>
      <c r="K21" s="2353"/>
      <c r="L21" s="2353" t="s">
        <v>720</v>
      </c>
      <c r="M21" s="2353"/>
      <c r="N21" s="2353"/>
      <c r="O21" s="2353" t="s">
        <v>721</v>
      </c>
      <c r="P21" s="2353"/>
      <c r="Q21" s="2353"/>
      <c r="R21" s="2353" t="s">
        <v>998</v>
      </c>
      <c r="S21" s="2353"/>
      <c r="T21" s="2353"/>
      <c r="U21" s="2353" t="s">
        <v>999</v>
      </c>
      <c r="V21" s="2353"/>
      <c r="W21" s="2353"/>
      <c r="X21" s="2353" t="s">
        <v>153</v>
      </c>
      <c r="Y21" s="2353"/>
      <c r="Z21" s="2353"/>
      <c r="AA21" s="2353" t="s">
        <v>1114</v>
      </c>
      <c r="AB21" s="2353"/>
      <c r="AC21" s="2353"/>
      <c r="AD21" s="2353" t="s">
        <v>314</v>
      </c>
      <c r="AE21" s="2353"/>
      <c r="AF21" s="2353"/>
    </row>
    <row r="22" spans="2:32" ht="15.75" customHeight="1" x14ac:dyDescent="0.2">
      <c r="B22" s="2353"/>
      <c r="C22" s="1269" t="s">
        <v>744</v>
      </c>
      <c r="D22" s="2353" t="s">
        <v>1288</v>
      </c>
      <c r="E22" s="2353"/>
      <c r="F22" s="1269" t="s">
        <v>744</v>
      </c>
      <c r="G22" s="2353" t="s">
        <v>1288</v>
      </c>
      <c r="H22" s="2353"/>
      <c r="I22" s="1269" t="s">
        <v>744</v>
      </c>
      <c r="J22" s="2353" t="s">
        <v>1288</v>
      </c>
      <c r="K22" s="2353"/>
      <c r="L22" s="1269" t="s">
        <v>744</v>
      </c>
      <c r="M22" s="2353" t="s">
        <v>1288</v>
      </c>
      <c r="N22" s="2353"/>
      <c r="O22" s="1269" t="s">
        <v>1289</v>
      </c>
      <c r="P22" s="2353" t="s">
        <v>1288</v>
      </c>
      <c r="Q22" s="2353"/>
      <c r="R22" s="1269" t="s">
        <v>1289</v>
      </c>
      <c r="S22" s="2353" t="s">
        <v>1288</v>
      </c>
      <c r="T22" s="2353"/>
      <c r="U22" s="1269" t="s">
        <v>1289</v>
      </c>
      <c r="V22" s="2353" t="s">
        <v>1288</v>
      </c>
      <c r="W22" s="2353"/>
      <c r="X22" s="1269" t="s">
        <v>1289</v>
      </c>
      <c r="Y22" s="2353" t="s">
        <v>1288</v>
      </c>
      <c r="Z22" s="2353"/>
      <c r="AA22" s="1269" t="s">
        <v>1289</v>
      </c>
      <c r="AB22" s="2353" t="s">
        <v>1288</v>
      </c>
      <c r="AC22" s="2353"/>
      <c r="AD22" s="1269" t="s">
        <v>1289</v>
      </c>
      <c r="AE22" s="2353" t="s">
        <v>1288</v>
      </c>
      <c r="AF22" s="2353"/>
    </row>
    <row r="23" spans="2:32" ht="15.75" customHeight="1" x14ac:dyDescent="0.2">
      <c r="B23" s="2353"/>
      <c r="C23" s="1269" t="s">
        <v>1290</v>
      </c>
      <c r="D23" s="1269" t="s">
        <v>1291</v>
      </c>
      <c r="E23" s="1269" t="s">
        <v>1292</v>
      </c>
      <c r="F23" s="1269" t="s">
        <v>1290</v>
      </c>
      <c r="G23" s="1269" t="s">
        <v>1291</v>
      </c>
      <c r="H23" s="1269" t="s">
        <v>1292</v>
      </c>
      <c r="I23" s="1269" t="s">
        <v>1290</v>
      </c>
      <c r="J23" s="1269" t="s">
        <v>1291</v>
      </c>
      <c r="K23" s="1269" t="s">
        <v>1292</v>
      </c>
      <c r="L23" s="1269" t="s">
        <v>1290</v>
      </c>
      <c r="M23" s="1269" t="s">
        <v>1291</v>
      </c>
      <c r="N23" s="1269" t="s">
        <v>1292</v>
      </c>
      <c r="O23" s="1269" t="s">
        <v>1290</v>
      </c>
      <c r="P23" s="1269" t="s">
        <v>1291</v>
      </c>
      <c r="Q23" s="1269" t="s">
        <v>1292</v>
      </c>
      <c r="R23" s="1269" t="s">
        <v>1290</v>
      </c>
      <c r="S23" s="1269" t="s">
        <v>1291</v>
      </c>
      <c r="T23" s="1269" t="s">
        <v>1292</v>
      </c>
      <c r="U23" s="1269" t="s">
        <v>1290</v>
      </c>
      <c r="V23" s="1269" t="s">
        <v>1291</v>
      </c>
      <c r="W23" s="1269" t="s">
        <v>1292</v>
      </c>
      <c r="X23" s="1269" t="s">
        <v>1290</v>
      </c>
      <c r="Y23" s="1269" t="s">
        <v>1291</v>
      </c>
      <c r="Z23" s="1269" t="s">
        <v>1292</v>
      </c>
      <c r="AA23" s="1269" t="s">
        <v>1290</v>
      </c>
      <c r="AB23" s="1269" t="s">
        <v>1291</v>
      </c>
      <c r="AC23" s="1269" t="s">
        <v>1292</v>
      </c>
      <c r="AD23" s="1269" t="s">
        <v>1290</v>
      </c>
      <c r="AE23" s="1269" t="s">
        <v>1291</v>
      </c>
      <c r="AF23" s="1269" t="s">
        <v>1292</v>
      </c>
    </row>
    <row r="24" spans="2:32" ht="15.75" customHeight="1" x14ac:dyDescent="0.2">
      <c r="B24" s="1268" t="s">
        <v>1293</v>
      </c>
      <c r="C24" s="1269"/>
      <c r="D24" s="1269"/>
      <c r="E24" s="1269"/>
      <c r="F24" s="1269"/>
      <c r="G24" s="1269"/>
      <c r="H24" s="1269"/>
      <c r="I24" s="1269"/>
      <c r="J24" s="1269"/>
      <c r="K24" s="1269"/>
      <c r="L24" s="1269"/>
      <c r="M24" s="1269"/>
      <c r="N24" s="1269"/>
      <c r="O24" s="1269"/>
      <c r="P24" s="1269"/>
      <c r="Q24" s="1269"/>
      <c r="R24" s="1269"/>
      <c r="S24" s="1269"/>
      <c r="T24" s="1269"/>
      <c r="U24" s="1269"/>
      <c r="V24" s="1269"/>
      <c r="W24" s="1269"/>
      <c r="X24" s="1269"/>
      <c r="Y24" s="1269"/>
      <c r="Z24" s="1269"/>
      <c r="AA24" s="1269"/>
      <c r="AB24" s="1269"/>
      <c r="AC24" s="1269"/>
      <c r="AD24" s="1269"/>
      <c r="AE24" s="1269"/>
      <c r="AF24" s="1269"/>
    </row>
    <row r="25" spans="2:32" ht="15.75" customHeight="1" x14ac:dyDescent="0.2">
      <c r="B25" s="1410" t="s">
        <v>831</v>
      </c>
      <c r="C25" s="1411"/>
      <c r="D25" s="1411"/>
      <c r="E25" s="1412"/>
      <c r="F25" s="1411"/>
      <c r="G25" s="1411"/>
      <c r="H25" s="1412"/>
      <c r="I25" s="1411">
        <v>39</v>
      </c>
      <c r="J25" s="1411">
        <v>20</v>
      </c>
      <c r="K25" s="1412">
        <f>J25/I25</f>
        <v>0.51282051282051277</v>
      </c>
      <c r="L25" s="1411">
        <v>14</v>
      </c>
      <c r="M25" s="1411">
        <v>9</v>
      </c>
      <c r="N25" s="1412">
        <f>M25/L25</f>
        <v>0.6428571428571429</v>
      </c>
      <c r="O25" s="1413">
        <v>21</v>
      </c>
      <c r="P25" s="1413">
        <v>17</v>
      </c>
      <c r="Q25" s="1414">
        <f>P25/O25</f>
        <v>0.80952380952380953</v>
      </c>
      <c r="R25" s="1413">
        <v>18</v>
      </c>
      <c r="S25" s="1413">
        <v>18</v>
      </c>
      <c r="T25" s="1414">
        <f>S25/R25</f>
        <v>1</v>
      </c>
      <c r="U25" s="1413">
        <v>23</v>
      </c>
      <c r="V25" s="1413">
        <v>22</v>
      </c>
      <c r="W25" s="1414">
        <f>V25/U25</f>
        <v>0.95652173913043481</v>
      </c>
      <c r="X25" s="1413">
        <v>23</v>
      </c>
      <c r="Y25" s="1413">
        <v>22</v>
      </c>
      <c r="Z25" s="1414">
        <f>Y25/X25</f>
        <v>0.95652173913043481</v>
      </c>
      <c r="AA25" s="1413">
        <v>26</v>
      </c>
      <c r="AB25" s="1413">
        <v>26</v>
      </c>
      <c r="AC25" s="1414">
        <f>AB25/AA25</f>
        <v>1</v>
      </c>
      <c r="AD25" s="1413">
        <v>30</v>
      </c>
      <c r="AE25" s="1413">
        <v>30</v>
      </c>
      <c r="AF25" s="1414">
        <f>AE25/AD25</f>
        <v>1</v>
      </c>
    </row>
    <row r="26" spans="2:32" ht="15.75" customHeight="1" x14ac:dyDescent="0.2">
      <c r="B26" s="702" t="s">
        <v>940</v>
      </c>
      <c r="C26" s="703"/>
      <c r="D26" s="703"/>
      <c r="E26" s="704"/>
      <c r="F26" s="703"/>
      <c r="G26" s="703"/>
      <c r="H26" s="704"/>
      <c r="I26" s="703"/>
      <c r="J26" s="703"/>
      <c r="K26" s="704"/>
      <c r="L26" s="703"/>
      <c r="M26" s="703"/>
      <c r="N26" s="704"/>
      <c r="O26" s="700"/>
      <c r="P26" s="700"/>
      <c r="Q26" s="701"/>
      <c r="R26" s="700"/>
      <c r="S26" s="700"/>
      <c r="T26" s="701"/>
      <c r="U26" s="700">
        <v>14</v>
      </c>
      <c r="V26" s="700">
        <v>10</v>
      </c>
      <c r="W26" s="701">
        <f>V26/U26</f>
        <v>0.7142857142857143</v>
      </c>
      <c r="X26" s="700">
        <v>14</v>
      </c>
      <c r="Y26" s="700">
        <v>18</v>
      </c>
      <c r="Z26" s="701">
        <f>Y26/X26</f>
        <v>1.2857142857142858</v>
      </c>
      <c r="AA26" s="700">
        <v>11</v>
      </c>
      <c r="AB26" s="700">
        <v>10</v>
      </c>
      <c r="AC26" s="701">
        <f>AB26/AA26</f>
        <v>0.90909090909090906</v>
      </c>
      <c r="AD26" s="700">
        <v>10</v>
      </c>
      <c r="AE26" s="700">
        <v>10</v>
      </c>
      <c r="AF26" s="701">
        <f>AE26/AD26</f>
        <v>1</v>
      </c>
    </row>
    <row r="27" spans="2:32" ht="15.75" customHeight="1" x14ac:dyDescent="0.2">
      <c r="B27" s="703" t="s">
        <v>1294</v>
      </c>
      <c r="C27" s="699"/>
      <c r="D27" s="699"/>
      <c r="E27" s="697"/>
      <c r="F27" s="699"/>
      <c r="G27" s="699"/>
      <c r="H27" s="697"/>
      <c r="I27" s="699">
        <v>4</v>
      </c>
      <c r="J27" s="699">
        <v>3</v>
      </c>
      <c r="K27" s="697">
        <f>J27/I27</f>
        <v>0.75</v>
      </c>
      <c r="L27" s="699">
        <v>6</v>
      </c>
      <c r="M27" s="699">
        <v>6</v>
      </c>
      <c r="N27" s="697">
        <f>M27/L27</f>
        <v>1</v>
      </c>
      <c r="O27" s="700"/>
      <c r="P27" s="700"/>
      <c r="Q27" s="701"/>
      <c r="R27" s="700">
        <v>8</v>
      </c>
      <c r="S27" s="700">
        <v>6</v>
      </c>
      <c r="T27" s="701">
        <f>S27/R27</f>
        <v>0.75</v>
      </c>
      <c r="U27" s="700" t="s">
        <v>1240</v>
      </c>
      <c r="V27" s="700">
        <v>2</v>
      </c>
      <c r="W27" s="701"/>
      <c r="X27" s="700">
        <v>5</v>
      </c>
      <c r="Y27" s="700">
        <v>5</v>
      </c>
      <c r="Z27" s="701">
        <f>Y27/X27</f>
        <v>1</v>
      </c>
      <c r="AA27" s="700" t="s">
        <v>1240</v>
      </c>
      <c r="AB27" s="700">
        <v>2</v>
      </c>
      <c r="AC27" s="701"/>
      <c r="AD27" s="700"/>
      <c r="AE27" s="700"/>
      <c r="AF27" s="701"/>
    </row>
    <row r="28" spans="2:32" ht="15.75" customHeight="1" x14ac:dyDescent="0.2">
      <c r="B28" s="703" t="s">
        <v>845</v>
      </c>
      <c r="C28" s="699"/>
      <c r="D28" s="699"/>
      <c r="E28" s="697"/>
      <c r="F28" s="699"/>
      <c r="G28" s="699"/>
      <c r="H28" s="697"/>
      <c r="I28" s="699">
        <v>28</v>
      </c>
      <c r="J28" s="699">
        <v>25</v>
      </c>
      <c r="K28" s="697">
        <f>J28/I28</f>
        <v>0.8928571428571429</v>
      </c>
      <c r="L28" s="699">
        <v>25</v>
      </c>
      <c r="M28" s="699">
        <v>24</v>
      </c>
      <c r="N28" s="697">
        <f>M28/L28</f>
        <v>0.96</v>
      </c>
      <c r="O28" s="700">
        <v>24</v>
      </c>
      <c r="P28" s="700">
        <v>27</v>
      </c>
      <c r="Q28" s="701">
        <f>P28/O28</f>
        <v>1.125</v>
      </c>
      <c r="R28" s="700">
        <v>17</v>
      </c>
      <c r="S28" s="700">
        <v>18</v>
      </c>
      <c r="T28" s="701">
        <f>S28/R28</f>
        <v>1.0588235294117647</v>
      </c>
      <c r="U28" s="700">
        <v>26</v>
      </c>
      <c r="V28" s="700">
        <v>25</v>
      </c>
      <c r="W28" s="701">
        <f>V28/U28</f>
        <v>0.96153846153846156</v>
      </c>
      <c r="X28" s="700">
        <v>22</v>
      </c>
      <c r="Y28" s="700">
        <v>22</v>
      </c>
      <c r="Z28" s="701">
        <f>Y28/X28</f>
        <v>1</v>
      </c>
      <c r="AA28" s="700">
        <v>26</v>
      </c>
      <c r="AB28" s="700">
        <v>23</v>
      </c>
      <c r="AC28" s="701">
        <f>AB28/AA28</f>
        <v>0.88461538461538458</v>
      </c>
      <c r="AD28" s="700">
        <v>21</v>
      </c>
      <c r="AE28" s="700">
        <v>17</v>
      </c>
      <c r="AF28" s="701">
        <f>AE28/AD28</f>
        <v>0.80952380952380953</v>
      </c>
    </row>
    <row r="29" spans="2:32" ht="15.75" customHeight="1" x14ac:dyDescent="0.2">
      <c r="B29" s="703" t="s">
        <v>848</v>
      </c>
      <c r="C29" s="699"/>
      <c r="D29" s="699"/>
      <c r="E29" s="697"/>
      <c r="F29" s="699"/>
      <c r="G29" s="699"/>
      <c r="H29" s="697"/>
      <c r="I29" s="699"/>
      <c r="J29" s="699"/>
      <c r="K29" s="697"/>
      <c r="L29" s="699"/>
      <c r="M29" s="699"/>
      <c r="N29" s="697"/>
      <c r="O29" s="700"/>
      <c r="P29" s="700"/>
      <c r="Q29" s="701"/>
      <c r="R29" s="700"/>
      <c r="S29" s="700"/>
      <c r="T29" s="701"/>
      <c r="U29" s="700"/>
      <c r="V29" s="700"/>
      <c r="W29" s="701"/>
      <c r="X29" s="700"/>
      <c r="Y29" s="700"/>
      <c r="Z29" s="701"/>
      <c r="AA29" s="700">
        <v>19</v>
      </c>
      <c r="AB29" s="700">
        <v>18</v>
      </c>
      <c r="AC29" s="701">
        <f>AB29/AA29</f>
        <v>0.94736842105263153</v>
      </c>
      <c r="AD29" s="700">
        <v>16</v>
      </c>
      <c r="AE29" s="700">
        <v>15</v>
      </c>
      <c r="AF29" s="701">
        <f>AE29/AD29</f>
        <v>0.9375</v>
      </c>
    </row>
    <row r="30" spans="2:32" ht="15.75" customHeight="1" x14ac:dyDescent="0.2">
      <c r="B30" s="1405" t="s">
        <v>1295</v>
      </c>
      <c r="C30" s="1406"/>
      <c r="D30" s="1406"/>
      <c r="E30" s="1407"/>
      <c r="F30" s="1406"/>
      <c r="G30" s="1406"/>
      <c r="H30" s="1407"/>
      <c r="I30" s="1406"/>
      <c r="J30" s="1406"/>
      <c r="K30" s="1407"/>
      <c r="L30" s="1406"/>
      <c r="M30" s="1406"/>
      <c r="N30" s="1407"/>
      <c r="O30" s="1408">
        <f>SUM(O25:O28)</f>
        <v>45</v>
      </c>
      <c r="P30" s="1408">
        <f>SUM(P25:P28)</f>
        <v>44</v>
      </c>
      <c r="Q30" s="1409">
        <f>P30/O30</f>
        <v>0.97777777777777775</v>
      </c>
      <c r="R30" s="1408">
        <f>SUM(R25:R28)</f>
        <v>43</v>
      </c>
      <c r="S30" s="1408">
        <f>SUM(S25:S28)</f>
        <v>42</v>
      </c>
      <c r="T30" s="1409">
        <f>S30/R30</f>
        <v>0.97674418604651159</v>
      </c>
      <c r="U30" s="1408">
        <f>SUM(U25:U28)</f>
        <v>63</v>
      </c>
      <c r="V30" s="1408">
        <f>SUM(V25:V28)</f>
        <v>59</v>
      </c>
      <c r="W30" s="1409">
        <f>V30/U30</f>
        <v>0.93650793650793651</v>
      </c>
      <c r="X30" s="1408">
        <f>SUM(X25:X28)</f>
        <v>64</v>
      </c>
      <c r="Y30" s="1408">
        <f>SUM(Y25:Y28)</f>
        <v>67</v>
      </c>
      <c r="Z30" s="1409">
        <f>Y30/X30</f>
        <v>1.046875</v>
      </c>
      <c r="AA30" s="1408">
        <f>SUM(AA25:AA28)</f>
        <v>63</v>
      </c>
      <c r="AB30" s="1408">
        <f>SUM(AB25:AB28)</f>
        <v>61</v>
      </c>
      <c r="AC30" s="1409">
        <f>AB30/AA30</f>
        <v>0.96825396825396826</v>
      </c>
      <c r="AD30" s="1408">
        <f>SUM(AD25:AD29)</f>
        <v>77</v>
      </c>
      <c r="AE30" s="1408">
        <f>SUM(AE25:AE29)</f>
        <v>72</v>
      </c>
      <c r="AF30" s="1409">
        <f>AVERAGE(AF25:AF29)</f>
        <v>0.93675595238095233</v>
      </c>
    </row>
    <row r="31" spans="2:32" ht="15.75" customHeight="1" x14ac:dyDescent="0.2">
      <c r="B31" s="1419" t="s">
        <v>1296</v>
      </c>
      <c r="C31" s="1420"/>
      <c r="D31" s="1420"/>
      <c r="E31" s="1421"/>
      <c r="F31" s="1420"/>
      <c r="G31" s="1420"/>
      <c r="H31" s="1421"/>
      <c r="I31" s="1420"/>
      <c r="J31" s="1420"/>
      <c r="K31" s="1421"/>
      <c r="L31" s="1420"/>
      <c r="M31" s="1420"/>
      <c r="N31" s="1421"/>
      <c r="O31" s="1422"/>
      <c r="P31" s="1422"/>
      <c r="Q31" s="1423"/>
      <c r="R31" s="1422"/>
      <c r="S31" s="1422"/>
      <c r="T31" s="1423"/>
      <c r="U31" s="1422"/>
      <c r="V31" s="1422"/>
      <c r="W31" s="1423"/>
      <c r="X31" s="1422"/>
      <c r="Y31" s="1422"/>
      <c r="Z31" s="1423"/>
      <c r="AA31" s="1422"/>
      <c r="AB31" s="1422"/>
      <c r="AC31" s="1423"/>
      <c r="AD31" s="1422"/>
      <c r="AE31" s="1422"/>
      <c r="AF31" s="1423"/>
    </row>
    <row r="32" spans="2:32" ht="30.75" customHeight="1" x14ac:dyDescent="0.2">
      <c r="B32" s="1415" t="s">
        <v>833</v>
      </c>
      <c r="C32" s="1416">
        <v>23</v>
      </c>
      <c r="D32" s="1416">
        <v>3</v>
      </c>
      <c r="E32" s="1417">
        <f>D32/C32</f>
        <v>0.13043478260869565</v>
      </c>
      <c r="F32" s="1416">
        <v>31</v>
      </c>
      <c r="G32" s="1416">
        <v>4</v>
      </c>
      <c r="H32" s="1417">
        <f>G32/F32</f>
        <v>0.12903225806451613</v>
      </c>
      <c r="I32" s="1416">
        <v>32</v>
      </c>
      <c r="J32" s="1416">
        <v>11</v>
      </c>
      <c r="K32" s="1417">
        <f>J32/I32</f>
        <v>0.34375</v>
      </c>
      <c r="L32" s="1416">
        <v>25</v>
      </c>
      <c r="M32" s="1416">
        <v>5</v>
      </c>
      <c r="N32" s="1417">
        <f>M32/L32</f>
        <v>0.2</v>
      </c>
      <c r="O32" s="1413">
        <v>18</v>
      </c>
      <c r="P32" s="1413">
        <v>10</v>
      </c>
      <c r="Q32" s="1414">
        <f>P32/O32</f>
        <v>0.55555555555555558</v>
      </c>
      <c r="R32" s="1413">
        <v>21</v>
      </c>
      <c r="S32" s="1413">
        <v>12</v>
      </c>
      <c r="T32" s="1414">
        <f>S32/R32</f>
        <v>0.5714285714285714</v>
      </c>
      <c r="U32" s="1413">
        <v>19</v>
      </c>
      <c r="V32" s="1413">
        <v>13</v>
      </c>
      <c r="W32" s="1414">
        <f>V32/U32</f>
        <v>0.68421052631578949</v>
      </c>
      <c r="X32" s="1413">
        <v>13</v>
      </c>
      <c r="Y32" s="1413">
        <v>11</v>
      </c>
      <c r="Z32" s="1414">
        <f>Y32/X32</f>
        <v>0.84615384615384615</v>
      </c>
      <c r="AA32" s="1413">
        <v>15</v>
      </c>
      <c r="AB32" s="1413">
        <v>9</v>
      </c>
      <c r="AC32" s="1414">
        <f>AB32/AA32</f>
        <v>0.6</v>
      </c>
      <c r="AD32" s="1413">
        <v>16</v>
      </c>
      <c r="AE32" s="1413">
        <v>11</v>
      </c>
      <c r="AF32" s="1414">
        <f>AE32/AD32</f>
        <v>0.6875</v>
      </c>
    </row>
    <row r="33" spans="2:32" ht="15.75" customHeight="1" x14ac:dyDescent="0.2">
      <c r="B33" s="698" t="s">
        <v>1297</v>
      </c>
      <c r="C33" s="699">
        <v>32</v>
      </c>
      <c r="D33" s="699">
        <v>8</v>
      </c>
      <c r="E33" s="697">
        <f>D33/C33</f>
        <v>0.25</v>
      </c>
      <c r="F33" s="699">
        <v>31</v>
      </c>
      <c r="G33" s="699">
        <v>6</v>
      </c>
      <c r="H33" s="697">
        <f>G33/F33</f>
        <v>0.19354838709677419</v>
      </c>
      <c r="I33" s="699">
        <v>28</v>
      </c>
      <c r="J33" s="699">
        <v>1</v>
      </c>
      <c r="K33" s="697">
        <f>J33/I33</f>
        <v>3.5714285714285712E-2</v>
      </c>
      <c r="L33" s="699">
        <v>23</v>
      </c>
      <c r="M33" s="699">
        <v>5</v>
      </c>
      <c r="N33" s="697">
        <f>M33/L33</f>
        <v>0.21739130434782608</v>
      </c>
      <c r="O33" s="700">
        <v>20</v>
      </c>
      <c r="P33" s="700">
        <v>7</v>
      </c>
      <c r="Q33" s="701">
        <f>P33/O33</f>
        <v>0.35</v>
      </c>
      <c r="R33" s="700">
        <v>18</v>
      </c>
      <c r="S33" s="700">
        <v>2</v>
      </c>
      <c r="T33" s="701">
        <f>S33/R33</f>
        <v>0.1111111111111111</v>
      </c>
      <c r="U33" s="700">
        <v>16</v>
      </c>
      <c r="V33" s="700">
        <v>7</v>
      </c>
      <c r="W33" s="701">
        <f>V33/U33</f>
        <v>0.4375</v>
      </c>
      <c r="X33" s="700">
        <v>19</v>
      </c>
      <c r="Y33" s="700">
        <v>10</v>
      </c>
      <c r="Z33" s="701">
        <f>Y33/X33</f>
        <v>0.52631578947368418</v>
      </c>
      <c r="AA33" s="700">
        <v>29</v>
      </c>
      <c r="AB33" s="700">
        <v>10</v>
      </c>
      <c r="AC33" s="701">
        <f>AB33/AA33</f>
        <v>0.34482758620689657</v>
      </c>
      <c r="AD33" s="700"/>
      <c r="AE33" s="700"/>
      <c r="AF33" s="701"/>
    </row>
    <row r="34" spans="2:32" ht="15.75" customHeight="1" x14ac:dyDescent="0.2">
      <c r="B34" s="703" t="s">
        <v>1298</v>
      </c>
      <c r="C34" s="703">
        <v>15</v>
      </c>
      <c r="D34" s="703">
        <v>6</v>
      </c>
      <c r="E34" s="704">
        <f>D34/C34</f>
        <v>0.4</v>
      </c>
      <c r="F34" s="703">
        <v>15</v>
      </c>
      <c r="G34" s="703">
        <v>5</v>
      </c>
      <c r="H34" s="704">
        <f>G34/F34</f>
        <v>0.33333333333333331</v>
      </c>
      <c r="I34" s="703">
        <v>10</v>
      </c>
      <c r="J34" s="703">
        <v>8</v>
      </c>
      <c r="K34" s="704">
        <f>J34/I34</f>
        <v>0.8</v>
      </c>
      <c r="L34" s="703">
        <v>16</v>
      </c>
      <c r="M34" s="703">
        <v>6</v>
      </c>
      <c r="N34" s="704">
        <f>M34/L34</f>
        <v>0.375</v>
      </c>
      <c r="O34" s="700">
        <v>9</v>
      </c>
      <c r="P34" s="700">
        <v>9</v>
      </c>
      <c r="Q34" s="701">
        <f>P34/O34</f>
        <v>1</v>
      </c>
      <c r="R34" s="700">
        <v>12</v>
      </c>
      <c r="S34" s="700">
        <v>5</v>
      </c>
      <c r="T34" s="701">
        <f>S34/R34</f>
        <v>0.41666666666666669</v>
      </c>
      <c r="U34" s="700">
        <v>10</v>
      </c>
      <c r="V34" s="700">
        <v>8</v>
      </c>
      <c r="W34" s="701">
        <f>V34/U34</f>
        <v>0.8</v>
      </c>
      <c r="X34" s="700">
        <v>11</v>
      </c>
      <c r="Y34" s="700">
        <v>12</v>
      </c>
      <c r="Z34" s="701">
        <f>Y34/X34</f>
        <v>1.0909090909090908</v>
      </c>
      <c r="AA34" s="700">
        <v>15</v>
      </c>
      <c r="AB34" s="700">
        <v>12</v>
      </c>
      <c r="AC34" s="701">
        <f>AB34/AA34</f>
        <v>0.8</v>
      </c>
      <c r="AD34" s="700">
        <v>15</v>
      </c>
      <c r="AE34" s="700">
        <v>9</v>
      </c>
      <c r="AF34" s="701">
        <f>AE34/AD34</f>
        <v>0.6</v>
      </c>
    </row>
    <row r="35" spans="2:32" ht="15.75" customHeight="1" x14ac:dyDescent="0.2">
      <c r="B35" s="703" t="s">
        <v>946</v>
      </c>
      <c r="C35" s="703"/>
      <c r="D35" s="703"/>
      <c r="E35" s="704"/>
      <c r="F35" s="703"/>
      <c r="G35" s="703"/>
      <c r="H35" s="704"/>
      <c r="I35" s="703"/>
      <c r="J35" s="703"/>
      <c r="K35" s="704"/>
      <c r="L35" s="703"/>
      <c r="M35" s="703"/>
      <c r="N35" s="704"/>
      <c r="O35" s="700">
        <v>33</v>
      </c>
      <c r="P35" s="700">
        <v>7</v>
      </c>
      <c r="Q35" s="701">
        <f>P35/O35</f>
        <v>0.21212121212121213</v>
      </c>
      <c r="R35" s="700">
        <v>19</v>
      </c>
      <c r="S35" s="700">
        <v>11</v>
      </c>
      <c r="T35" s="701">
        <f>S35/R35</f>
        <v>0.57894736842105265</v>
      </c>
      <c r="U35" s="700">
        <v>11</v>
      </c>
      <c r="V35" s="700">
        <v>10</v>
      </c>
      <c r="W35" s="701">
        <f>V35/U35</f>
        <v>0.90909090909090906</v>
      </c>
      <c r="X35" s="700">
        <v>12</v>
      </c>
      <c r="Y35" s="700">
        <v>10</v>
      </c>
      <c r="Z35" s="701">
        <f>Y35/X35</f>
        <v>0.83333333333333337</v>
      </c>
      <c r="AA35" s="700">
        <v>24</v>
      </c>
      <c r="AB35" s="700">
        <v>10</v>
      </c>
      <c r="AC35" s="701">
        <f>AB35/AA35</f>
        <v>0.41666666666666669</v>
      </c>
      <c r="AD35" s="700">
        <v>25</v>
      </c>
      <c r="AE35" s="700">
        <v>10</v>
      </c>
      <c r="AF35" s="701">
        <f>AE35/AD35</f>
        <v>0.4</v>
      </c>
    </row>
    <row r="36" spans="2:32" ht="15.75" customHeight="1" x14ac:dyDescent="0.2">
      <c r="B36" s="703" t="s">
        <v>1299</v>
      </c>
      <c r="C36" s="699">
        <v>13</v>
      </c>
      <c r="D36" s="699">
        <v>4</v>
      </c>
      <c r="E36" s="697">
        <f>D36/C36</f>
        <v>0.30769230769230771</v>
      </c>
      <c r="F36" s="699">
        <v>23</v>
      </c>
      <c r="G36" s="699">
        <v>12</v>
      </c>
      <c r="H36" s="697">
        <f>G36/F36</f>
        <v>0.52173913043478259</v>
      </c>
      <c r="I36" s="699">
        <v>20</v>
      </c>
      <c r="J36" s="699">
        <v>8</v>
      </c>
      <c r="K36" s="697">
        <f>J36/I36</f>
        <v>0.4</v>
      </c>
      <c r="L36" s="699">
        <v>22</v>
      </c>
      <c r="M36" s="699">
        <v>14</v>
      </c>
      <c r="N36" s="697">
        <f>M36/L36</f>
        <v>0.63636363636363635</v>
      </c>
      <c r="O36" s="700">
        <v>15</v>
      </c>
      <c r="P36" s="700">
        <v>12</v>
      </c>
      <c r="Q36" s="701">
        <f>P36/O36</f>
        <v>0.8</v>
      </c>
      <c r="R36" s="700">
        <v>21</v>
      </c>
      <c r="S36" s="700">
        <v>19</v>
      </c>
      <c r="T36" s="701">
        <f>S36/R36</f>
        <v>0.90476190476190477</v>
      </c>
      <c r="U36" s="700"/>
      <c r="V36" s="700"/>
      <c r="W36" s="701"/>
      <c r="X36" s="700"/>
      <c r="Y36" s="700"/>
      <c r="Z36" s="701"/>
      <c r="AA36" s="700"/>
      <c r="AB36" s="700"/>
      <c r="AC36" s="701"/>
      <c r="AD36" s="700"/>
      <c r="AE36" s="700"/>
      <c r="AF36" s="701"/>
    </row>
    <row r="37" spans="2:32" ht="15.75" customHeight="1" x14ac:dyDescent="0.2">
      <c r="B37" s="703" t="s">
        <v>950</v>
      </c>
      <c r="C37" s="699"/>
      <c r="D37" s="699"/>
      <c r="E37" s="697"/>
      <c r="F37" s="699"/>
      <c r="G37" s="699"/>
      <c r="H37" s="697"/>
      <c r="I37" s="699"/>
      <c r="J37" s="699"/>
      <c r="K37" s="697"/>
      <c r="L37" s="699"/>
      <c r="M37" s="699"/>
      <c r="N37" s="697"/>
      <c r="O37" s="700"/>
      <c r="P37" s="700"/>
      <c r="Q37" s="701"/>
      <c r="R37" s="700"/>
      <c r="S37" s="700"/>
      <c r="T37" s="701"/>
      <c r="U37" s="700">
        <v>38</v>
      </c>
      <c r="V37" s="700">
        <v>32</v>
      </c>
      <c r="W37" s="701">
        <f>V37/U37</f>
        <v>0.84210526315789469</v>
      </c>
      <c r="X37" s="700">
        <v>24</v>
      </c>
      <c r="Y37" s="700">
        <v>18</v>
      </c>
      <c r="Z37" s="701">
        <f>Y37/X37</f>
        <v>0.75</v>
      </c>
      <c r="AA37" s="700">
        <v>32</v>
      </c>
      <c r="AB37" s="700">
        <v>24</v>
      </c>
      <c r="AC37" s="701">
        <f>AB37/AA37</f>
        <v>0.75</v>
      </c>
      <c r="AD37" s="700">
        <v>26</v>
      </c>
      <c r="AE37" s="700">
        <v>20</v>
      </c>
      <c r="AF37" s="701">
        <f>AE37/AD37</f>
        <v>0.76923076923076927</v>
      </c>
    </row>
    <row r="38" spans="2:32" ht="15.75" customHeight="1" x14ac:dyDescent="0.2">
      <c r="B38" s="703" t="s">
        <v>1300</v>
      </c>
      <c r="C38" s="699"/>
      <c r="D38" s="699"/>
      <c r="E38" s="697"/>
      <c r="F38" s="699"/>
      <c r="G38" s="699"/>
      <c r="H38" s="697"/>
      <c r="I38" s="699">
        <v>31</v>
      </c>
      <c r="J38" s="699">
        <v>5</v>
      </c>
      <c r="K38" s="697">
        <f>J38/I38</f>
        <v>0.16129032258064516</v>
      </c>
      <c r="L38" s="699">
        <v>27</v>
      </c>
      <c r="M38" s="699">
        <v>11</v>
      </c>
      <c r="N38" s="697">
        <f>M38/L38</f>
        <v>0.40740740740740738</v>
      </c>
      <c r="O38" s="700">
        <v>9</v>
      </c>
      <c r="P38" s="700">
        <v>8</v>
      </c>
      <c r="Q38" s="701">
        <f>P38/O38</f>
        <v>0.88888888888888884</v>
      </c>
      <c r="R38" s="700"/>
      <c r="S38" s="700"/>
      <c r="T38" s="701"/>
      <c r="U38" s="700"/>
      <c r="V38" s="700"/>
      <c r="W38" s="701"/>
      <c r="X38" s="700"/>
      <c r="Y38" s="700"/>
      <c r="Z38" s="701"/>
      <c r="AA38" s="700"/>
      <c r="AB38" s="700"/>
      <c r="AC38" s="701"/>
      <c r="AD38" s="700"/>
      <c r="AE38" s="700"/>
      <c r="AF38" s="701"/>
    </row>
    <row r="39" spans="2:32" ht="15.75" customHeight="1" x14ac:dyDescent="0.2">
      <c r="B39" s="703" t="s">
        <v>1301</v>
      </c>
      <c r="C39" s="699"/>
      <c r="D39" s="699"/>
      <c r="E39" s="697"/>
      <c r="F39" s="699"/>
      <c r="G39" s="699"/>
      <c r="H39" s="697"/>
      <c r="I39" s="699"/>
      <c r="J39" s="699"/>
      <c r="K39" s="697"/>
      <c r="L39" s="699">
        <v>14</v>
      </c>
      <c r="M39" s="699">
        <v>14</v>
      </c>
      <c r="N39" s="697">
        <f>M39/L39</f>
        <v>1</v>
      </c>
      <c r="O39" s="700">
        <v>14</v>
      </c>
      <c r="P39" s="700">
        <v>13</v>
      </c>
      <c r="Q39" s="701">
        <f>P39/O39</f>
        <v>0.9285714285714286</v>
      </c>
      <c r="R39" s="700">
        <v>16</v>
      </c>
      <c r="S39" s="700">
        <v>19</v>
      </c>
      <c r="T39" s="701">
        <f>S39/R39</f>
        <v>1.1875</v>
      </c>
      <c r="U39" s="700"/>
      <c r="V39" s="700"/>
      <c r="W39" s="701"/>
      <c r="X39" s="700"/>
      <c r="Y39" s="700"/>
      <c r="Z39" s="701"/>
      <c r="AA39" s="700"/>
      <c r="AB39" s="700"/>
      <c r="AC39" s="701"/>
      <c r="AD39" s="700"/>
      <c r="AE39" s="700"/>
      <c r="AF39" s="701"/>
    </row>
    <row r="40" spans="2:32" ht="15.75" customHeight="1" x14ac:dyDescent="0.2">
      <c r="B40" s="705" t="s">
        <v>1302</v>
      </c>
      <c r="C40" s="706"/>
      <c r="D40" s="706"/>
      <c r="E40" s="707"/>
      <c r="F40" s="706"/>
      <c r="G40" s="706"/>
      <c r="H40" s="707"/>
      <c r="I40" s="706"/>
      <c r="J40" s="706"/>
      <c r="K40" s="707"/>
      <c r="L40" s="706"/>
      <c r="M40" s="706"/>
      <c r="N40" s="707"/>
      <c r="O40" s="708">
        <f>SUM(O32:O39)</f>
        <v>118</v>
      </c>
      <c r="P40" s="708">
        <f>SUM(P32:P39)</f>
        <v>66</v>
      </c>
      <c r="Q40" s="709">
        <f>P40/O40</f>
        <v>0.55932203389830504</v>
      </c>
      <c r="R40" s="708">
        <f>SUM(R32:R39)</f>
        <v>107</v>
      </c>
      <c r="S40" s="708">
        <f>SUM(S32:S39)</f>
        <v>68</v>
      </c>
      <c r="T40" s="709">
        <f>S40/R40</f>
        <v>0.63551401869158874</v>
      </c>
      <c r="U40" s="708">
        <f>SUM(U32:U39)</f>
        <v>94</v>
      </c>
      <c r="V40" s="708">
        <f>SUM(V32:V39)</f>
        <v>70</v>
      </c>
      <c r="W40" s="709">
        <f>V40/U40</f>
        <v>0.74468085106382975</v>
      </c>
      <c r="X40" s="708">
        <f>SUM(X32:X39)</f>
        <v>79</v>
      </c>
      <c r="Y40" s="708">
        <f>SUM(Y32:Y39)</f>
        <v>61</v>
      </c>
      <c r="Z40" s="709">
        <f>Y40/X40</f>
        <v>0.77215189873417722</v>
      </c>
      <c r="AA40" s="708">
        <f>SUM(AA32:AA39)</f>
        <v>115</v>
      </c>
      <c r="AB40" s="708">
        <f>SUM(AB32:AB39)</f>
        <v>65</v>
      </c>
      <c r="AC40" s="709">
        <f>AB40/AA40</f>
        <v>0.56521739130434778</v>
      </c>
      <c r="AD40" s="708">
        <f>SUM(AD32:AD39)</f>
        <v>82</v>
      </c>
      <c r="AE40" s="708">
        <f>SUM(AE32:AE37)</f>
        <v>50</v>
      </c>
      <c r="AF40" s="709">
        <f>AE40/AD40</f>
        <v>0.6097560975609756</v>
      </c>
    </row>
    <row r="41" spans="2:32" ht="15.75" customHeight="1" x14ac:dyDescent="0.2">
      <c r="B41" s="705" t="s">
        <v>744</v>
      </c>
      <c r="C41" s="706">
        <v>83</v>
      </c>
      <c r="D41" s="706">
        <v>52</v>
      </c>
      <c r="E41" s="1424">
        <f>D41/C41</f>
        <v>0.62650602409638556</v>
      </c>
      <c r="F41" s="706">
        <v>100</v>
      </c>
      <c r="G41" s="706">
        <v>60</v>
      </c>
      <c r="H41" s="1424">
        <f>G41/F41</f>
        <v>0.6</v>
      </c>
      <c r="I41" s="706">
        <v>89</v>
      </c>
      <c r="J41" s="706">
        <v>81</v>
      </c>
      <c r="K41" s="1424">
        <f>J41/I41</f>
        <v>0.9101123595505618</v>
      </c>
      <c r="L41" s="706">
        <f>SUM(L25:L39)</f>
        <v>172</v>
      </c>
      <c r="M41" s="699">
        <f>SUM(M25:M39)</f>
        <v>94</v>
      </c>
      <c r="N41" s="1424">
        <f>M41/L41</f>
        <v>0.54651162790697672</v>
      </c>
      <c r="O41" s="708">
        <f>O30+O40</f>
        <v>163</v>
      </c>
      <c r="P41" s="708">
        <f>P30+P40</f>
        <v>110</v>
      </c>
      <c r="Q41" s="1425">
        <f>P41/O41</f>
        <v>0.67484662576687116</v>
      </c>
      <c r="R41" s="708">
        <f>R30+R40</f>
        <v>150</v>
      </c>
      <c r="S41" s="708">
        <f>S30+S40</f>
        <v>110</v>
      </c>
      <c r="T41" s="1425">
        <f>S41/R41</f>
        <v>0.73333333333333328</v>
      </c>
      <c r="U41" s="708">
        <f>U30+U40</f>
        <v>157</v>
      </c>
      <c r="V41" s="708">
        <f>V30+V40</f>
        <v>129</v>
      </c>
      <c r="W41" s="1425">
        <f>V41/U41</f>
        <v>0.82165605095541405</v>
      </c>
      <c r="X41" s="708">
        <f>X30+X40</f>
        <v>143</v>
      </c>
      <c r="Y41" s="708">
        <f>Y30+Y40</f>
        <v>128</v>
      </c>
      <c r="Z41" s="1425">
        <f>Y41/X41</f>
        <v>0.8951048951048951</v>
      </c>
      <c r="AA41" s="708">
        <f>AA30+AA40</f>
        <v>178</v>
      </c>
      <c r="AB41" s="708">
        <f>AB30+AB40</f>
        <v>126</v>
      </c>
      <c r="AC41" s="1425">
        <f>AB41/AA41</f>
        <v>0.7078651685393258</v>
      </c>
      <c r="AD41" s="708">
        <f>AD30+AD40</f>
        <v>159</v>
      </c>
      <c r="AE41" s="708">
        <f>AE30+AE40</f>
        <v>122</v>
      </c>
      <c r="AF41" s="1425">
        <f>AE41/AD41</f>
        <v>0.76729559748427678</v>
      </c>
    </row>
    <row r="42" spans="2:32" ht="15.75" customHeight="1" x14ac:dyDescent="0.2">
      <c r="B42" s="705" t="s">
        <v>744</v>
      </c>
      <c r="C42" s="708">
        <f>C27+C33</f>
        <v>32</v>
      </c>
      <c r="D42" s="708">
        <f>D27+D33</f>
        <v>8</v>
      </c>
      <c r="E42" s="1425">
        <f>D42/C42</f>
        <v>0.25</v>
      </c>
      <c r="F42" s="708">
        <f>F27+F33</f>
        <v>31</v>
      </c>
      <c r="G42" s="708">
        <f>G27+G33</f>
        <v>6</v>
      </c>
      <c r="H42" s="1425">
        <f>G42/F42</f>
        <v>0.19354838709677419</v>
      </c>
      <c r="I42" s="708">
        <f>I27+I33</f>
        <v>32</v>
      </c>
      <c r="J42" s="708">
        <f>J27+J33</f>
        <v>4</v>
      </c>
      <c r="K42" s="1425">
        <f>J42/I42</f>
        <v>0.125</v>
      </c>
      <c r="L42" s="708">
        <f>L27+L33</f>
        <v>29</v>
      </c>
      <c r="M42" s="708">
        <f>M27+M33</f>
        <v>11</v>
      </c>
      <c r="N42" s="1425">
        <f>M42/L42</f>
        <v>0.37931034482758619</v>
      </c>
      <c r="O42" s="708">
        <f>SUM(O40,O37,O34)</f>
        <v>127</v>
      </c>
      <c r="P42" s="708">
        <f>SUM(P40,P37,P34)</f>
        <v>75</v>
      </c>
      <c r="Q42" s="1425">
        <f>P42/O42</f>
        <v>0.59055118110236215</v>
      </c>
    </row>
    <row r="45" spans="2:32" ht="15.75" customHeight="1" x14ac:dyDescent="0.2">
      <c r="B45" s="2374" t="s">
        <v>1063</v>
      </c>
      <c r="C45" s="2374"/>
      <c r="D45" s="2374"/>
      <c r="E45" s="2374"/>
      <c r="F45" s="2374"/>
      <c r="G45" s="2374"/>
    </row>
    <row r="46" spans="2:32" ht="90" customHeight="1" x14ac:dyDescent="0.2">
      <c r="B46" s="2398" t="s">
        <v>1303</v>
      </c>
      <c r="C46" s="2399"/>
      <c r="D46" s="2399"/>
      <c r="E46" s="2399"/>
      <c r="F46" s="2399"/>
      <c r="G46" s="2400"/>
    </row>
  </sheetData>
  <sheetProtection formatCells="0" formatColumns="0" formatRows="0" insertColumns="0" insertRows="0" insertHyperlinks="0" deleteColumns="0" deleteRows="0" pivotTables="0"/>
  <mergeCells count="46">
    <mergeCell ref="B45:G45"/>
    <mergeCell ref="B46:G46"/>
    <mergeCell ref="S22:T22"/>
    <mergeCell ref="V22:W22"/>
    <mergeCell ref="Y22:Z22"/>
    <mergeCell ref="B21:B23"/>
    <mergeCell ref="R21:T21"/>
    <mergeCell ref="U21:W21"/>
    <mergeCell ref="X21:Z21"/>
    <mergeCell ref="A10:I10"/>
    <mergeCell ref="AB22:AC22"/>
    <mergeCell ref="AE22:AF22"/>
    <mergeCell ref="D22:E22"/>
    <mergeCell ref="G22:H22"/>
    <mergeCell ref="J22:K22"/>
    <mergeCell ref="M22:N22"/>
    <mergeCell ref="P22:Q22"/>
    <mergeCell ref="AA21:AC21"/>
    <mergeCell ref="AD21:AF21"/>
    <mergeCell ref="C21:E21"/>
    <mergeCell ref="F21:H21"/>
    <mergeCell ref="I21:K21"/>
    <mergeCell ref="L21:N21"/>
    <mergeCell ref="O21:Q21"/>
    <mergeCell ref="A2:C2"/>
    <mergeCell ref="D2:I2"/>
    <mergeCell ref="A4:B4"/>
    <mergeCell ref="C4:D4"/>
    <mergeCell ref="E4:F4"/>
    <mergeCell ref="G4:I4"/>
    <mergeCell ref="E5:F5"/>
    <mergeCell ref="G5:I5"/>
    <mergeCell ref="C6:D6"/>
    <mergeCell ref="A6:B6"/>
    <mergeCell ref="G6:I6"/>
    <mergeCell ref="A8:B8"/>
    <mergeCell ref="A7:B7"/>
    <mergeCell ref="C8:D8"/>
    <mergeCell ref="A5:B5"/>
    <mergeCell ref="C5:D5"/>
    <mergeCell ref="G7:I7"/>
    <mergeCell ref="G8:I8"/>
    <mergeCell ref="C7:D7"/>
    <mergeCell ref="E7:F7"/>
    <mergeCell ref="E6:F6"/>
    <mergeCell ref="E8:F8"/>
  </mergeCells>
  <pageMargins left="0.7" right="0.7" top="0.75" bottom="0.75" header="0" footer="0"/>
  <pageSetup paperSize="9" scale="20"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1" id="{8A0D9661-EC7A-4E0E-80AF-56D6560D0326}">
            <x14:iconSet iconSet="4Arrows" custom="1">
              <x14:cfvo type="percent">
                <xm:f>0</xm:f>
              </x14:cfvo>
              <x14:cfvo type="num">
                <xm:f>0.4</xm:f>
              </x14:cfvo>
              <x14:cfvo type="num">
                <xm:f>0.55000000000000004</xm:f>
              </x14:cfvo>
              <x14:cfvo type="num">
                <xm:f>0.65</xm:f>
              </x14:cfvo>
              <x14:cfIcon iconSet="3TrafficLights1" iconId="0"/>
              <x14:cfIcon iconSet="3TrafficLights1" iconId="1"/>
              <x14:cfIcon iconSet="3Triangles" iconId="2"/>
              <x14:cfIcon iconSet="3Symbols" iconId="2"/>
            </x14:iconSet>
          </x14:cfRule>
          <xm:sqref>C16:G16</xm:sqref>
        </x14:conditionalFormatting>
        <x14:conditionalFormatting xmlns:xm="http://schemas.microsoft.com/office/excel/2006/main">
          <x14:cfRule type="iconSet" priority="2" id="{75DA96C2-B25C-45E4-BFBB-D294DBF85554}">
            <x14:iconSet iconSet="4Arrows" custom="1">
              <x14:cfvo type="percent">
                <xm:f>0</xm:f>
              </x14:cfvo>
              <x14:cfvo type="num">
                <xm:f>0.4</xm:f>
              </x14:cfvo>
              <x14:cfvo type="num">
                <xm:f>0.6</xm:f>
              </x14:cfvo>
              <x14:cfvo type="num">
                <xm:f>0.65</xm:f>
              </x14:cfvo>
              <x14:cfIcon iconSet="3TrafficLights1" iconId="0"/>
              <x14:cfIcon iconSet="3TrafficLights1" iconId="1"/>
              <x14:cfIcon iconSet="3Triangles" iconId="2"/>
              <x14:cfIcon iconSet="3Symbols" iconId="2"/>
            </x14:iconSet>
          </x14:cfRule>
          <xm:sqref>AF32:AF41 AC32:AC41 Z32:Z41 W32:W41 T32:T41 Q32:Q42 N32:N42 K32:K42 K25:K28 N25:N28 Q25:Q30 T25:T30 W25:W30 Z25:Z30 AC25:AC30 AF25:AF30</xm:sqref>
        </x14:conditionalFormatting>
      </x14:conditionalFormattings>
    </ext>
  </extLst>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887AB4-8998-4F00-B1D3-3434CB92AAE1}">
  <sheetPr>
    <tabColor theme="2"/>
  </sheetPr>
  <dimension ref="B2:L28"/>
  <sheetViews>
    <sheetView showGridLines="0" zoomScaleNormal="100" workbookViewId="0">
      <selection activeCell="N21" sqref="N21"/>
    </sheetView>
  </sheetViews>
  <sheetFormatPr defaultColWidth="11.42578125" defaultRowHeight="12.75" x14ac:dyDescent="0.2"/>
  <cols>
    <col min="1" max="1" width="11.42578125" style="39"/>
    <col min="2" max="2" width="16.28515625" style="39" customWidth="1"/>
    <col min="3" max="3" width="22.5703125" style="39" customWidth="1"/>
    <col min="4" max="5" width="11.42578125" style="39" customWidth="1"/>
    <col min="6" max="6" width="16.7109375" style="39" customWidth="1"/>
    <col min="7" max="9" width="11.42578125" style="39"/>
    <col min="10" max="10" width="19.42578125" style="39" customWidth="1"/>
    <col min="11" max="11" width="11.42578125" style="39"/>
    <col min="12" max="12" width="15" style="39" customWidth="1"/>
    <col min="13" max="16384" width="11.42578125" style="39"/>
  </cols>
  <sheetData>
    <row r="2" spans="2:12" s="166" customFormat="1" ht="27" customHeight="1" x14ac:dyDescent="0.25">
      <c r="B2" s="2440" t="s">
        <v>0</v>
      </c>
      <c r="C2" s="2441"/>
      <c r="D2" s="2441"/>
      <c r="E2" s="2441"/>
      <c r="F2" s="2441"/>
      <c r="G2" s="2047" t="s">
        <v>123</v>
      </c>
      <c r="H2" s="2047"/>
      <c r="I2" s="2047"/>
      <c r="J2" s="2047"/>
      <c r="K2" s="2047"/>
      <c r="L2" s="2106"/>
    </row>
    <row r="4" spans="2:12" ht="101.25" customHeight="1" x14ac:dyDescent="0.2">
      <c r="B4" s="2118" t="s">
        <v>124</v>
      </c>
      <c r="C4" s="1943"/>
      <c r="D4" s="2318" t="s">
        <v>48</v>
      </c>
      <c r="E4" s="2443"/>
      <c r="F4" s="2444"/>
      <c r="G4" s="2120" t="s">
        <v>126</v>
      </c>
      <c r="H4" s="2118"/>
      <c r="I4" s="1943"/>
      <c r="J4" s="2445" t="s">
        <v>1304</v>
      </c>
      <c r="K4" s="2446"/>
      <c r="L4" s="2447"/>
    </row>
    <row r="5" spans="2:12" ht="51.75" customHeight="1" x14ac:dyDescent="0.2">
      <c r="B5" s="2118" t="s">
        <v>128</v>
      </c>
      <c r="C5" s="1943"/>
      <c r="D5" s="2448" t="s">
        <v>897</v>
      </c>
      <c r="E5" s="2449"/>
      <c r="F5" s="2450"/>
      <c r="G5" s="2120" t="s">
        <v>130</v>
      </c>
      <c r="H5" s="2118"/>
      <c r="I5" s="1943"/>
      <c r="J5" s="2318" t="s">
        <v>597</v>
      </c>
      <c r="K5" s="2443"/>
      <c r="L5" s="2319"/>
    </row>
    <row r="6" spans="2:12" ht="45.75" customHeight="1" x14ac:dyDescent="0.2">
      <c r="B6" s="2118" t="s">
        <v>132</v>
      </c>
      <c r="C6" s="1943"/>
      <c r="D6" s="2318" t="s">
        <v>1305</v>
      </c>
      <c r="E6" s="2443"/>
      <c r="F6" s="2444"/>
      <c r="G6" s="2189" t="s">
        <v>134</v>
      </c>
      <c r="H6" s="2442"/>
      <c r="I6" s="1936"/>
      <c r="J6" s="2243" t="s">
        <v>135</v>
      </c>
      <c r="K6" s="2244"/>
      <c r="L6" s="2245"/>
    </row>
    <row r="7" spans="2:12" ht="30" customHeight="1" x14ac:dyDescent="0.2">
      <c r="B7" s="2118" t="s">
        <v>136</v>
      </c>
      <c r="C7" s="1943"/>
      <c r="D7" s="2243" t="s">
        <v>1226</v>
      </c>
      <c r="E7" s="2244"/>
      <c r="F7" s="2245"/>
      <c r="G7" s="2189" t="s">
        <v>138</v>
      </c>
      <c r="H7" s="2442"/>
      <c r="I7" s="1936"/>
      <c r="J7" s="2243" t="s">
        <v>139</v>
      </c>
      <c r="K7" s="2244"/>
      <c r="L7" s="2245"/>
    </row>
    <row r="8" spans="2:12" ht="38.25" customHeight="1" x14ac:dyDescent="0.2">
      <c r="B8" s="2118" t="s">
        <v>140</v>
      </c>
      <c r="C8" s="1943"/>
      <c r="D8" s="2318" t="s">
        <v>1227</v>
      </c>
      <c r="E8" s="2443"/>
      <c r="F8" s="2319"/>
      <c r="G8" s="2189" t="s">
        <v>142</v>
      </c>
      <c r="H8" s="2442"/>
      <c r="I8" s="2442"/>
      <c r="J8" s="2456" t="s">
        <v>1306</v>
      </c>
      <c r="K8" s="2457"/>
      <c r="L8" s="2457"/>
    </row>
    <row r="9" spans="2:12" ht="18.75" customHeight="1" x14ac:dyDescent="0.2"/>
    <row r="10" spans="2:12" x14ac:dyDescent="0.2">
      <c r="B10" s="2121" t="s">
        <v>144</v>
      </c>
      <c r="C10" s="2121"/>
      <c r="D10" s="2121"/>
      <c r="E10" s="2121"/>
      <c r="F10" s="2121"/>
      <c r="G10" s="2121"/>
      <c r="H10" s="2121"/>
      <c r="I10" s="2121"/>
      <c r="J10" s="2121"/>
      <c r="K10" s="2121"/>
      <c r="L10" s="2121"/>
    </row>
    <row r="11" spans="2:12" s="172" customFormat="1" ht="22.5" customHeight="1" x14ac:dyDescent="0.2">
      <c r="B11" s="1106" t="s">
        <v>900</v>
      </c>
      <c r="C11" s="1107"/>
      <c r="D11" s="1107"/>
      <c r="E11" s="1107"/>
      <c r="F11" s="1100"/>
      <c r="G11" s="1109" t="s">
        <v>1307</v>
      </c>
      <c r="H11" s="1100"/>
      <c r="I11" s="1100"/>
      <c r="J11" s="1100"/>
      <c r="K11" s="1107"/>
      <c r="L11" s="1110"/>
    </row>
    <row r="14" spans="2:12" ht="30.75" thickBot="1" x14ac:dyDescent="0.25">
      <c r="B14" s="1256" t="s">
        <v>903</v>
      </c>
      <c r="C14" s="1253" t="s">
        <v>904</v>
      </c>
      <c r="D14" s="1253" t="s">
        <v>905</v>
      </c>
      <c r="E14" s="1253" t="s">
        <v>719</v>
      </c>
      <c r="F14" s="1253" t="s">
        <v>906</v>
      </c>
      <c r="G14" s="1253" t="s">
        <v>907</v>
      </c>
      <c r="H14" s="1253" t="s">
        <v>722</v>
      </c>
      <c r="I14" s="1253" t="s">
        <v>650</v>
      </c>
      <c r="J14" s="1426" t="s">
        <v>651</v>
      </c>
      <c r="K14" s="1253" t="s">
        <v>155</v>
      </c>
    </row>
    <row r="15" spans="2:12" ht="14.25" x14ac:dyDescent="0.2">
      <c r="B15" s="692" t="s">
        <v>908</v>
      </c>
      <c r="C15" s="2454">
        <v>3</v>
      </c>
      <c r="D15" s="2454">
        <v>3.23</v>
      </c>
      <c r="E15" s="693">
        <v>3.14</v>
      </c>
      <c r="F15" s="693">
        <v>3.15</v>
      </c>
      <c r="G15" s="693">
        <v>3.13</v>
      </c>
      <c r="H15" s="693">
        <v>2.78</v>
      </c>
      <c r="I15" s="693">
        <v>3.29</v>
      </c>
      <c r="J15" s="693">
        <v>3.18</v>
      </c>
      <c r="K15" s="1427">
        <v>3.41</v>
      </c>
    </row>
    <row r="16" spans="2:12" ht="14.25" x14ac:dyDescent="0.2">
      <c r="B16" s="694" t="s">
        <v>910</v>
      </c>
      <c r="C16" s="2455"/>
      <c r="D16" s="2455"/>
      <c r="E16" s="195">
        <v>2.83</v>
      </c>
      <c r="F16" s="195">
        <v>2.77</v>
      </c>
      <c r="G16" s="195">
        <v>2.98</v>
      </c>
      <c r="H16" s="195">
        <v>3.25</v>
      </c>
      <c r="I16" s="195">
        <v>3.54</v>
      </c>
      <c r="J16" s="195">
        <v>3.53</v>
      </c>
      <c r="K16" s="1428">
        <v>4.0199999999999996</v>
      </c>
    </row>
    <row r="17" spans="2:11" ht="14.25" x14ac:dyDescent="0.2">
      <c r="B17" s="694" t="s">
        <v>911</v>
      </c>
      <c r="C17" s="195">
        <v>3.71</v>
      </c>
      <c r="D17" s="195">
        <v>3.72</v>
      </c>
      <c r="E17" s="195">
        <v>3.67</v>
      </c>
      <c r="F17" s="195">
        <v>3.54</v>
      </c>
      <c r="G17" s="195">
        <v>3.42</v>
      </c>
      <c r="H17" s="195">
        <v>3.38</v>
      </c>
      <c r="I17" s="195">
        <v>3.72</v>
      </c>
      <c r="J17" s="195">
        <v>3.72</v>
      </c>
      <c r="K17" s="1428">
        <v>3.88</v>
      </c>
    </row>
    <row r="18" spans="2:11" ht="15" thickBot="1" x14ac:dyDescent="0.25">
      <c r="B18" s="695" t="s">
        <v>912</v>
      </c>
      <c r="C18" s="696">
        <v>3.55</v>
      </c>
      <c r="D18" s="696">
        <v>3.59</v>
      </c>
      <c r="E18" s="696">
        <v>3.59</v>
      </c>
      <c r="F18" s="696">
        <v>3.91</v>
      </c>
      <c r="G18" s="696">
        <v>3.35</v>
      </c>
      <c r="H18" s="696">
        <v>3.6</v>
      </c>
      <c r="I18" s="696">
        <v>3.78</v>
      </c>
      <c r="J18" s="696">
        <v>3.7</v>
      </c>
      <c r="K18" s="1429">
        <v>3.94</v>
      </c>
    </row>
    <row r="20" spans="2:11" ht="18.75" customHeight="1" x14ac:dyDescent="0.2">
      <c r="B20" s="225" t="s">
        <v>428</v>
      </c>
    </row>
    <row r="21" spans="2:11" ht="24.75" customHeight="1" x14ac:dyDescent="0.2">
      <c r="B21" s="172" t="s">
        <v>429</v>
      </c>
    </row>
    <row r="22" spans="2:11" ht="24.75" customHeight="1" x14ac:dyDescent="0.2">
      <c r="B22" s="172" t="s">
        <v>430</v>
      </c>
    </row>
    <row r="23" spans="2:11" ht="24.75" customHeight="1" x14ac:dyDescent="0.2">
      <c r="B23" s="172" t="s">
        <v>326</v>
      </c>
    </row>
    <row r="24" spans="2:11" ht="24.75" customHeight="1" x14ac:dyDescent="0.2">
      <c r="B24" s="172" t="s">
        <v>431</v>
      </c>
    </row>
    <row r="27" spans="2:11" x14ac:dyDescent="0.2">
      <c r="B27" s="2374" t="s">
        <v>1063</v>
      </c>
      <c r="C27" s="2374"/>
      <c r="D27" s="2374"/>
      <c r="E27" s="2374"/>
      <c r="F27" s="2374"/>
      <c r="G27" s="2374"/>
    </row>
    <row r="28" spans="2:11" ht="62.25" customHeight="1" x14ac:dyDescent="0.2">
      <c r="B28" s="2451" t="s">
        <v>1308</v>
      </c>
      <c r="C28" s="2452"/>
      <c r="D28" s="2452"/>
      <c r="E28" s="2452"/>
      <c r="F28" s="2452"/>
      <c r="G28" s="2453"/>
    </row>
  </sheetData>
  <mergeCells count="27">
    <mergeCell ref="J6:L6"/>
    <mergeCell ref="B27:G27"/>
    <mergeCell ref="B28:G28"/>
    <mergeCell ref="C15:C16"/>
    <mergeCell ref="D15:D16"/>
    <mergeCell ref="B10:L10"/>
    <mergeCell ref="B8:C8"/>
    <mergeCell ref="D8:F8"/>
    <mergeCell ref="G8:I8"/>
    <mergeCell ref="J8:L8"/>
    <mergeCell ref="B7:C7"/>
    <mergeCell ref="G2:L2"/>
    <mergeCell ref="B2:F2"/>
    <mergeCell ref="D7:F7"/>
    <mergeCell ref="G7:I7"/>
    <mergeCell ref="J7:L7"/>
    <mergeCell ref="B4:C4"/>
    <mergeCell ref="D4:F4"/>
    <mergeCell ref="G4:I4"/>
    <mergeCell ref="J4:L4"/>
    <mergeCell ref="D5:F5"/>
    <mergeCell ref="G5:I5"/>
    <mergeCell ref="J5:L5"/>
    <mergeCell ref="D6:F6"/>
    <mergeCell ref="B5:C5"/>
    <mergeCell ref="B6:C6"/>
    <mergeCell ref="G6:I6"/>
  </mergeCells>
  <phoneticPr fontId="5" type="noConversion"/>
  <hyperlinks>
    <hyperlink ref="J14" r:id="rId1" display="https://www.uab.cat/doc/InformeTitulatsUABCentresPropis2022_23" xr:uid="{7FD66667-0B55-42BD-AA49-6DC5AF73E0A4}"/>
    <hyperlink ref="J8" r:id="rId2" xr:uid="{891F39E4-7F2C-46F1-9FA1-8B23935488F8}"/>
  </hyperlinks>
  <pageMargins left="0.7" right="0.7" top="0.75" bottom="0.75" header="0.3" footer="0.3"/>
  <drawing r:id="rId3"/>
  <extLst>
    <ext xmlns:x14="http://schemas.microsoft.com/office/spreadsheetml/2009/9/main" uri="{78C0D931-6437-407d-A8EE-F0AAD7539E65}">
      <x14:conditionalFormattings>
        <x14:conditionalFormatting xmlns:xm="http://schemas.microsoft.com/office/excel/2006/main">
          <x14:cfRule type="iconSet" priority="1" id="{00000000-000E-0000-2100-000001000000}">
            <x14:iconSet iconSet="4Arrows" custom="1">
              <x14:cfvo type="percent">
                <xm:f>0</xm:f>
              </x14:cfvo>
              <x14:cfvo type="num">
                <xm:f>3.4</xm:f>
              </x14:cfvo>
              <x14:cfvo type="num">
                <xm:f>3.55</xm:f>
              </x14:cfvo>
              <x14:cfvo type="num">
                <xm:f>3.75</xm:f>
              </x14:cfvo>
              <x14:cfIcon iconSet="3TrafficLights1" iconId="0"/>
              <x14:cfIcon iconSet="3TrafficLights1" iconId="1"/>
              <x14:cfIcon iconSet="3Triangles" iconId="2"/>
              <x14:cfIcon iconSet="3Symbols" iconId="2"/>
            </x14:iconSet>
          </x14:cfRule>
          <xm:sqref>C15:K16</xm:sqref>
        </x14:conditionalFormatting>
      </x14:conditionalFormattings>
    </ext>
  </extLst>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F8B40A-E186-466F-A4D6-0633E040D9E2}">
  <sheetPr>
    <tabColor theme="2"/>
  </sheetPr>
  <dimension ref="B2:L29"/>
  <sheetViews>
    <sheetView showGridLines="0" workbookViewId="0">
      <selection activeCell="N21" sqref="N21"/>
    </sheetView>
  </sheetViews>
  <sheetFormatPr defaultColWidth="11.42578125" defaultRowHeight="12.75" x14ac:dyDescent="0.2"/>
  <cols>
    <col min="1" max="1" width="11.42578125" style="39"/>
    <col min="2" max="2" width="13.5703125" style="39" bestFit="1" customWidth="1"/>
    <col min="3" max="3" width="21.7109375" style="39" customWidth="1"/>
    <col min="4" max="6" width="9.5703125" style="39" bestFit="1" customWidth="1"/>
    <col min="7" max="7" width="6.28515625" style="39" bestFit="1" customWidth="1"/>
    <col min="8" max="10" width="11.42578125" style="39"/>
    <col min="11" max="11" width="17.85546875" style="39" customWidth="1"/>
    <col min="12" max="16384" width="11.42578125" style="39"/>
  </cols>
  <sheetData>
    <row r="2" spans="2:12" s="166" customFormat="1" ht="33.75" customHeight="1" x14ac:dyDescent="0.25">
      <c r="B2" s="2440" t="s">
        <v>0</v>
      </c>
      <c r="C2" s="2441"/>
      <c r="D2" s="2441"/>
      <c r="E2" s="2441"/>
      <c r="F2" s="2441"/>
      <c r="G2" s="2047" t="s">
        <v>123</v>
      </c>
      <c r="H2" s="2047"/>
      <c r="I2" s="2047"/>
      <c r="J2" s="2047"/>
      <c r="K2" s="2047"/>
      <c r="L2" s="2106"/>
    </row>
    <row r="4" spans="2:12" ht="69.75" customHeight="1" x14ac:dyDescent="0.2">
      <c r="B4" s="2118" t="s">
        <v>124</v>
      </c>
      <c r="C4" s="1943"/>
      <c r="D4" s="2320" t="s">
        <v>49</v>
      </c>
      <c r="E4" s="2461"/>
      <c r="F4" s="2444"/>
      <c r="G4" s="2120" t="s">
        <v>126</v>
      </c>
      <c r="H4" s="2118"/>
      <c r="I4" s="1943"/>
      <c r="J4" s="2458" t="s">
        <v>1309</v>
      </c>
      <c r="K4" s="2459"/>
      <c r="L4" s="2460"/>
    </row>
    <row r="5" spans="2:12" ht="45" customHeight="1" x14ac:dyDescent="0.2">
      <c r="B5" s="2118" t="s">
        <v>128</v>
      </c>
      <c r="C5" s="1943"/>
      <c r="D5" s="2448" t="s">
        <v>1310</v>
      </c>
      <c r="E5" s="2449"/>
      <c r="F5" s="2450"/>
      <c r="G5" s="2120" t="s">
        <v>130</v>
      </c>
      <c r="H5" s="2118"/>
      <c r="I5" s="1943"/>
      <c r="J5" s="2318" t="s">
        <v>597</v>
      </c>
      <c r="K5" s="2443"/>
      <c r="L5" s="2319"/>
    </row>
    <row r="6" spans="2:12" ht="50.25" customHeight="1" x14ac:dyDescent="0.2">
      <c r="B6" s="2118" t="s">
        <v>132</v>
      </c>
      <c r="C6" s="1943"/>
      <c r="D6" s="2318" t="s">
        <v>1311</v>
      </c>
      <c r="E6" s="2443"/>
      <c r="F6" s="2444"/>
      <c r="G6" s="2189" t="s">
        <v>134</v>
      </c>
      <c r="H6" s="2442"/>
      <c r="I6" s="1936"/>
      <c r="J6" s="2318" t="s">
        <v>135</v>
      </c>
      <c r="K6" s="2443"/>
      <c r="L6" s="2319"/>
    </row>
    <row r="7" spans="2:12" ht="27" customHeight="1" x14ac:dyDescent="0.2">
      <c r="B7" s="2118" t="s">
        <v>136</v>
      </c>
      <c r="C7" s="1943"/>
      <c r="D7" s="2318" t="s">
        <v>1312</v>
      </c>
      <c r="E7" s="2443"/>
      <c r="F7" s="2444"/>
      <c r="G7" s="2189" t="s">
        <v>138</v>
      </c>
      <c r="H7" s="2442"/>
      <c r="I7" s="1936"/>
      <c r="J7" s="2318" t="s">
        <v>139</v>
      </c>
      <c r="K7" s="2443"/>
      <c r="L7" s="2319"/>
    </row>
    <row r="8" spans="2:12" ht="27.75" customHeight="1" x14ac:dyDescent="0.2">
      <c r="B8" s="2118" t="s">
        <v>140</v>
      </c>
      <c r="C8" s="1943"/>
      <c r="D8" s="2318" t="s">
        <v>1313</v>
      </c>
      <c r="E8" s="2443"/>
      <c r="F8" s="2444"/>
      <c r="G8" s="2189" t="s">
        <v>142</v>
      </c>
      <c r="H8" s="2442"/>
      <c r="I8" s="1936"/>
      <c r="J8" s="2318" t="s">
        <v>1314</v>
      </c>
      <c r="K8" s="2443"/>
      <c r="L8" s="2319"/>
    </row>
    <row r="10" spans="2:12" ht="26.25" customHeight="1" x14ac:dyDescent="0.2">
      <c r="B10" s="2234" t="s">
        <v>144</v>
      </c>
      <c r="C10" s="2234"/>
      <c r="D10" s="2234"/>
      <c r="E10" s="2234"/>
      <c r="F10" s="2234"/>
      <c r="G10" s="2234"/>
      <c r="H10" s="2234"/>
      <c r="I10" s="2234"/>
      <c r="J10" s="2234"/>
      <c r="K10" s="2234"/>
      <c r="L10" s="2234"/>
    </row>
    <row r="11" spans="2:12" s="172" customFormat="1" ht="22.5" customHeight="1" x14ac:dyDescent="0.2">
      <c r="B11" s="1106" t="s">
        <v>900</v>
      </c>
      <c r="C11" s="1107"/>
      <c r="D11" s="1107"/>
      <c r="E11" s="1107"/>
      <c r="F11" s="1100"/>
      <c r="G11" s="1109" t="s">
        <v>601</v>
      </c>
      <c r="H11" s="1100"/>
      <c r="I11" s="1100"/>
      <c r="J11" s="1100"/>
      <c r="K11" s="1107"/>
      <c r="L11" s="1110"/>
    </row>
    <row r="14" spans="2:12" x14ac:dyDescent="0.2">
      <c r="B14" s="44" t="s">
        <v>902</v>
      </c>
    </row>
    <row r="15" spans="2:12" ht="23.25" customHeight="1" x14ac:dyDescent="0.2">
      <c r="B15" s="1418"/>
      <c r="C15" s="1182" t="s">
        <v>441</v>
      </c>
      <c r="D15" s="1182" t="s">
        <v>442</v>
      </c>
      <c r="E15" s="1182" t="s">
        <v>443</v>
      </c>
      <c r="F15" s="1182" t="s">
        <v>444</v>
      </c>
    </row>
    <row r="16" spans="2:12" ht="21.75" customHeight="1" x14ac:dyDescent="0.2">
      <c r="B16" s="1233" t="s">
        <v>502</v>
      </c>
      <c r="C16" s="1336">
        <v>3.83</v>
      </c>
      <c r="D16" s="31">
        <v>4.0999999999999996</v>
      </c>
      <c r="E16" s="31">
        <v>3.76</v>
      </c>
      <c r="F16" s="31">
        <v>4.16</v>
      </c>
    </row>
    <row r="17" spans="2:8" ht="21.75" customHeight="1" x14ac:dyDescent="0.2">
      <c r="B17" s="1233" t="s">
        <v>1131</v>
      </c>
      <c r="C17" s="1336">
        <v>4.4000000000000004</v>
      </c>
      <c r="D17" s="31">
        <v>3.8</v>
      </c>
      <c r="E17" s="31">
        <v>3.89</v>
      </c>
      <c r="F17" s="31">
        <v>4.3</v>
      </c>
    </row>
    <row r="20" spans="2:8" x14ac:dyDescent="0.2">
      <c r="H20" s="225" t="s">
        <v>428</v>
      </c>
    </row>
    <row r="21" spans="2:8" ht="18" customHeight="1" x14ac:dyDescent="0.2"/>
    <row r="22" spans="2:8" ht="18" customHeight="1" x14ac:dyDescent="0.2">
      <c r="B22" s="39" t="s">
        <v>1315</v>
      </c>
      <c r="H22" s="172" t="s">
        <v>429</v>
      </c>
    </row>
    <row r="23" spans="2:8" ht="18" customHeight="1" x14ac:dyDescent="0.2">
      <c r="B23" s="39" t="s">
        <v>441</v>
      </c>
      <c r="C23" s="679" t="s">
        <v>1316</v>
      </c>
      <c r="H23" s="172" t="s">
        <v>430</v>
      </c>
    </row>
    <row r="24" spans="2:8" ht="18" customHeight="1" x14ac:dyDescent="0.2">
      <c r="B24" s="39" t="s">
        <v>442</v>
      </c>
      <c r="C24" s="679" t="s">
        <v>1317</v>
      </c>
      <c r="H24" s="172" t="s">
        <v>326</v>
      </c>
    </row>
    <row r="25" spans="2:8" ht="18" customHeight="1" x14ac:dyDescent="0.2">
      <c r="B25" s="39" t="s">
        <v>443</v>
      </c>
      <c r="C25" s="679" t="s">
        <v>1318</v>
      </c>
      <c r="H25" s="172" t="s">
        <v>431</v>
      </c>
    </row>
    <row r="26" spans="2:8" ht="18" customHeight="1" x14ac:dyDescent="0.2">
      <c r="B26" s="39" t="s">
        <v>444</v>
      </c>
      <c r="C26" s="679" t="s">
        <v>1319</v>
      </c>
    </row>
    <row r="28" spans="2:8" x14ac:dyDescent="0.2">
      <c r="B28" s="2374" t="s">
        <v>1063</v>
      </c>
      <c r="C28" s="2374"/>
      <c r="D28" s="2374"/>
      <c r="E28" s="2374"/>
      <c r="F28" s="2374"/>
      <c r="G28" s="2374"/>
    </row>
    <row r="29" spans="2:8" ht="59.25" customHeight="1" x14ac:dyDescent="0.2">
      <c r="B29" s="2451" t="s">
        <v>1320</v>
      </c>
      <c r="C29" s="2452"/>
      <c r="D29" s="2452"/>
      <c r="E29" s="2452"/>
      <c r="F29" s="2452"/>
      <c r="G29" s="2453"/>
    </row>
  </sheetData>
  <mergeCells count="25">
    <mergeCell ref="B28:G28"/>
    <mergeCell ref="B29:G29"/>
    <mergeCell ref="D6:F6"/>
    <mergeCell ref="G6:I6"/>
    <mergeCell ref="J6:L6"/>
    <mergeCell ref="B6:C6"/>
    <mergeCell ref="B10:L10"/>
    <mergeCell ref="B7:C7"/>
    <mergeCell ref="D7:F7"/>
    <mergeCell ref="G7:I7"/>
    <mergeCell ref="J7:L7"/>
    <mergeCell ref="B8:C8"/>
    <mergeCell ref="D8:F8"/>
    <mergeCell ref="G8:I8"/>
    <mergeCell ref="J8:L8"/>
    <mergeCell ref="J5:L5"/>
    <mergeCell ref="G4:I4"/>
    <mergeCell ref="J4:L4"/>
    <mergeCell ref="B2:F2"/>
    <mergeCell ref="G2:L2"/>
    <mergeCell ref="B4:C4"/>
    <mergeCell ref="D4:F4"/>
    <mergeCell ref="B5:C5"/>
    <mergeCell ref="D5:F5"/>
    <mergeCell ref="G5:I5"/>
  </mergeCells>
  <phoneticPr fontId="3" type="noConversion"/>
  <hyperlinks>
    <hyperlink ref="C23" r:id="rId1" display="https://www.uab.cat/doc/InformeTitulatsUABCentres2020_21" xr:uid="{C6E862D0-100E-4552-BF02-43B627860132}"/>
    <hyperlink ref="C24" r:id="rId2" display="https://www.uab.cat/doc/InformeTitulatsUABCentresPropis2021_22" xr:uid="{4C083FA8-6587-479F-91F0-7EDAD7651613}"/>
    <hyperlink ref="C25" r:id="rId3" display="https://www.uab.cat/doc/InformeTitulatsUABCentresPropis2022_23" xr:uid="{D0FA57B2-ED76-45FB-B499-CEB53D9B0560}"/>
    <hyperlink ref="C26" r:id="rId4" display="https://www.uab.cat/doc/InformeTitulatsUABCentresPropis2023_24" xr:uid="{CD849955-9359-4883-A247-4AB5BF05BA98}"/>
  </hyperlinks>
  <pageMargins left="0.7" right="0.7" top="0.75" bottom="0.75" header="0.3" footer="0.3"/>
  <drawing r:id="rId5"/>
  <extLst>
    <ext xmlns:x14="http://schemas.microsoft.com/office/spreadsheetml/2009/9/main" uri="{78C0D931-6437-407d-A8EE-F0AAD7539E65}">
      <x14:conditionalFormattings>
        <x14:conditionalFormatting xmlns:xm="http://schemas.microsoft.com/office/excel/2006/main">
          <x14:cfRule type="iconSet" priority="1" id="{C7A2CD80-7046-43CA-ABAA-4B86261E1D8E}">
            <x14:iconSet iconSet="4Arrows" custom="1">
              <x14:cfvo type="percent">
                <xm:f>0</xm:f>
              </x14:cfvo>
              <x14:cfvo type="num">
                <xm:f>3.4</xm:f>
              </x14:cfvo>
              <x14:cfvo type="num">
                <xm:f>3.55</xm:f>
              </x14:cfvo>
              <x14:cfvo type="num">
                <xm:f>3.75</xm:f>
              </x14:cfvo>
              <x14:cfIcon iconSet="3TrafficLights1" iconId="0"/>
              <x14:cfIcon iconSet="3TrafficLights1" iconId="1"/>
              <x14:cfIcon iconSet="3Triangles" iconId="2"/>
              <x14:cfIcon iconSet="3Symbols" iconId="2"/>
            </x14:iconSet>
          </x14:cfRule>
          <xm:sqref>C16:F17</xm:sqref>
        </x14:conditionalFormatting>
      </x14:conditionalFormattings>
    </ext>
  </extLst>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9A63A-B3D2-406B-9AFC-11A1F40BB37C}">
  <sheetPr>
    <tabColor theme="2"/>
    <pageSetUpPr fitToPage="1"/>
  </sheetPr>
  <dimension ref="B2:N43"/>
  <sheetViews>
    <sheetView showGridLines="0" workbookViewId="0">
      <selection activeCell="N21" sqref="N21"/>
    </sheetView>
  </sheetViews>
  <sheetFormatPr defaultColWidth="12.5703125" defaultRowHeight="15.75" customHeight="1" x14ac:dyDescent="0.2"/>
  <cols>
    <col min="1" max="1" width="3.42578125" style="39" customWidth="1"/>
    <col min="2" max="2" width="22.28515625" style="39" customWidth="1"/>
    <col min="3" max="3" width="17.42578125" style="39" customWidth="1"/>
    <col min="4" max="4" width="17.28515625" style="39" customWidth="1"/>
    <col min="5" max="9" width="12.5703125" style="39" customWidth="1"/>
    <col min="10" max="10" width="14.5703125" style="39" customWidth="1"/>
    <col min="11" max="11" width="24.140625" style="39" customWidth="1"/>
    <col min="12" max="13" width="7.5703125" style="39" customWidth="1"/>
    <col min="14" max="14" width="15.42578125" style="39" bestFit="1" customWidth="1"/>
    <col min="15" max="20" width="7.5703125" style="39" customWidth="1"/>
    <col min="21" max="16384" width="12.5703125" style="39"/>
  </cols>
  <sheetData>
    <row r="2" spans="2:14" s="166" customFormat="1" ht="21" customHeight="1" x14ac:dyDescent="0.25">
      <c r="B2" s="2465" t="s">
        <v>0</v>
      </c>
      <c r="C2" s="2441"/>
      <c r="D2" s="2441"/>
      <c r="E2" s="2441"/>
      <c r="F2" s="2046" t="s">
        <v>123</v>
      </c>
      <c r="G2" s="2047"/>
      <c r="H2" s="2047"/>
      <c r="I2" s="2047"/>
      <c r="J2" s="2106"/>
    </row>
    <row r="3" spans="2:14" ht="22.5" customHeight="1" x14ac:dyDescent="0.2">
      <c r="B3" s="40"/>
      <c r="C3" s="40"/>
      <c r="D3" s="41"/>
      <c r="E3" s="41"/>
      <c r="F3" s="41"/>
      <c r="G3" s="41"/>
      <c r="H3" s="41"/>
      <c r="I3" s="41"/>
    </row>
    <row r="4" spans="2:14" ht="42" customHeight="1" x14ac:dyDescent="0.25">
      <c r="B4" s="2118" t="s">
        <v>124</v>
      </c>
      <c r="C4" s="1943"/>
      <c r="D4" s="2274" t="s">
        <v>50</v>
      </c>
      <c r="E4" s="2462"/>
      <c r="F4" s="2120" t="s">
        <v>126</v>
      </c>
      <c r="G4" s="2433"/>
      <c r="H4" s="2276" t="s">
        <v>1321</v>
      </c>
      <c r="I4" s="2463"/>
      <c r="J4" s="2464"/>
      <c r="K4" s="1012"/>
    </row>
    <row r="5" spans="2:14" ht="22.5" customHeight="1" x14ac:dyDescent="0.2">
      <c r="B5" s="2118" t="s">
        <v>128</v>
      </c>
      <c r="C5" s="1943"/>
      <c r="D5" s="2466" t="s">
        <v>1322</v>
      </c>
      <c r="E5" s="2467"/>
      <c r="F5" s="2120" t="s">
        <v>130</v>
      </c>
      <c r="G5" s="2433"/>
      <c r="H5" s="2284" t="s">
        <v>1323</v>
      </c>
      <c r="I5" s="2468"/>
      <c r="J5" s="2467"/>
    </row>
    <row r="6" spans="2:14" ht="26.25" customHeight="1" x14ac:dyDescent="0.2">
      <c r="B6" s="2118" t="s">
        <v>132</v>
      </c>
      <c r="C6" s="1943"/>
      <c r="D6" s="2284" t="s">
        <v>1324</v>
      </c>
      <c r="E6" s="2467"/>
      <c r="F6" s="2189" t="s">
        <v>134</v>
      </c>
      <c r="G6" s="2430"/>
      <c r="H6" s="2284" t="s">
        <v>135</v>
      </c>
      <c r="I6" s="2286"/>
      <c r="J6" s="2285"/>
    </row>
    <row r="7" spans="2:14" ht="31.5" customHeight="1" x14ac:dyDescent="0.2">
      <c r="B7" s="2118" t="s">
        <v>136</v>
      </c>
      <c r="C7" s="1943"/>
      <c r="D7" s="2284" t="s">
        <v>1312</v>
      </c>
      <c r="E7" s="2285"/>
      <c r="F7" s="2189" t="s">
        <v>138</v>
      </c>
      <c r="G7" s="2430"/>
      <c r="H7" s="2284" t="s">
        <v>139</v>
      </c>
      <c r="I7" s="2286"/>
      <c r="J7" s="2285"/>
    </row>
    <row r="8" spans="2:14" ht="33" customHeight="1" x14ac:dyDescent="0.2">
      <c r="B8" s="2118" t="s">
        <v>140</v>
      </c>
      <c r="C8" s="1943"/>
      <c r="D8" s="2284" t="s">
        <v>1313</v>
      </c>
      <c r="E8" s="2467"/>
      <c r="F8" s="2189" t="s">
        <v>142</v>
      </c>
      <c r="G8" s="2430"/>
      <c r="H8" s="2284" t="s">
        <v>1325</v>
      </c>
      <c r="I8" s="2468"/>
      <c r="J8" s="2467"/>
      <c r="N8" s="44"/>
    </row>
    <row r="9" spans="2:14" ht="17.25" customHeight="1" x14ac:dyDescent="0.2"/>
    <row r="10" spans="2:14" ht="17.25" customHeight="1" x14ac:dyDescent="0.2">
      <c r="B10" s="2234" t="s">
        <v>144</v>
      </c>
      <c r="C10" s="2159"/>
      <c r="D10" s="2159"/>
      <c r="E10" s="2159"/>
      <c r="F10" s="2159"/>
      <c r="G10" s="2159"/>
      <c r="H10" s="2159"/>
      <c r="I10" s="2159"/>
      <c r="J10" s="2159"/>
    </row>
    <row r="11" spans="2:14" s="172" customFormat="1" ht="22.5" customHeight="1" x14ac:dyDescent="0.2">
      <c r="B11" s="1106" t="s">
        <v>1326</v>
      </c>
      <c r="C11" s="1107"/>
      <c r="D11" s="1109" t="s">
        <v>312</v>
      </c>
      <c r="E11" s="1107"/>
      <c r="F11" s="1100"/>
      <c r="G11" s="1107"/>
      <c r="H11" s="1100"/>
      <c r="I11" s="1100"/>
      <c r="J11" s="1101"/>
    </row>
    <row r="12" spans="2:14" ht="22.5" customHeight="1" x14ac:dyDescent="0.2">
      <c r="B12" s="183"/>
      <c r="C12" s="92"/>
      <c r="D12" s="92"/>
      <c r="E12" s="92"/>
      <c r="F12" s="92"/>
      <c r="G12" s="92"/>
      <c r="H12" s="92"/>
      <c r="I12" s="92"/>
      <c r="J12" s="92"/>
    </row>
    <row r="13" spans="2:14" ht="22.5" customHeight="1" x14ac:dyDescent="0.2">
      <c r="B13" s="1175" t="s">
        <v>902</v>
      </c>
      <c r="C13" s="1132"/>
      <c r="D13" s="1150" t="s">
        <v>441</v>
      </c>
      <c r="E13" s="1150" t="s">
        <v>442</v>
      </c>
      <c r="F13" s="1150" t="s">
        <v>443</v>
      </c>
      <c r="G13" s="1150" t="s">
        <v>444</v>
      </c>
      <c r="H13" s="1150" t="s">
        <v>445</v>
      </c>
      <c r="I13" s="72"/>
      <c r="J13" s="92"/>
    </row>
    <row r="14" spans="2:14" ht="22.5" customHeight="1" x14ac:dyDescent="0.2">
      <c r="B14" s="1175" t="s">
        <v>1327</v>
      </c>
      <c r="C14" s="1430"/>
      <c r="D14" s="1230"/>
      <c r="E14" s="1230"/>
      <c r="F14" s="1230"/>
      <c r="G14" s="1230"/>
      <c r="H14" s="1431">
        <v>20</v>
      </c>
      <c r="I14" s="92" t="s">
        <v>1328</v>
      </c>
      <c r="J14" s="92"/>
    </row>
    <row r="15" spans="2:14" ht="22.5" customHeight="1" x14ac:dyDescent="0.2">
      <c r="B15" s="1175" t="s">
        <v>1329</v>
      </c>
      <c r="C15" s="1126"/>
      <c r="D15" s="43"/>
      <c r="E15" s="43"/>
      <c r="F15" s="43"/>
      <c r="G15" s="43"/>
      <c r="H15" s="691">
        <v>13</v>
      </c>
      <c r="I15" s="92" t="s">
        <v>1330</v>
      </c>
      <c r="J15" s="92"/>
    </row>
    <row r="16" spans="2:14" ht="22.5" customHeight="1" x14ac:dyDescent="0.2">
      <c r="B16" s="183"/>
      <c r="C16" s="92"/>
      <c r="D16" s="92"/>
      <c r="E16" s="92"/>
      <c r="F16" s="92"/>
      <c r="G16" s="92"/>
      <c r="H16" s="92"/>
      <c r="I16" s="92"/>
      <c r="J16" s="92"/>
    </row>
    <row r="17" spans="2:10" ht="22.5" customHeight="1" x14ac:dyDescent="0.2">
      <c r="B17" s="183"/>
      <c r="C17" s="92"/>
      <c r="D17" s="92"/>
      <c r="E17" s="92"/>
      <c r="F17" s="92"/>
      <c r="G17" s="92"/>
      <c r="H17" s="92"/>
      <c r="I17" s="92"/>
      <c r="J17" s="92"/>
    </row>
    <row r="18" spans="2:10" ht="22.5" customHeight="1" x14ac:dyDescent="0.2">
      <c r="B18" s="1432" t="s">
        <v>1331</v>
      </c>
      <c r="C18" s="1433" t="s">
        <v>1332</v>
      </c>
      <c r="D18" s="1433" t="s">
        <v>906</v>
      </c>
      <c r="E18" s="1433" t="s">
        <v>907</v>
      </c>
      <c r="F18" s="92"/>
      <c r="G18" s="92"/>
      <c r="H18" s="92"/>
      <c r="I18" s="92"/>
      <c r="J18" s="92"/>
    </row>
    <row r="19" spans="2:10" ht="41.25" customHeight="1" x14ac:dyDescent="0.2">
      <c r="B19" s="1251" t="s">
        <v>1333</v>
      </c>
      <c r="C19" s="1434">
        <v>7</v>
      </c>
      <c r="D19" s="1435">
        <v>12</v>
      </c>
      <c r="E19" s="1436">
        <v>13</v>
      </c>
      <c r="F19" s="92"/>
      <c r="G19" s="92"/>
      <c r="H19" s="92"/>
      <c r="I19" s="92"/>
      <c r="J19" s="92"/>
    </row>
    <row r="20" spans="2:10" ht="41.25" customHeight="1" x14ac:dyDescent="0.2">
      <c r="B20" s="1251" t="s">
        <v>1334</v>
      </c>
      <c r="C20" s="1437">
        <v>2</v>
      </c>
      <c r="D20" s="1438">
        <v>3</v>
      </c>
      <c r="E20" s="1439" t="s">
        <v>1240</v>
      </c>
      <c r="F20" s="92"/>
      <c r="G20" s="92"/>
      <c r="H20" s="92"/>
      <c r="I20" s="92"/>
      <c r="J20" s="92"/>
    </row>
    <row r="21" spans="2:10" ht="22.5" customHeight="1" x14ac:dyDescent="0.2">
      <c r="B21" s="183"/>
      <c r="C21" s="92"/>
      <c r="D21" s="92"/>
      <c r="E21" s="92"/>
      <c r="F21" s="92"/>
      <c r="G21" s="92"/>
      <c r="H21" s="92"/>
      <c r="I21" s="92"/>
      <c r="J21" s="92"/>
    </row>
    <row r="22" spans="2:10" ht="22.5" customHeight="1" x14ac:dyDescent="0.2">
      <c r="B22" s="183"/>
      <c r="C22" s="92"/>
      <c r="D22" s="92"/>
      <c r="E22" s="92"/>
      <c r="F22" s="92"/>
      <c r="G22" s="92"/>
      <c r="H22" s="92"/>
      <c r="I22" s="92"/>
      <c r="J22" s="92"/>
    </row>
    <row r="23" spans="2:10" ht="22.5" customHeight="1" x14ac:dyDescent="0.2">
      <c r="B23" s="183"/>
      <c r="C23" s="92"/>
      <c r="D23" s="92"/>
      <c r="E23" s="92"/>
      <c r="F23" s="92"/>
      <c r="G23" s="92"/>
      <c r="H23" s="92"/>
      <c r="I23" s="92"/>
      <c r="J23" s="92"/>
    </row>
    <row r="24" spans="2:10" ht="22.5" customHeight="1" x14ac:dyDescent="0.2">
      <c r="B24" s="183"/>
      <c r="C24" s="92"/>
      <c r="D24" s="92"/>
      <c r="E24" s="92"/>
      <c r="F24" s="92"/>
      <c r="G24" s="92"/>
      <c r="H24" s="92"/>
      <c r="I24" s="92"/>
      <c r="J24" s="92"/>
    </row>
    <row r="25" spans="2:10" ht="22.5" customHeight="1" x14ac:dyDescent="0.2">
      <c r="B25" s="183"/>
      <c r="C25" s="92"/>
      <c r="D25" s="92"/>
      <c r="E25" s="92"/>
      <c r="F25" s="92"/>
      <c r="G25" s="92"/>
      <c r="H25" s="92"/>
      <c r="I25" s="92"/>
      <c r="J25" s="92"/>
    </row>
    <row r="26" spans="2:10" ht="22.5" customHeight="1" x14ac:dyDescent="0.2">
      <c r="B26" s="183"/>
      <c r="C26" s="92"/>
      <c r="D26" s="92"/>
      <c r="E26" s="92"/>
      <c r="F26" s="92"/>
      <c r="G26" s="92"/>
      <c r="H26" s="92"/>
      <c r="I26" s="92"/>
      <c r="J26" s="92"/>
    </row>
    <row r="27" spans="2:10" ht="22.5" customHeight="1" x14ac:dyDescent="0.2">
      <c r="B27" s="183"/>
      <c r="C27" s="92"/>
      <c r="D27" s="92"/>
      <c r="E27" s="92"/>
      <c r="F27" s="92"/>
      <c r="G27" s="92"/>
      <c r="H27" s="92"/>
      <c r="I27" s="92"/>
      <c r="J27" s="92"/>
    </row>
    <row r="28" spans="2:10" ht="22.5" customHeight="1" x14ac:dyDescent="0.2">
      <c r="B28" s="183"/>
      <c r="C28" s="92"/>
      <c r="D28" s="92"/>
      <c r="E28" s="92"/>
      <c r="F28" s="92"/>
      <c r="G28" s="92"/>
      <c r="H28" s="92"/>
      <c r="I28" s="92"/>
      <c r="J28" s="92"/>
    </row>
    <row r="29" spans="2:10" ht="22.5" customHeight="1" x14ac:dyDescent="0.2">
      <c r="B29" s="221"/>
      <c r="C29" s="92"/>
      <c r="D29" s="92"/>
      <c r="E29" s="92"/>
      <c r="F29" s="92"/>
      <c r="G29" s="92"/>
      <c r="H29" s="92"/>
      <c r="I29" s="92"/>
      <c r="J29" s="92"/>
    </row>
    <row r="30" spans="2:10" ht="22.5" customHeight="1" x14ac:dyDescent="0.2">
      <c r="B30" s="184"/>
      <c r="C30" s="184"/>
      <c r="D30" s="185"/>
      <c r="E30" s="185"/>
      <c r="F30" s="185"/>
      <c r="G30" s="185"/>
      <c r="H30" s="185"/>
      <c r="I30" s="185"/>
    </row>
    <row r="31" spans="2:10" customFormat="1" ht="22.5" customHeight="1" x14ac:dyDescent="0.2"/>
    <row r="32" spans="2:10" ht="22.5" customHeight="1" x14ac:dyDescent="0.2">
      <c r="B32" s="282"/>
      <c r="C32" s="282"/>
      <c r="D32" s="282"/>
      <c r="E32" s="282"/>
      <c r="F32" s="282"/>
    </row>
    <row r="33" spans="2:10" ht="6" customHeight="1" x14ac:dyDescent="0.2">
      <c r="B33" s="282"/>
      <c r="C33" s="282"/>
      <c r="D33" s="282"/>
      <c r="E33" s="282"/>
      <c r="F33" s="282"/>
    </row>
    <row r="34" spans="2:10" ht="19.5" customHeight="1" x14ac:dyDescent="0.2">
      <c r="B34" s="282"/>
      <c r="C34" s="282"/>
      <c r="D34" s="282"/>
      <c r="E34" s="282"/>
      <c r="F34" s="282"/>
    </row>
    <row r="35" spans="2:10" ht="19.5" customHeight="1" x14ac:dyDescent="0.2">
      <c r="B35" s="282"/>
      <c r="C35" s="282"/>
      <c r="D35" s="282"/>
      <c r="E35" s="282"/>
      <c r="F35" s="282"/>
    </row>
    <row r="36" spans="2:10" ht="19.5" customHeight="1" x14ac:dyDescent="0.2">
      <c r="B36" s="282"/>
      <c r="C36" s="282"/>
      <c r="D36" s="282"/>
      <c r="E36" s="282"/>
      <c r="F36" s="282"/>
    </row>
    <row r="37" spans="2:10" ht="19.5" customHeight="1" x14ac:dyDescent="0.2">
      <c r="B37" s="282"/>
      <c r="C37" s="282"/>
      <c r="D37" s="282"/>
      <c r="E37" s="282"/>
      <c r="F37" s="282"/>
    </row>
    <row r="38" spans="2:10" ht="19.5" customHeight="1" x14ac:dyDescent="0.2">
      <c r="B38" s="282"/>
      <c r="C38" s="282"/>
      <c r="D38" s="282"/>
      <c r="E38" s="282"/>
      <c r="F38" s="282"/>
    </row>
    <row r="39" spans="2:10" ht="19.5" customHeight="1" x14ac:dyDescent="0.2">
      <c r="B39" s="282"/>
      <c r="C39" s="282"/>
      <c r="D39" s="282"/>
      <c r="E39" s="282"/>
      <c r="F39" s="282"/>
    </row>
    <row r="40" spans="2:10" ht="19.5" customHeight="1" x14ac:dyDescent="0.2">
      <c r="B40" s="282"/>
      <c r="C40" s="282"/>
      <c r="D40" s="282"/>
      <c r="E40" s="282"/>
      <c r="F40" s="282"/>
    </row>
    <row r="41" spans="2:10" ht="19.5" customHeight="1" x14ac:dyDescent="0.2">
      <c r="B41" s="282"/>
      <c r="C41" s="282"/>
      <c r="D41" s="282"/>
      <c r="E41" s="282"/>
      <c r="F41" s="282"/>
    </row>
    <row r="42" spans="2:10" ht="19.5" customHeight="1" x14ac:dyDescent="0.2"/>
    <row r="43" spans="2:10" ht="19.5" customHeight="1" x14ac:dyDescent="0.2">
      <c r="H43" s="2202" t="s">
        <v>72</v>
      </c>
      <c r="I43" s="2149"/>
      <c r="J43" s="2149"/>
    </row>
  </sheetData>
  <sheetProtection formatCells="0" formatColumns="0" formatRows="0" insertColumns="0" insertRows="0" insertHyperlinks="0" deleteColumns="0" deleteRows="0" pivotTables="0"/>
  <mergeCells count="24">
    <mergeCell ref="D8:E8"/>
    <mergeCell ref="F8:G8"/>
    <mergeCell ref="H8:J8"/>
    <mergeCell ref="B10:J10"/>
    <mergeCell ref="H43:J43"/>
    <mergeCell ref="B8:C8"/>
    <mergeCell ref="B5:C5"/>
    <mergeCell ref="D5:E5"/>
    <mergeCell ref="F5:G5"/>
    <mergeCell ref="H5:J5"/>
    <mergeCell ref="B7:C7"/>
    <mergeCell ref="D7:E7"/>
    <mergeCell ref="F7:G7"/>
    <mergeCell ref="B6:C6"/>
    <mergeCell ref="D6:E6"/>
    <mergeCell ref="F6:G6"/>
    <mergeCell ref="H6:J6"/>
    <mergeCell ref="H7:J7"/>
    <mergeCell ref="B4:C4"/>
    <mergeCell ref="D4:E4"/>
    <mergeCell ref="F4:G4"/>
    <mergeCell ref="H4:J4"/>
    <mergeCell ref="B2:E2"/>
    <mergeCell ref="F2:J2"/>
  </mergeCells>
  <phoneticPr fontId="5" type="noConversion"/>
  <pageMargins left="0.7" right="0.7" top="0.75" bottom="0.75" header="0" footer="0"/>
  <pageSetup paperSize="9" scale="46"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81277-9D25-4A2F-855F-0299CB275CB8}">
  <sheetPr>
    <tabColor theme="2"/>
    <pageSetUpPr fitToPage="1"/>
  </sheetPr>
  <dimension ref="B2:R55"/>
  <sheetViews>
    <sheetView showGridLines="0" topLeftCell="B1" workbookViewId="0">
      <selection activeCell="D4" sqref="D4:E4"/>
    </sheetView>
  </sheetViews>
  <sheetFormatPr defaultColWidth="12.5703125" defaultRowHeight="15.75" customHeight="1" x14ac:dyDescent="0.2"/>
  <cols>
    <col min="1" max="1" width="3.42578125" style="39" customWidth="1"/>
    <col min="2" max="2" width="47.140625" style="39" customWidth="1"/>
    <col min="3" max="3" width="16.85546875" style="39" customWidth="1"/>
    <col min="4" max="4" width="17.28515625" style="39" customWidth="1"/>
    <col min="5" max="5" width="12.5703125" style="39" customWidth="1"/>
    <col min="6" max="7" width="15.28515625" style="39" customWidth="1"/>
    <col min="8" max="8" width="12.5703125" style="39" customWidth="1"/>
    <col min="9" max="9" width="18.7109375" style="39" customWidth="1"/>
    <col min="10" max="10" width="27.42578125" style="39" customWidth="1"/>
    <col min="11" max="11" width="55.28515625" style="39" customWidth="1"/>
    <col min="12" max="21" width="7.5703125" style="39" customWidth="1"/>
    <col min="22" max="16384" width="12.5703125" style="39"/>
  </cols>
  <sheetData>
    <row r="2" spans="2:18" s="166" customFormat="1" ht="25.5" customHeight="1" x14ac:dyDescent="0.25">
      <c r="B2" s="2465" t="s">
        <v>0</v>
      </c>
      <c r="C2" s="2441"/>
      <c r="D2" s="2441"/>
      <c r="E2" s="2441" t="s">
        <v>123</v>
      </c>
      <c r="F2" s="2046" t="s">
        <v>123</v>
      </c>
      <c r="G2" s="2047"/>
      <c r="H2" s="2047"/>
      <c r="I2" s="2047"/>
      <c r="J2" s="2106"/>
      <c r="K2" s="1010"/>
    </row>
    <row r="3" spans="2:18" ht="22.5" customHeight="1" x14ac:dyDescent="0.2">
      <c r="B3" s="40"/>
      <c r="C3" s="40"/>
      <c r="D3" s="41"/>
      <c r="E3" s="41"/>
      <c r="F3" s="41"/>
      <c r="G3" s="41"/>
      <c r="H3" s="41"/>
      <c r="I3" s="41"/>
      <c r="J3" s="41"/>
    </row>
    <row r="4" spans="2:18" ht="42" customHeight="1" x14ac:dyDescent="0.25">
      <c r="B4" s="2118" t="s">
        <v>124</v>
      </c>
      <c r="C4" s="1943"/>
      <c r="D4" s="2107" t="s">
        <v>51</v>
      </c>
      <c r="E4" s="2108"/>
      <c r="F4" s="2120" t="s">
        <v>126</v>
      </c>
      <c r="G4" s="2433"/>
      <c r="H4" s="2125" t="s">
        <v>1335</v>
      </c>
      <c r="I4" s="2469"/>
      <c r="J4" s="2470"/>
      <c r="K4" s="1082"/>
      <c r="L4" s="1012"/>
    </row>
    <row r="5" spans="2:18" ht="30.75" customHeight="1" x14ac:dyDescent="0.2">
      <c r="B5" s="2118" t="s">
        <v>128</v>
      </c>
      <c r="C5" s="1943"/>
      <c r="D5" s="2098" t="s">
        <v>1336</v>
      </c>
      <c r="E5" s="2099"/>
      <c r="F5" s="2120" t="s">
        <v>130</v>
      </c>
      <c r="G5" s="2433"/>
      <c r="H5" s="2098" t="s">
        <v>597</v>
      </c>
      <c r="I5" s="2469"/>
      <c r="J5" s="2470"/>
      <c r="K5" s="92"/>
    </row>
    <row r="6" spans="2:18" ht="27" customHeight="1" x14ac:dyDescent="0.2">
      <c r="B6" s="2118" t="s">
        <v>132</v>
      </c>
      <c r="C6" s="1943"/>
      <c r="D6" s="2164" t="s">
        <v>1337</v>
      </c>
      <c r="E6" s="2099"/>
      <c r="F6" s="2189" t="s">
        <v>134</v>
      </c>
      <c r="G6" s="2430"/>
      <c r="H6" s="2098" t="s">
        <v>135</v>
      </c>
      <c r="I6" s="2471"/>
      <c r="J6" s="2472"/>
      <c r="K6" s="316"/>
    </row>
    <row r="7" spans="2:18" ht="39" customHeight="1" x14ac:dyDescent="0.2">
      <c r="B7" s="2118" t="s">
        <v>136</v>
      </c>
      <c r="C7" s="1943"/>
      <c r="D7" s="2098" t="s">
        <v>1312</v>
      </c>
      <c r="E7" s="2040"/>
      <c r="F7" s="2189" t="s">
        <v>138</v>
      </c>
      <c r="G7" s="2430"/>
      <c r="H7" s="2098" t="s">
        <v>139</v>
      </c>
      <c r="I7" s="2471"/>
      <c r="J7" s="2472"/>
      <c r="K7" s="1083"/>
    </row>
    <row r="8" spans="2:18" ht="33" customHeight="1" x14ac:dyDescent="0.2">
      <c r="B8" s="2118" t="s">
        <v>140</v>
      </c>
      <c r="C8" s="1943"/>
      <c r="D8" s="2098" t="s">
        <v>1313</v>
      </c>
      <c r="E8" s="2099"/>
      <c r="F8" s="2189" t="s">
        <v>142</v>
      </c>
      <c r="G8" s="2430"/>
      <c r="H8" s="2098" t="s">
        <v>1338</v>
      </c>
      <c r="I8" s="2469"/>
      <c r="J8" s="2470"/>
      <c r="K8" s="92"/>
    </row>
    <row r="10" spans="2:18" ht="22.5" customHeight="1" x14ac:dyDescent="0.2">
      <c r="B10" s="2234" t="s">
        <v>144</v>
      </c>
      <c r="C10" s="2473"/>
      <c r="D10" s="2473"/>
      <c r="E10" s="2473"/>
      <c r="F10" s="2473"/>
      <c r="G10" s="2473"/>
      <c r="H10" s="2473"/>
      <c r="I10" s="2473"/>
      <c r="J10" s="2473"/>
      <c r="K10" s="214"/>
    </row>
    <row r="11" spans="2:18" s="172" customFormat="1" ht="22.5" customHeight="1" x14ac:dyDescent="0.2">
      <c r="B11" s="1106" t="s">
        <v>1326</v>
      </c>
      <c r="C11" s="1107"/>
      <c r="D11" s="1109" t="s">
        <v>1339</v>
      </c>
      <c r="E11" s="1107"/>
      <c r="F11" s="1100"/>
      <c r="G11" s="1107"/>
      <c r="H11" s="1100"/>
      <c r="I11" s="1100"/>
      <c r="J11" s="1101"/>
      <c r="K11" s="183"/>
    </row>
    <row r="12" spans="2:18" ht="22.5" customHeight="1" x14ac:dyDescent="0.2">
      <c r="B12" s="184"/>
      <c r="C12" s="184"/>
      <c r="D12" s="185"/>
      <c r="E12" s="185"/>
      <c r="F12" s="185"/>
      <c r="G12" s="185"/>
      <c r="H12" s="185"/>
      <c r="I12" s="185"/>
      <c r="J12" s="185"/>
      <c r="K12" s="185"/>
      <c r="O12" s="2388"/>
      <c r="P12" s="2389"/>
      <c r="Q12" s="2389"/>
      <c r="R12" s="2390"/>
    </row>
    <row r="13" spans="2:18" ht="19.5" customHeight="1" x14ac:dyDescent="0.2">
      <c r="B13" s="1119" t="s">
        <v>1340</v>
      </c>
      <c r="C13" s="1119" t="s">
        <v>477</v>
      </c>
      <c r="D13" s="1119" t="s">
        <v>478</v>
      </c>
      <c r="E13" s="1119" t="s">
        <v>440</v>
      </c>
      <c r="F13" s="1119" t="s">
        <v>441</v>
      </c>
      <c r="G13" s="1119" t="s">
        <v>442</v>
      </c>
      <c r="H13" s="1119" t="s">
        <v>443</v>
      </c>
      <c r="I13" s="1119" t="s">
        <v>444</v>
      </c>
      <c r="J13" s="1119" t="s">
        <v>445</v>
      </c>
      <c r="K13" s="1079"/>
    </row>
    <row r="14" spans="2:18" ht="19.5" customHeight="1" x14ac:dyDescent="0.2">
      <c r="B14" s="1119" t="s">
        <v>933</v>
      </c>
      <c r="C14" s="980">
        <v>13</v>
      </c>
      <c r="D14" s="919">
        <v>15</v>
      </c>
      <c r="E14" s="919">
        <v>16</v>
      </c>
      <c r="F14" s="919">
        <v>16</v>
      </c>
      <c r="G14" s="919">
        <v>15</v>
      </c>
      <c r="H14" s="919">
        <v>12</v>
      </c>
      <c r="I14" s="919">
        <v>12</v>
      </c>
      <c r="J14" s="1441">
        <v>18</v>
      </c>
      <c r="K14" s="1080"/>
    </row>
    <row r="15" spans="2:18" ht="19.5" customHeight="1" x14ac:dyDescent="0.2">
      <c r="B15" s="1119" t="s">
        <v>1341</v>
      </c>
      <c r="C15" s="618">
        <v>4</v>
      </c>
      <c r="D15" s="301">
        <v>5</v>
      </c>
      <c r="E15" s="301">
        <v>5</v>
      </c>
      <c r="F15" s="301">
        <v>6</v>
      </c>
      <c r="G15" s="301">
        <v>3</v>
      </c>
      <c r="H15" s="301">
        <v>3</v>
      </c>
      <c r="I15" s="301">
        <v>4</v>
      </c>
      <c r="J15" s="1081">
        <v>8</v>
      </c>
      <c r="K15" s="1080"/>
    </row>
    <row r="16" spans="2:18" ht="19.5" customHeight="1" x14ac:dyDescent="0.2">
      <c r="B16" s="215"/>
    </row>
    <row r="17" spans="2:16" ht="19.5" customHeight="1" x14ac:dyDescent="0.2">
      <c r="B17" s="282"/>
      <c r="C17" s="282"/>
      <c r="D17" s="282"/>
      <c r="E17" s="282"/>
      <c r="F17" s="282"/>
    </row>
    <row r="18" spans="2:16" ht="19.5" customHeight="1" x14ac:dyDescent="0.25">
      <c r="B18" s="2477" t="s">
        <v>1342</v>
      </c>
      <c r="C18" s="2478" t="s">
        <v>1267</v>
      </c>
      <c r="D18" s="2478"/>
      <c r="E18" s="2478"/>
      <c r="F18" s="2478"/>
      <c r="G18" s="2478"/>
      <c r="H18" s="1442"/>
      <c r="I18" s="657"/>
      <c r="J18" s="657"/>
      <c r="K18" s="2477" t="s">
        <v>1131</v>
      </c>
      <c r="L18" s="2478" t="s">
        <v>1343</v>
      </c>
      <c r="M18" s="2478"/>
      <c r="N18" s="2478"/>
      <c r="O18" s="2478"/>
      <c r="P18" s="2478"/>
    </row>
    <row r="19" spans="2:16" ht="19.5" customHeight="1" x14ac:dyDescent="0.25">
      <c r="B19" s="2477"/>
      <c r="C19" s="1450">
        <v>2019</v>
      </c>
      <c r="D19" s="1450">
        <v>2020</v>
      </c>
      <c r="E19" s="1450">
        <v>2021</v>
      </c>
      <c r="F19" s="1450">
        <v>2022</v>
      </c>
      <c r="G19" s="1450">
        <v>2023</v>
      </c>
      <c r="H19" s="1450">
        <v>2024</v>
      </c>
      <c r="I19" s="465"/>
      <c r="J19" s="465"/>
      <c r="K19" s="2477"/>
      <c r="L19" s="1443">
        <v>2019</v>
      </c>
      <c r="M19" s="1443">
        <v>2020</v>
      </c>
      <c r="N19" s="1443">
        <v>2021</v>
      </c>
      <c r="O19" s="1443">
        <v>2022</v>
      </c>
      <c r="P19" s="1443">
        <v>2023</v>
      </c>
    </row>
    <row r="20" spans="2:16" ht="19.5" customHeight="1" x14ac:dyDescent="0.2">
      <c r="B20" s="1445" t="s">
        <v>565</v>
      </c>
      <c r="C20" s="203">
        <v>1</v>
      </c>
      <c r="D20" s="663">
        <v>0</v>
      </c>
      <c r="E20" s="203">
        <v>1</v>
      </c>
      <c r="F20" s="203">
        <v>1</v>
      </c>
      <c r="G20" s="2476">
        <v>0</v>
      </c>
      <c r="H20" s="2476"/>
      <c r="I20" s="659"/>
      <c r="J20" s="659"/>
      <c r="K20" s="658" t="s">
        <v>1344</v>
      </c>
      <c r="L20" s="295">
        <v>0</v>
      </c>
      <c r="M20" s="295">
        <v>0</v>
      </c>
      <c r="N20" s="660">
        <v>0</v>
      </c>
      <c r="O20" s="661">
        <v>0</v>
      </c>
      <c r="P20" s="207">
        <v>0</v>
      </c>
    </row>
    <row r="21" spans="2:16" ht="19.5" customHeight="1" x14ac:dyDescent="0.2">
      <c r="B21" s="1446" t="s">
        <v>936</v>
      </c>
      <c r="C21" s="663">
        <v>0</v>
      </c>
      <c r="D21" s="663">
        <v>3</v>
      </c>
      <c r="E21" s="203">
        <v>1</v>
      </c>
      <c r="F21" s="203">
        <v>0</v>
      </c>
      <c r="G21" s="2476">
        <v>0</v>
      </c>
      <c r="H21" s="2476"/>
      <c r="I21" s="659"/>
      <c r="J21" s="659"/>
      <c r="K21" s="662" t="s">
        <v>833</v>
      </c>
      <c r="L21" s="203">
        <v>0</v>
      </c>
      <c r="M21" s="203">
        <v>0</v>
      </c>
      <c r="N21" s="664">
        <v>0</v>
      </c>
      <c r="O21" s="665">
        <v>0</v>
      </c>
      <c r="P21" s="207">
        <v>2</v>
      </c>
    </row>
    <row r="22" spans="2:16" ht="19.5" customHeight="1" x14ac:dyDescent="0.2">
      <c r="B22" s="1446" t="s">
        <v>1005</v>
      </c>
      <c r="C22" s="663">
        <v>0</v>
      </c>
      <c r="D22" s="663">
        <v>0</v>
      </c>
      <c r="E22" s="203">
        <v>0</v>
      </c>
      <c r="F22" s="203">
        <v>6</v>
      </c>
      <c r="G22" s="2476">
        <v>9</v>
      </c>
      <c r="H22" s="2476"/>
      <c r="I22" s="659"/>
      <c r="J22" s="659"/>
      <c r="K22" s="666"/>
      <c r="L22" s="667"/>
      <c r="M22" s="667"/>
      <c r="N22" s="667"/>
      <c r="O22" s="668"/>
      <c r="P22" s="207"/>
    </row>
    <row r="23" spans="2:16" ht="15.75" customHeight="1" x14ac:dyDescent="0.2">
      <c r="B23" s="1446" t="s">
        <v>941</v>
      </c>
      <c r="C23" s="203">
        <v>20</v>
      </c>
      <c r="D23" s="203">
        <v>16</v>
      </c>
      <c r="E23" s="203">
        <v>21</v>
      </c>
      <c r="F23" s="203">
        <v>17</v>
      </c>
      <c r="G23" s="2479">
        <v>15</v>
      </c>
      <c r="H23" s="2479"/>
      <c r="I23" s="669"/>
      <c r="J23" s="669"/>
      <c r="K23" s="662" t="s">
        <v>836</v>
      </c>
      <c r="L23" s="203">
        <v>2</v>
      </c>
      <c r="M23" s="664">
        <v>7</v>
      </c>
      <c r="N23" s="664">
        <v>2</v>
      </c>
      <c r="O23" s="665">
        <v>6</v>
      </c>
      <c r="P23" s="207">
        <v>6</v>
      </c>
    </row>
    <row r="24" spans="2:16" ht="15.75" customHeight="1" x14ac:dyDescent="0.2">
      <c r="B24" s="1446" t="s">
        <v>1006</v>
      </c>
      <c r="C24" s="203">
        <v>4</v>
      </c>
      <c r="D24" s="203">
        <v>10</v>
      </c>
      <c r="E24" s="203">
        <v>6</v>
      </c>
      <c r="F24" s="678"/>
      <c r="G24" s="2476"/>
      <c r="H24" s="2476"/>
      <c r="I24" s="670"/>
      <c r="J24" s="670"/>
      <c r="K24" s="671"/>
      <c r="L24" s="667"/>
      <c r="M24" s="667"/>
      <c r="N24" s="667"/>
      <c r="O24" s="668"/>
      <c r="P24" s="207"/>
    </row>
    <row r="25" spans="2:16" ht="15.75" customHeight="1" x14ac:dyDescent="0.2">
      <c r="B25" s="1446" t="s">
        <v>943</v>
      </c>
      <c r="C25" s="203">
        <v>1</v>
      </c>
      <c r="D25" s="203">
        <v>2</v>
      </c>
      <c r="E25" s="203">
        <v>0</v>
      </c>
      <c r="F25" s="203">
        <v>1</v>
      </c>
      <c r="G25" s="2476">
        <v>3</v>
      </c>
      <c r="H25" s="2476"/>
      <c r="I25" s="670"/>
      <c r="J25" s="670"/>
      <c r="K25" s="672" t="s">
        <v>1345</v>
      </c>
      <c r="L25" s="203">
        <v>0</v>
      </c>
      <c r="M25" s="203">
        <v>1</v>
      </c>
      <c r="N25" s="664">
        <v>0</v>
      </c>
      <c r="O25" s="665">
        <v>0</v>
      </c>
      <c r="P25" s="207">
        <v>0</v>
      </c>
    </row>
    <row r="26" spans="2:16" ht="15.75" customHeight="1" x14ac:dyDescent="0.2">
      <c r="B26" s="1446" t="s">
        <v>944</v>
      </c>
      <c r="C26" s="203">
        <v>1</v>
      </c>
      <c r="D26" s="203">
        <v>2</v>
      </c>
      <c r="E26" s="203">
        <v>3</v>
      </c>
      <c r="F26" s="203">
        <v>5</v>
      </c>
      <c r="G26" s="2476">
        <v>0</v>
      </c>
      <c r="H26" s="2476"/>
      <c r="I26" s="670"/>
      <c r="J26" s="670"/>
      <c r="K26" s="662" t="s">
        <v>1213</v>
      </c>
      <c r="L26" s="203">
        <v>0</v>
      </c>
      <c r="M26" s="203">
        <v>1</v>
      </c>
      <c r="N26" s="664">
        <v>0</v>
      </c>
      <c r="O26" s="665">
        <v>0</v>
      </c>
      <c r="P26" s="207">
        <v>1</v>
      </c>
    </row>
    <row r="27" spans="2:16" ht="15.75" customHeight="1" x14ac:dyDescent="0.2">
      <c r="B27" s="1446" t="s">
        <v>945</v>
      </c>
      <c r="C27" s="203">
        <v>8</v>
      </c>
      <c r="D27" s="203">
        <v>9</v>
      </c>
      <c r="E27" s="203">
        <v>17</v>
      </c>
      <c r="F27" s="203">
        <v>11</v>
      </c>
      <c r="G27" s="2476">
        <v>6</v>
      </c>
      <c r="H27" s="2476"/>
      <c r="I27" s="670"/>
      <c r="J27" s="670"/>
      <c r="K27" s="673"/>
      <c r="L27" s="667"/>
      <c r="M27" s="667"/>
      <c r="N27" s="667"/>
      <c r="O27" s="668"/>
      <c r="P27" s="207"/>
    </row>
    <row r="28" spans="2:16" ht="15.75" customHeight="1" x14ac:dyDescent="0.2">
      <c r="B28" s="1446" t="s">
        <v>947</v>
      </c>
      <c r="C28" s="203">
        <v>3</v>
      </c>
      <c r="D28" s="203">
        <v>3</v>
      </c>
      <c r="E28" s="203">
        <v>4</v>
      </c>
      <c r="F28" s="203">
        <v>4</v>
      </c>
      <c r="G28" s="2476">
        <v>1</v>
      </c>
      <c r="H28" s="2476"/>
      <c r="I28" s="674"/>
      <c r="J28" s="674"/>
      <c r="K28" s="673"/>
      <c r="L28" s="667"/>
      <c r="M28" s="667"/>
      <c r="N28" s="667"/>
      <c r="O28" s="668"/>
      <c r="P28" s="207"/>
    </row>
    <row r="29" spans="2:16" ht="15.75" customHeight="1" x14ac:dyDescent="0.2">
      <c r="B29" s="1446" t="s">
        <v>1346</v>
      </c>
      <c r="C29" s="203">
        <v>0</v>
      </c>
      <c r="D29" s="203"/>
      <c r="E29" s="2476"/>
      <c r="F29" s="2476"/>
      <c r="G29" s="2476"/>
      <c r="H29" s="2476"/>
      <c r="I29" s="207"/>
      <c r="J29" s="207"/>
      <c r="K29" s="673"/>
      <c r="L29" s="667"/>
      <c r="M29" s="667"/>
      <c r="N29" s="667"/>
      <c r="O29" s="668"/>
      <c r="P29" s="207"/>
    </row>
    <row r="30" spans="2:16" ht="15.75" customHeight="1" x14ac:dyDescent="0.2">
      <c r="B30" s="1446" t="s">
        <v>949</v>
      </c>
      <c r="C30" s="203">
        <v>1</v>
      </c>
      <c r="D30" s="203">
        <v>1</v>
      </c>
      <c r="E30" s="203">
        <v>3</v>
      </c>
      <c r="F30" s="203">
        <v>2</v>
      </c>
      <c r="G30" s="2476">
        <v>5</v>
      </c>
      <c r="H30" s="2476"/>
      <c r="I30" s="674"/>
      <c r="J30" s="674"/>
      <c r="K30" s="673"/>
      <c r="L30" s="667"/>
      <c r="M30" s="667"/>
      <c r="N30" s="667"/>
      <c r="O30" s="668"/>
      <c r="P30" s="207"/>
    </row>
    <row r="31" spans="2:16" ht="15.75" customHeight="1" x14ac:dyDescent="0.2">
      <c r="B31" s="1446" t="s">
        <v>1347</v>
      </c>
      <c r="C31" s="203"/>
      <c r="D31" s="203"/>
      <c r="E31" s="2476"/>
      <c r="F31" s="2476"/>
      <c r="G31" s="2476"/>
      <c r="H31" s="2476"/>
      <c r="I31" s="207"/>
      <c r="J31" s="207"/>
      <c r="K31" s="673"/>
      <c r="L31" s="667"/>
      <c r="M31" s="667"/>
      <c r="N31" s="667"/>
      <c r="O31" s="668"/>
      <c r="P31" s="207"/>
    </row>
    <row r="32" spans="2:16" ht="15.75" customHeight="1" x14ac:dyDescent="0.2">
      <c r="B32" s="1446" t="s">
        <v>1348</v>
      </c>
      <c r="C32" s="203">
        <v>1</v>
      </c>
      <c r="D32" s="203">
        <v>0</v>
      </c>
      <c r="E32" s="2476">
        <v>1</v>
      </c>
      <c r="F32" s="2476"/>
      <c r="G32" s="2476"/>
      <c r="H32" s="2476"/>
      <c r="I32" s="207"/>
      <c r="J32" s="207"/>
      <c r="K32" s="673"/>
      <c r="L32" s="667"/>
      <c r="M32" s="667"/>
      <c r="N32" s="667"/>
      <c r="O32" s="668"/>
      <c r="P32" s="207"/>
    </row>
    <row r="33" spans="2:16" ht="15.75" customHeight="1" x14ac:dyDescent="0.2">
      <c r="B33" s="1446" t="s">
        <v>1349</v>
      </c>
      <c r="C33" s="203">
        <v>0</v>
      </c>
      <c r="D33" s="203">
        <v>1</v>
      </c>
      <c r="E33" s="203">
        <v>0</v>
      </c>
      <c r="F33" s="2476">
        <v>0</v>
      </c>
      <c r="G33" s="2476"/>
      <c r="H33" s="203"/>
      <c r="I33" s="207"/>
      <c r="J33" s="207"/>
      <c r="K33" s="673"/>
      <c r="L33" s="667"/>
      <c r="M33" s="667"/>
      <c r="N33" s="667"/>
      <c r="O33" s="668"/>
      <c r="P33" s="207"/>
    </row>
    <row r="34" spans="2:16" ht="15.75" customHeight="1" x14ac:dyDescent="0.2">
      <c r="B34" s="1446" t="s">
        <v>1350</v>
      </c>
      <c r="C34" s="203">
        <v>0</v>
      </c>
      <c r="D34" s="203">
        <v>0</v>
      </c>
      <c r="E34" s="203">
        <v>0</v>
      </c>
      <c r="F34" s="203">
        <v>0</v>
      </c>
      <c r="G34" s="2476">
        <v>0</v>
      </c>
      <c r="H34" s="2476"/>
      <c r="I34" s="675"/>
      <c r="J34" s="207"/>
      <c r="K34" s="676"/>
      <c r="L34" s="667"/>
      <c r="M34" s="667"/>
      <c r="N34" s="667"/>
      <c r="O34" s="668"/>
      <c r="P34" s="207"/>
    </row>
    <row r="35" spans="2:16" ht="15.75" customHeight="1" x14ac:dyDescent="0.2">
      <c r="B35" s="1446" t="s">
        <v>953</v>
      </c>
      <c r="C35" s="203">
        <v>0</v>
      </c>
      <c r="D35" s="203">
        <v>0</v>
      </c>
      <c r="E35" s="203">
        <v>0</v>
      </c>
      <c r="F35" s="203">
        <v>0</v>
      </c>
      <c r="G35" s="2476">
        <v>0</v>
      </c>
      <c r="H35" s="2476"/>
      <c r="I35" s="674"/>
      <c r="J35" s="674"/>
      <c r="K35" s="677"/>
      <c r="L35" s="667"/>
      <c r="M35" s="667"/>
      <c r="N35" s="667"/>
      <c r="O35" s="668"/>
      <c r="P35" s="207"/>
    </row>
    <row r="36" spans="2:16" ht="15.75" customHeight="1" x14ac:dyDescent="0.2">
      <c r="B36" s="1446" t="s">
        <v>955</v>
      </c>
      <c r="C36" s="203">
        <v>0</v>
      </c>
      <c r="D36" s="203">
        <v>0</v>
      </c>
      <c r="E36" s="203">
        <v>0</v>
      </c>
      <c r="F36" s="203">
        <v>0</v>
      </c>
      <c r="G36" s="2476">
        <v>1</v>
      </c>
      <c r="H36" s="2476"/>
      <c r="I36" s="207"/>
      <c r="J36" s="207"/>
      <c r="K36" s="676"/>
      <c r="L36" s="667"/>
      <c r="M36" s="667"/>
      <c r="N36" s="667"/>
      <c r="O36" s="668"/>
      <c r="P36" s="207"/>
    </row>
    <row r="37" spans="2:16" ht="15.75" customHeight="1" x14ac:dyDescent="0.2">
      <c r="B37" s="1446" t="s">
        <v>572</v>
      </c>
      <c r="C37" s="203">
        <v>5</v>
      </c>
      <c r="D37" s="203">
        <v>1</v>
      </c>
      <c r="E37" s="203">
        <v>1</v>
      </c>
      <c r="F37" s="203">
        <v>0</v>
      </c>
      <c r="G37" s="2476">
        <v>2</v>
      </c>
      <c r="H37" s="2476"/>
      <c r="I37" s="207"/>
      <c r="J37" s="207"/>
      <c r="K37" s="676"/>
      <c r="L37" s="667"/>
      <c r="M37" s="667"/>
      <c r="N37" s="667"/>
      <c r="O37" s="668"/>
      <c r="P37" s="207"/>
    </row>
    <row r="38" spans="2:16" ht="15.75" customHeight="1" x14ac:dyDescent="0.2">
      <c r="B38" s="1446" t="s">
        <v>1143</v>
      </c>
      <c r="C38" s="203">
        <v>2</v>
      </c>
      <c r="D38" s="203">
        <v>35</v>
      </c>
      <c r="E38" s="203">
        <v>0</v>
      </c>
      <c r="F38" s="2476">
        <v>0</v>
      </c>
      <c r="G38" s="2476"/>
      <c r="H38" s="203"/>
      <c r="I38" s="207"/>
      <c r="J38" s="207"/>
      <c r="K38" s="662" t="s">
        <v>1351</v>
      </c>
      <c r="L38" s="203">
        <v>0</v>
      </c>
      <c r="M38" s="203">
        <v>0</v>
      </c>
      <c r="N38" s="664">
        <v>0</v>
      </c>
      <c r="O38" s="665">
        <v>0</v>
      </c>
      <c r="P38" s="207">
        <v>0</v>
      </c>
    </row>
    <row r="39" spans="2:16" ht="15.75" customHeight="1" x14ac:dyDescent="0.2">
      <c r="B39" s="1446" t="s">
        <v>957</v>
      </c>
      <c r="C39" s="203">
        <v>0</v>
      </c>
      <c r="D39" s="203">
        <v>1</v>
      </c>
      <c r="E39" s="203">
        <v>9</v>
      </c>
      <c r="F39" s="203">
        <v>14</v>
      </c>
      <c r="G39" s="2476">
        <v>0</v>
      </c>
      <c r="H39" s="2476"/>
      <c r="I39" s="675"/>
      <c r="J39" s="207"/>
      <c r="K39" s="676"/>
      <c r="L39" s="667"/>
      <c r="M39" s="667"/>
      <c r="N39" s="667"/>
      <c r="O39" s="668"/>
      <c r="P39" s="207"/>
    </row>
    <row r="40" spans="2:16" ht="15.75" customHeight="1" x14ac:dyDescent="0.2">
      <c r="B40" s="1446" t="s">
        <v>961</v>
      </c>
      <c r="C40" s="203">
        <v>3</v>
      </c>
      <c r="D40" s="203">
        <v>3</v>
      </c>
      <c r="E40" s="203">
        <v>3</v>
      </c>
      <c r="F40" s="203">
        <v>3</v>
      </c>
      <c r="G40" s="2476">
        <v>7</v>
      </c>
      <c r="H40" s="2476"/>
      <c r="I40" s="674"/>
      <c r="J40" s="674"/>
      <c r="K40" s="662" t="s">
        <v>845</v>
      </c>
      <c r="L40" s="664">
        <v>11</v>
      </c>
      <c r="M40" s="664">
        <v>16</v>
      </c>
      <c r="N40" s="664">
        <v>0</v>
      </c>
      <c r="O40" s="665">
        <v>0</v>
      </c>
      <c r="P40" s="207">
        <v>4</v>
      </c>
    </row>
    <row r="41" spans="2:16" ht="15.75" customHeight="1" x14ac:dyDescent="0.2">
      <c r="B41" s="1446" t="s">
        <v>959</v>
      </c>
      <c r="C41" s="203">
        <v>1</v>
      </c>
      <c r="D41" s="203">
        <v>0</v>
      </c>
      <c r="E41" s="203">
        <v>1</v>
      </c>
      <c r="F41" s="203">
        <v>0</v>
      </c>
      <c r="G41" s="2476">
        <v>2</v>
      </c>
      <c r="H41" s="2476"/>
      <c r="I41" s="207"/>
      <c r="J41" s="207"/>
      <c r="K41" s="662" t="s">
        <v>1352</v>
      </c>
      <c r="L41" s="203">
        <v>0</v>
      </c>
      <c r="M41" s="203">
        <v>0</v>
      </c>
      <c r="N41" s="664">
        <v>0</v>
      </c>
      <c r="O41" s="665">
        <v>0</v>
      </c>
      <c r="P41" s="207">
        <v>0</v>
      </c>
    </row>
    <row r="42" spans="2:16" ht="15.75" customHeight="1" x14ac:dyDescent="0.2">
      <c r="B42" s="1446"/>
      <c r="C42" s="678"/>
      <c r="D42" s="203"/>
      <c r="E42" s="678"/>
      <c r="F42" s="678"/>
      <c r="G42" s="2476"/>
      <c r="H42" s="2476"/>
      <c r="I42" s="207"/>
      <c r="J42" s="207"/>
      <c r="K42" s="662" t="s">
        <v>1353</v>
      </c>
      <c r="L42" s="679">
        <v>19</v>
      </c>
      <c r="M42" s="203">
        <v>4</v>
      </c>
      <c r="N42" s="664">
        <v>0</v>
      </c>
      <c r="O42" s="665">
        <v>0</v>
      </c>
      <c r="P42" s="207"/>
    </row>
    <row r="43" spans="2:16" ht="15.75" customHeight="1" x14ac:dyDescent="0.2">
      <c r="B43" s="1446" t="s">
        <v>962</v>
      </c>
      <c r="C43" s="203">
        <v>14</v>
      </c>
      <c r="D43" s="203">
        <v>16</v>
      </c>
      <c r="E43" s="203">
        <v>1</v>
      </c>
      <c r="F43" s="203">
        <v>0</v>
      </c>
      <c r="G43" s="2476">
        <v>11</v>
      </c>
      <c r="H43" s="2476"/>
      <c r="I43" s="674"/>
      <c r="J43" s="674"/>
      <c r="K43" s="662" t="s">
        <v>964</v>
      </c>
      <c r="L43" s="203">
        <v>0</v>
      </c>
      <c r="M43" s="203">
        <v>0</v>
      </c>
      <c r="N43" s="664">
        <v>0</v>
      </c>
      <c r="O43" s="665">
        <v>0</v>
      </c>
      <c r="P43" s="207"/>
    </row>
    <row r="44" spans="2:16" ht="15.75" customHeight="1" x14ac:dyDescent="0.2">
      <c r="B44" s="1446"/>
      <c r="C44" s="678"/>
      <c r="D44" s="678"/>
      <c r="E44" s="678"/>
      <c r="F44" s="678"/>
      <c r="G44" s="2476"/>
      <c r="H44" s="2476"/>
      <c r="I44" s="674"/>
      <c r="J44" s="674"/>
      <c r="K44" s="662" t="s">
        <v>958</v>
      </c>
      <c r="L44" s="203">
        <v>0</v>
      </c>
      <c r="M44" s="203">
        <v>0</v>
      </c>
      <c r="N44" s="664">
        <v>0</v>
      </c>
      <c r="O44" s="665">
        <v>0</v>
      </c>
      <c r="P44" s="207"/>
    </row>
    <row r="45" spans="2:16" ht="15.75" customHeight="1" x14ac:dyDescent="0.2">
      <c r="B45" s="1446" t="s">
        <v>963</v>
      </c>
      <c r="C45" s="203">
        <v>8</v>
      </c>
      <c r="D45" s="203">
        <v>9</v>
      </c>
      <c r="E45" s="203">
        <v>4</v>
      </c>
      <c r="F45" s="203">
        <v>14</v>
      </c>
      <c r="G45" s="2476">
        <v>13</v>
      </c>
      <c r="H45" s="2476"/>
      <c r="I45" s="207"/>
      <c r="J45" s="207"/>
      <c r="K45" s="676"/>
      <c r="L45" s="667"/>
      <c r="M45" s="667"/>
      <c r="N45" s="667"/>
      <c r="O45" s="668"/>
      <c r="P45" s="207"/>
    </row>
    <row r="46" spans="2:16" ht="15.75" customHeight="1" x14ac:dyDescent="0.2">
      <c r="B46" s="1447" t="s">
        <v>965</v>
      </c>
      <c r="C46" s="203">
        <v>1</v>
      </c>
      <c r="D46" s="203">
        <v>1</v>
      </c>
      <c r="E46" s="203">
        <v>0</v>
      </c>
      <c r="F46" s="203">
        <v>1</v>
      </c>
      <c r="G46" s="2476">
        <v>0</v>
      </c>
      <c r="H46" s="2476"/>
      <c r="I46" s="207"/>
      <c r="J46" s="207"/>
      <c r="K46" s="662" t="s">
        <v>850</v>
      </c>
      <c r="L46" s="664">
        <v>1</v>
      </c>
      <c r="M46" s="203">
        <v>0</v>
      </c>
      <c r="N46" s="664">
        <v>0</v>
      </c>
      <c r="O46" s="665">
        <v>0</v>
      </c>
      <c r="P46" s="207">
        <v>0</v>
      </c>
    </row>
    <row r="47" spans="2:16" ht="15.75" customHeight="1" x14ac:dyDescent="0.2">
      <c r="B47" s="1448"/>
      <c r="C47" s="203"/>
      <c r="D47" s="203"/>
      <c r="E47" s="203"/>
      <c r="F47" s="203"/>
      <c r="G47" s="2476"/>
      <c r="H47" s="2476"/>
      <c r="I47" s="674"/>
      <c r="J47" s="674"/>
      <c r="K47" s="662" t="s">
        <v>851</v>
      </c>
      <c r="L47" s="203">
        <v>0</v>
      </c>
      <c r="M47" s="203">
        <v>0</v>
      </c>
      <c r="N47" s="664">
        <v>0</v>
      </c>
      <c r="O47" s="665">
        <v>0</v>
      </c>
      <c r="P47" s="207">
        <v>0</v>
      </c>
    </row>
    <row r="48" spans="2:16" ht="15.75" customHeight="1" x14ac:dyDescent="0.2">
      <c r="B48" s="1449"/>
      <c r="C48" s="203"/>
      <c r="D48" s="203"/>
      <c r="E48" s="203"/>
      <c r="F48" s="203"/>
      <c r="G48" s="2476"/>
      <c r="H48" s="2476"/>
      <c r="I48" s="674"/>
      <c r="J48" s="674"/>
      <c r="K48" s="662" t="s">
        <v>946</v>
      </c>
      <c r="L48" s="664">
        <v>4</v>
      </c>
      <c r="M48" s="664">
        <v>4</v>
      </c>
      <c r="N48" s="664">
        <v>5</v>
      </c>
      <c r="O48" s="665">
        <v>0</v>
      </c>
      <c r="P48" s="207">
        <v>0</v>
      </c>
    </row>
    <row r="49" spans="2:16" ht="15.75" customHeight="1" thickBot="1" x14ac:dyDescent="0.25">
      <c r="B49" s="1444" t="s">
        <v>1354</v>
      </c>
      <c r="C49" s="1440">
        <f t="shared" ref="C49:H49" si="0">SUM(C20:C46)</f>
        <v>74</v>
      </c>
      <c r="D49" s="682">
        <f t="shared" si="0"/>
        <v>113</v>
      </c>
      <c r="E49" s="682">
        <f t="shared" si="0"/>
        <v>76</v>
      </c>
      <c r="F49" s="682">
        <f t="shared" si="0"/>
        <v>79</v>
      </c>
      <c r="G49" s="682">
        <f t="shared" si="0"/>
        <v>75</v>
      </c>
      <c r="H49" s="682">
        <f t="shared" si="0"/>
        <v>0</v>
      </c>
      <c r="I49" s="207"/>
      <c r="J49" s="207"/>
      <c r="K49" s="662" t="s">
        <v>950</v>
      </c>
      <c r="L49" s="667"/>
      <c r="M49" s="667"/>
      <c r="N49" s="664">
        <v>10</v>
      </c>
      <c r="O49" s="665">
        <v>11</v>
      </c>
      <c r="P49" s="207">
        <v>0</v>
      </c>
    </row>
    <row r="50" spans="2:16" ht="15.75" customHeight="1" thickBot="1" x14ac:dyDescent="0.25">
      <c r="B50" s="1444" t="s">
        <v>1355</v>
      </c>
      <c r="C50" s="1440">
        <f t="shared" ref="C50:H50" si="1">COUNTIF(C20:C46,"&gt;0")</f>
        <v>16</v>
      </c>
      <c r="D50" s="682">
        <f t="shared" si="1"/>
        <v>16</v>
      </c>
      <c r="E50" s="682">
        <f t="shared" si="1"/>
        <v>15</v>
      </c>
      <c r="F50" s="682">
        <f t="shared" si="1"/>
        <v>12</v>
      </c>
      <c r="G50" s="682">
        <f t="shared" si="1"/>
        <v>12</v>
      </c>
      <c r="H50" s="682">
        <f t="shared" si="1"/>
        <v>0</v>
      </c>
      <c r="I50" s="207"/>
      <c r="J50" s="207"/>
      <c r="K50" s="680" t="s">
        <v>1204</v>
      </c>
      <c r="L50" s="683"/>
      <c r="M50" s="683"/>
      <c r="N50" s="684">
        <v>0</v>
      </c>
      <c r="O50" s="685">
        <v>1</v>
      </c>
      <c r="P50" s="207"/>
    </row>
    <row r="51" spans="2:16" ht="15.75" customHeight="1" thickBot="1" x14ac:dyDescent="0.25">
      <c r="B51" s="207"/>
      <c r="C51" s="2474"/>
      <c r="D51" s="2474"/>
      <c r="E51" s="2474"/>
      <c r="F51" s="2474"/>
      <c r="G51" s="2475"/>
      <c r="H51" s="2475"/>
      <c r="I51" s="207"/>
      <c r="J51" s="207"/>
      <c r="K51" s="686" t="s">
        <v>1354</v>
      </c>
      <c r="L51" s="681">
        <v>37</v>
      </c>
      <c r="M51" s="681">
        <v>33</v>
      </c>
      <c r="N51" s="681">
        <v>17</v>
      </c>
      <c r="O51" s="687">
        <v>18</v>
      </c>
      <c r="P51" s="687">
        <v>13</v>
      </c>
    </row>
    <row r="52" spans="2:16" ht="15.75" customHeight="1" thickBot="1" x14ac:dyDescent="0.25">
      <c r="B52" s="39" t="s">
        <v>1356</v>
      </c>
      <c r="I52" s="207"/>
      <c r="J52" s="207"/>
      <c r="K52" s="688" t="s">
        <v>1355</v>
      </c>
      <c r="L52" s="682">
        <v>5</v>
      </c>
      <c r="M52" s="682">
        <v>6</v>
      </c>
      <c r="N52" s="682">
        <v>3</v>
      </c>
      <c r="O52" s="689">
        <v>3</v>
      </c>
      <c r="P52" s="689">
        <v>4</v>
      </c>
    </row>
    <row r="54" spans="2:16" ht="15.75" customHeight="1" x14ac:dyDescent="0.2">
      <c r="B54" s="2374" t="s">
        <v>1063</v>
      </c>
      <c r="C54" s="2374"/>
      <c r="D54" s="2374"/>
      <c r="E54" s="2374"/>
      <c r="F54" s="2374"/>
      <c r="G54" s="2374"/>
    </row>
    <row r="55" spans="2:16" ht="151.5" customHeight="1" x14ac:dyDescent="0.2">
      <c r="B55" s="2398" t="s">
        <v>1357</v>
      </c>
      <c r="C55" s="2399"/>
      <c r="D55" s="2399"/>
      <c r="E55" s="2399"/>
      <c r="F55" s="2399"/>
      <c r="G55" s="2400"/>
    </row>
  </sheetData>
  <sheetProtection formatCells="0" formatColumns="0" formatRows="0" insertColumns="0" insertRows="0" insertHyperlinks="0" deleteColumns="0" deleteRows="0" pivotTables="0"/>
  <mergeCells count="65">
    <mergeCell ref="K18:K19"/>
    <mergeCell ref="L18:P18"/>
    <mergeCell ref="B2:E2"/>
    <mergeCell ref="F2:J2"/>
    <mergeCell ref="B54:G54"/>
    <mergeCell ref="B4:C4"/>
    <mergeCell ref="D4:E4"/>
    <mergeCell ref="F4:G4"/>
    <mergeCell ref="F5:G5"/>
    <mergeCell ref="H4:J4"/>
    <mergeCell ref="G23:H23"/>
    <mergeCell ref="G24:H24"/>
    <mergeCell ref="G25:H25"/>
    <mergeCell ref="G30:H30"/>
    <mergeCell ref="E31:F31"/>
    <mergeCell ref="G31:H31"/>
    <mergeCell ref="B55:G55"/>
    <mergeCell ref="O12:R12"/>
    <mergeCell ref="B6:C6"/>
    <mergeCell ref="D6:E6"/>
    <mergeCell ref="F6:G6"/>
    <mergeCell ref="B7:C7"/>
    <mergeCell ref="D7:E7"/>
    <mergeCell ref="F7:G7"/>
    <mergeCell ref="B8:C8"/>
    <mergeCell ref="D8:E8"/>
    <mergeCell ref="F8:G8"/>
    <mergeCell ref="B18:B19"/>
    <mergeCell ref="C18:G18"/>
    <mergeCell ref="G20:H20"/>
    <mergeCell ref="G21:H21"/>
    <mergeCell ref="G22:H22"/>
    <mergeCell ref="G26:H26"/>
    <mergeCell ref="G27:H27"/>
    <mergeCell ref="G28:H28"/>
    <mergeCell ref="E29:F29"/>
    <mergeCell ref="G29:H29"/>
    <mergeCell ref="G35:H35"/>
    <mergeCell ref="G36:H36"/>
    <mergeCell ref="G37:H37"/>
    <mergeCell ref="F38:G38"/>
    <mergeCell ref="E32:F32"/>
    <mergeCell ref="G32:H32"/>
    <mergeCell ref="F33:G33"/>
    <mergeCell ref="G34:H34"/>
    <mergeCell ref="G39:H39"/>
    <mergeCell ref="G40:H40"/>
    <mergeCell ref="G41:H41"/>
    <mergeCell ref="G42:H42"/>
    <mergeCell ref="G43:H43"/>
    <mergeCell ref="C51:D51"/>
    <mergeCell ref="E51:F51"/>
    <mergeCell ref="G51:H51"/>
    <mergeCell ref="G44:H44"/>
    <mergeCell ref="G45:H45"/>
    <mergeCell ref="G46:H46"/>
    <mergeCell ref="G47:H47"/>
    <mergeCell ref="G48:H48"/>
    <mergeCell ref="H8:J8"/>
    <mergeCell ref="H7:J7"/>
    <mergeCell ref="H6:J6"/>
    <mergeCell ref="H5:J5"/>
    <mergeCell ref="B10:J10"/>
    <mergeCell ref="B5:C5"/>
    <mergeCell ref="D5:E5"/>
  </mergeCells>
  <hyperlinks>
    <hyperlink ref="N20" r:id="rId1" display="https://ddd.uab.cat/search?ln=ca&amp;as=1&amp;cc=trerecpro&amp;m1=e&amp;p1=Antropologia+Social+i+Cultural+%28CREOLE%29&amp;f1=titulacio&amp;op1=a&amp;m2=a&amp;p2=2021&amp;f2=year&amp;op2=a&amp;m3=a&amp;p3=&amp;f3=&amp;action_search=Cerca&amp;c=trerecpro&amp;c=&amp;sf=&amp;so=d&amp;rm=&amp;rg=10&amp;sc=0&amp;of=hb" xr:uid="{C2543255-D7C8-4666-83C1-382C30991AE5}"/>
    <hyperlink ref="O20" r:id="rId2" display="https://ddd.uab.cat/search?ln=ca&amp;as=1&amp;cc=trerecpro&amp;m1=e&amp;p1=Antropologia+Social+i+Cultural+%28CREOLE%29&amp;f1=titulacio&amp;op1=a&amp;m2=a&amp;p2=2022&amp;f2=year&amp;op2=a&amp;m3=a&amp;p3=&amp;f3=&amp;action_search=Cerca&amp;c=trerecpro&amp;c=&amp;sf=&amp;so=d&amp;rm=&amp;rg=10&amp;sc=0&amp;of=hb" xr:uid="{4ADFC6CD-9ACF-4C74-9966-E650DC65FC0B}"/>
    <hyperlink ref="N21" r:id="rId3" display="https://ddd.uab.cat/search?ln=ca&amp;as=1&amp;cc=trerecpro&amp;m1=e&amp;p1=Antropologia%3A+Recerca+Avan%C3%A7ada+i+Intervenci%C3%B3+Social&amp;f1=titulacio&amp;op1=a&amp;m2=a&amp;p2=2021&amp;f2=year&amp;op2=a&amp;m3=a&amp;p3=&amp;f3=&amp;action_search=Cerca&amp;c=trerecpro&amp;c=&amp;sf=&amp;so=d&amp;rm=&amp;rg=10&amp;sc=0&amp;of=hb" xr:uid="{6000F51F-96D2-4FE4-8D56-5F2ADCB40303}"/>
    <hyperlink ref="O21" r:id="rId4" display="https://ddd.uab.cat/search?ln=ca&amp;as=1&amp;cc=trerecpro&amp;m1=e&amp;p1=Antropologia%3A+Recerca+Avan%C3%A7ada+i+Intervenci%C3%B3+Social&amp;f1=titulacio&amp;op1=a&amp;m2=a&amp;p2=2022&amp;f2=year&amp;op2=a&amp;m3=a&amp;p3=&amp;f3=&amp;action_search=Cerca&amp;c=trerecpro&amp;c=&amp;sf=&amp;so=d&amp;rm=&amp;rg=10&amp;sc=0&amp;of=hb" xr:uid="{B367848C-786D-4B9E-B1E5-5706BA4263A6}"/>
    <hyperlink ref="M23" r:id="rId5" display="https://ddd.uab.cat/search?ln=ca&amp;as=1&amp;cc=facfillletfm&amp;m1=a&amp;p1=Estudis+Anglesos+Avan%C3%A7ats&amp;f1=&amp;op1=a&amp;m2=a&amp;p2=2020&amp;f2=&amp;op2=a&amp;m3=a&amp;p3=&amp;f3=&amp;action_search=Cerca&amp;c=facfillletfm&amp;c=&amp;sf=&amp;so=a&amp;rm=&amp;rg=10&amp;sc=1&amp;of=hb" xr:uid="{5877D15A-CC58-42BD-8368-905A8A9B1F4B}"/>
    <hyperlink ref="N23" r:id="rId6" display="https://ddd.uab.cat/search?ln=ca&amp;as=1&amp;cc=trerecpro&amp;m1=e&amp;p1=Estudis+Anglesos+Avan%C3%A7ats+%2F+Advanced+English+Studies&amp;f1=titulacio&amp;op1=a&amp;m2=a&amp;p2=2021&amp;f2=year&amp;op2=a&amp;m3=a&amp;p3=&amp;f3=&amp;action_search=Cerca&amp;c=trerecpro&amp;c=&amp;sf=&amp;so=d&amp;rm=&amp;rg=10&amp;sc=0&amp;of=hb" xr:uid="{02A3ED2D-3A6B-4076-844E-48A147CEC6B5}"/>
    <hyperlink ref="O23" r:id="rId7" display="https://ddd.uab.cat/search?ln=ca&amp;as=1&amp;cc=trerecpro&amp;m1=e&amp;p1=Estudis+Anglesos+Avan%C3%A7ats+%2F+Advanced+English+Studies&amp;f1=titulacio&amp;op1=a&amp;m2=a&amp;p2=2022&amp;f2=year&amp;op2=a&amp;m3=a&amp;p3=&amp;f3=&amp;action_search=Cerca&amp;c=trerecpro&amp;c=&amp;sf=&amp;so=d&amp;rm=&amp;rg=10&amp;sc=0&amp;of=hb" xr:uid="{80EBD311-F65C-4CC1-A88F-7AE064AF5402}"/>
    <hyperlink ref="N25" r:id="rId8" display="https://ddd.uab.cat/search?ln=ca&amp;as=1&amp;cc=trerecpro&amp;m1=e&amp;p1=Literatura+comparada.+Estudis+literaris+i+culturals&amp;f1=titulacio&amp;op1=a&amp;m2=a&amp;p2=2021&amp;f2=year&amp;op2=a&amp;m3=a&amp;p3=&amp;f3=&amp;action_search=Cerca&amp;c=trerecpro&amp;c=&amp;sf=&amp;so=d&amp;rm=&amp;rg=10&amp;sc=0&amp;of=hb" xr:uid="{5DEC848B-A841-4D55-BF96-C814FA432E1A}"/>
    <hyperlink ref="O25" r:id="rId9" display="https://ddd.uab.cat/search?ln=ca&amp;as=1&amp;cc=trerecpro&amp;m1=e&amp;p1=Literatura+comparada.+Estudis+literaris+i+culturals&amp;f1=titulacio&amp;op1=a&amp;m2=a&amp;p2=2022&amp;f2=year&amp;op2=a&amp;m3=a&amp;p3=&amp;f3=&amp;action_search=Cerca&amp;c=trerecpro&amp;c=&amp;sf=&amp;so=d&amp;rm=&amp;rg=10&amp;sc=0&amp;of=hb" xr:uid="{7C9588BB-E195-4D9E-8C86-9FBF348641A3}"/>
    <hyperlink ref="N26" r:id="rId10" display="https://ddd.uab.cat/search?ln=ca&amp;as=1&amp;cc=trerecpro&amp;m1=e&amp;p1=Ci%C3%A8ncia+Cognitiva+i+Llenguatge&amp;f1=titulacio&amp;op1=a&amp;m2=a&amp;p2=2021&amp;f2=year&amp;op2=a&amp;m3=a&amp;p3=&amp;f3=&amp;action_search=Cerca&amp;c=trerecpro&amp;c=&amp;sf=&amp;so=d&amp;rm=&amp;rg=10&amp;sc=0&amp;of=hb" xr:uid="{D94EC6DC-4C03-4F51-B33C-843F0E5F33D8}"/>
    <hyperlink ref="O26" r:id="rId11" display="https://ddd.uab.cat/search?ln=ca&amp;as=1&amp;cc=trerecpro&amp;m1=e&amp;p1=Ci%C3%A8ncia+Cognitiva+i+Llenguatge&amp;f1=titulacio&amp;op1=a&amp;m2=a&amp;p2=2022&amp;f2=year&amp;op2=a&amp;m3=a&amp;p3=&amp;f3=&amp;action_search=Cerca&amp;c=trerecpro&amp;c=&amp;sf=&amp;so=d&amp;rm=&amp;rg=10&amp;sc=0&amp;of=hb" xr:uid="{7929AE0D-B628-4C47-9B65-FE2A695E63FA}"/>
    <hyperlink ref="N38" r:id="rId12" display="https://ddd.uab.cat/search?ln=ca&amp;as=1&amp;cc=trerecpro&amp;m1=e&amp;p1=Estudis+Avan%C3%A7ats+i+Aplicats+en+Llengua+i+Literatura+Catalanes&amp;f1=titulacio&amp;op1=a&amp;m2=a&amp;p2=2021&amp;f2=year&amp;op2=a&amp;m3=a&amp;p3=&amp;f3=&amp;action_search=Cerca&amp;c=trerecpro&amp;c=&amp;sf=&amp;so=d&amp;rm=&amp;rg=10&amp;sc=0&amp;of=hb" xr:uid="{6363F365-D770-46CE-ABAC-B62C995935FB}"/>
    <hyperlink ref="O38" r:id="rId13" display="https://ddd.uab.cat/search?ln=ca&amp;as=1&amp;cc=trerecpro&amp;m1=e&amp;p1=Estudis+Avan%C3%A7ats+i+Aplicats+en+Llengua+i+Literatura+Catalanes&amp;f1=titulacio&amp;op1=a&amp;m2=a&amp;p2=2022&amp;f2=year&amp;op2=a&amp;m3=a&amp;p3=&amp;f3=&amp;action_search=Cerca&amp;c=trerecpro&amp;c=&amp;sf=&amp;so=d&amp;rm=&amp;rg=10&amp;sc=0&amp;of=hb" xr:uid="{4886996F-0BCE-4A4F-B736-3D3826D42691}"/>
    <hyperlink ref="L40" r:id="rId14" display="https://ddd.uab.cat/search?ln=ca&amp;as=1&amp;cc=trerecpro&amp;m1=a&amp;p1=Master+en+Geoinformacio&amp;f1=&amp;op1=a&amp;m2=a&amp;p2=2019&amp;f2=year&amp;op2=a&amp;m3=a&amp;p3=&amp;f3=&amp;action_search=Cerca&amp;c=trerecpro&amp;c=&amp;sf=&amp;so=d&amp;rm=&amp;rg=10&amp;sc=0&amp;of=hb" xr:uid="{7AFF1487-E387-44E0-B3B8-9F3FB99D185A}"/>
    <hyperlink ref="M40" r:id="rId15" display="https://ddd.uab.cat/search?ln=ca&amp;as=1&amp;cc=trerecpro&amp;m1=a&amp;p1=Master+en+Geoinformacio&amp;f1=&amp;op1=a&amp;m2=a&amp;p2=2020&amp;f2=year&amp;op2=a&amp;m3=a&amp;p3=&amp;f3=&amp;action_search=Cerca&amp;c=trerecpro&amp;c=&amp;sf=&amp;so=d&amp;rm=&amp;rg=10&amp;sc=0&amp;of=hb" xr:uid="{DB7B7F3A-81B1-45B3-95A3-37A0543BBD56}"/>
    <hyperlink ref="N40" r:id="rId16" display="https://ddd.uab.cat/search?ln=ca&amp;as=1&amp;cc=trerecpro&amp;m1=e&amp;p1=Geoinformaci%C3%B3&amp;f1=titulacio&amp;op1=a&amp;m2=a&amp;p2=2021&amp;f2=year&amp;op2=a&amp;m3=a&amp;p3=&amp;f3=&amp;action_search=Cerca&amp;c=trerecpro&amp;c=&amp;sf=&amp;so=d&amp;rm=&amp;rg=10&amp;sc=0&amp;of=hb" xr:uid="{B5163102-EC98-488D-99D6-49A0B4C2745A}"/>
    <hyperlink ref="O40" r:id="rId17" display="https://ddd.uab.cat/search?ln=ca&amp;as=1&amp;cc=trerecpro&amp;m1=e&amp;p1=Geoinformaci%C3%B3&amp;f1=titulacio&amp;op1=a&amp;m2=a&amp;p2=2022&amp;f2=year&amp;op2=a&amp;m3=a&amp;p3=&amp;f3=&amp;action_search=Cerca&amp;c=trerecpro&amp;c=&amp;sf=&amp;so=d&amp;rm=&amp;rg=10&amp;sc=0&amp;of=hb" xr:uid="{22970A12-2EC4-4AAA-A4FC-6BE1891D56B9}"/>
    <hyperlink ref="N41" r:id="rId18" display="https://ddd.uab.cat/search?ln=ca&amp;as=1&amp;cc=trerecpro&amp;m1=e&amp;p1=Tecnologies+de+la+informaci%C3%B3+geogr%C3%A0fica&amp;f1=titulacio&amp;op1=a&amp;m2=a&amp;p2=2021&amp;f2=year&amp;op2=a&amp;m3=a&amp;p3=&amp;f3=&amp;action_search=Cerca&amp;c=trerecpro&amp;c=&amp;sf=&amp;so=d&amp;rm=&amp;rg=10&amp;sc=0&amp;of=hb" xr:uid="{AFB08132-DCA2-4A3A-9DBB-AEEC41581B95}"/>
    <hyperlink ref="O41" r:id="rId19" display="https://ddd.uab.cat/search?ln=ca&amp;as=1&amp;cc=trerecpro&amp;m1=e&amp;p1=Tecnologies+de+la+informaci%C3%B3+geogr%C3%A0fica&amp;f1=titulacio&amp;op1=a&amp;m2=a&amp;p2=2022&amp;f2=year&amp;op2=a&amp;m3=a&amp;p3=&amp;f3=&amp;action_search=Cerca&amp;c=trerecpro&amp;c=&amp;sf=&amp;so=d&amp;rm=&amp;rg=10&amp;sc=0&amp;of=hb" xr:uid="{7B8E41FD-38E6-476A-973D-E3DD7345310F}"/>
    <hyperlink ref="L42" r:id="rId20" display="https://ddd.uab.cat/search?ln=ca&amp;as=1&amp;m1=a&amp;p1=M%C3%A0ster+d%27Estudis+Territorials+i+de+la+Poblaci%C3%B3&amp;f1=&amp;op1=a&amp;m2=a&amp;p2=2019&amp;f2=&amp;op2=a&amp;m3=a&amp;p3=&amp;f3=&amp;action_search=Cerca&amp;c=Dip%C3%B2sit+Digital+de+Documents+de+la+UAB&amp;sf=&amp;so=d&amp;rm=&amp;rg=10&amp;sc=0&amp;of=hb" xr:uid="{FAE3EBCE-0790-4521-9C7A-FBA705A2996F}"/>
    <hyperlink ref="N42" r:id="rId21" display="https://ddd.uab.cat/search?ln=ca&amp;as=1&amp;cc=trerecpro&amp;m1=e&amp;p1=Estudis+territorials+i+de+la+poblaci%C3%B3&amp;f1=titulacio&amp;op1=a&amp;m2=a&amp;p2=2021&amp;f2=year&amp;op2=a&amp;m3=a&amp;p3=&amp;f3=&amp;action_search=Cerca&amp;c=trerecpro&amp;c=&amp;sf=&amp;so=d&amp;rm=&amp;rg=10&amp;sc=0&amp;of=hb" xr:uid="{EAE9A7B7-E12B-4329-8942-B7CB93732D06}"/>
    <hyperlink ref="O42" r:id="rId22" display="https://ddd.uab.cat/search?ln=ca&amp;as=1&amp;cc=trerecpro&amp;m1=e&amp;p1=Estudis+territorials+i+de+la+poblaci%C3%B3&amp;f1=titulacio&amp;op1=a&amp;m2=a&amp;p2=2022&amp;f2=year&amp;op2=a&amp;m3=a&amp;p3=&amp;f3=&amp;action_search=Cerca&amp;c=trerecpro&amp;c=&amp;sf=&amp;so=d&amp;rm=&amp;rg=10&amp;sc=0&amp;of=hb" xr:uid="{FD8C6D75-296F-453C-9BD2-96E115F4FDED}"/>
    <hyperlink ref="N43" r:id="rId23" display="https://ddd.uab.cat/search?ln=ca&amp;as=1&amp;cc=trerecpro&amp;m1=e&amp;p1=Prehist%C3%B2ria%2C+Antiguitat+i+Edat+Mitjana&amp;f1=titulacio&amp;op1=a&amp;m2=a&amp;p2=2021&amp;f2=year&amp;op2=a&amp;m3=a&amp;p3=&amp;f3=&amp;action_search=Cerca&amp;c=trerecpro&amp;c=&amp;sf=&amp;so=d&amp;rm=&amp;rg=10&amp;sc=0&amp;of=hb" xr:uid="{6CAF252C-CC9D-4584-913C-AAAC3C245C8B}"/>
    <hyperlink ref="O43" r:id="rId24" display="https://ddd.uab.cat/search?ln=ca&amp;as=1&amp;cc=trerecpro&amp;m1=e&amp;p1=Prehist%C3%B2ria%2C+Antiguitat+i+Edat+Mitjana&amp;f1=titulacio&amp;op1=a&amp;m2=a&amp;p2=2022&amp;f2=year&amp;op2=a&amp;m3=a&amp;p3=&amp;f3=&amp;action_search=Cerca&amp;c=trerecpro&amp;c=&amp;sf=&amp;so=d&amp;rm=&amp;rg=10&amp;sc=0&amp;of=hb" xr:uid="{87D10B70-6016-46CD-A9F7-EB86498E8D50}"/>
    <hyperlink ref="N44" r:id="rId25" display="https://ddd.uab.cat/search?ln=ca&amp;as=1&amp;cc=trerecpro&amp;m1=e&amp;p1=Hist%C3%B2ria+Contempor%C3%A0nia&amp;f1=titulacio&amp;op1=a&amp;m2=a&amp;p2=2021&amp;f2=year&amp;op2=a&amp;m3=a&amp;p3=&amp;f3=&amp;action_search=Cerca&amp;c=trerecpro&amp;c=&amp;sf=&amp;so=d&amp;rm=&amp;rg=10&amp;sc=0&amp;of=hb" xr:uid="{E334CF07-901E-4486-80A4-23445790B92E}"/>
    <hyperlink ref="O44" r:id="rId26" display="https://ddd.uab.cat/search?ln=ca&amp;as=1&amp;cc=trerecpro&amp;m1=e&amp;p1=Hist%C3%B2ria+Contempor%C3%A0nia&amp;f1=titulacio&amp;op1=a&amp;m2=a&amp;p2=2022&amp;f2=year&amp;op2=a&amp;m3=a&amp;p3=&amp;f3=&amp;action_search=Cerca&amp;c=trerecpro&amp;c=&amp;sf=&amp;so=d&amp;rm=&amp;rg=10&amp;sc=0&amp;of=hb" xr:uid="{CAC12269-B697-490D-872F-AE253477F5C7}"/>
    <hyperlink ref="L46" r:id="rId27" display="https://ddd.uab.cat/search?ln=ca&amp;as=1&amp;cc=trerecpro&amp;m1=a&amp;p1=hdl_2072_83814&amp;f1=&amp;op1=o&amp;m2=a&amp;p2=hdl_2072_247353&amp;f2=&amp;op2=a&amp;m3=a&amp;p3=2019&amp;f3=year&amp;action_search=Cerca&amp;c=trerecpro&amp;c=&amp;sf=&amp;so=d&amp;rm=&amp;rg=10&amp;sc=0&amp;of=hb" xr:uid="{CADE1217-9B7E-4C84-B3B6-0F93AF075704}"/>
    <hyperlink ref="N46" r:id="rId28" display="https://ddd.uab.cat/search?ln=ca&amp;as=1&amp;cc=trerecpro&amp;m1=e&amp;p1=Llengua+Espanyola%2C+Literatura+Hisp%C3%A0nica+i+Espanyol+com+a+Llengua+Estrangera&amp;f1=titulacio&amp;op1=a&amp;m2=a&amp;p2=2021&amp;f2=year&amp;op2=a&amp;m3=a&amp;p3=&amp;f3=&amp;action_search=Cerca&amp;c=trerecpro&amp;c=&amp;sf=&amp;so=d&amp;rm=&amp;rg=10&amp;sc=0&amp;of=hb" xr:uid="{E34ADC33-6B07-4711-B7C2-F0BF76DBF8D4}"/>
    <hyperlink ref="O46" r:id="rId29" display="https://ddd.uab.cat/search?ln=ca&amp;as=1&amp;cc=trerecpro&amp;m1=e&amp;p1=Llengua+Espanyola%2C+Literatura+Hisp%C3%A0nica+i+Espanyol+com+a+Llengua+Estrangera&amp;f1=titulacio&amp;op1=a&amp;m2=a&amp;p2=2022&amp;f2=year&amp;op2=a&amp;m3=a&amp;p3=&amp;f3=&amp;action_search=Cerca&amp;c=trerecpro&amp;c=&amp;sf=&amp;so=d&amp;rm=&amp;rg=10&amp;sc=0&amp;of=hb" xr:uid="{1739692D-BC8B-40D2-9AB3-BD78E616C5B7}"/>
    <hyperlink ref="N47" r:id="rId30" display="https://ddd.uab.cat/search?ln=ca&amp;as=1&amp;cc=trerecpro&amp;m1=e&amp;p1=Musicologia%2C+Educaci%C3%B3+Musical+i+Interpretaci%C3%B3+de+la+M%C3%BAsica+Antiga&amp;f1=titulacio&amp;op1=a&amp;m2=a&amp;p2=2021&amp;f2=year&amp;op2=a&amp;m3=a&amp;p3=&amp;f3=&amp;action_search=Cerca&amp;c=trerecpro&amp;c=&amp;sf=&amp;so=d&amp;rm=&amp;rg=10&amp;sc=0&amp;of=hb" xr:uid="{D582FF79-A8F6-41B3-BF5E-36123ADAE290}"/>
    <hyperlink ref="O47" r:id="rId31" display="https://ddd.uab.cat/search?ln=ca&amp;as=1&amp;cc=trerecpro&amp;m1=e&amp;p1=Musicologia%2C+Educaci%C3%B3+Musical+i+Interpretaci%C3%B3+de+la+M%C3%BAsica+Antiga&amp;f1=titulacio&amp;op1=a&amp;m2=a&amp;p2=2022&amp;f2=year&amp;op2=a&amp;m3=a&amp;p3=&amp;f3=&amp;action_search=Cerca&amp;c=trerecpro&amp;c=&amp;sf=&amp;so=d&amp;rm=&amp;rg=10&amp;sc=0&amp;of=hb" xr:uid="{0A84BC18-B544-40A3-8E4E-B7B617C56151}"/>
    <hyperlink ref="L48" r:id="rId32" display="https://ddd.uab.cat/search?ln=ca&amp;as=1&amp;cc=trerecpro&amp;m1=a&amp;p1=Estudis+teatrals&amp;f1=&amp;op1=a&amp;m2=a&amp;p2=2019&amp;f2=year&amp;op2=a&amp;m3=a&amp;p3=&amp;f3=&amp;action_search=Cerca&amp;c=trerecpro&amp;c=&amp;sf=&amp;so=d&amp;rm=&amp;rg=10&amp;sc=0&amp;of=hb" xr:uid="{A5350A6F-2084-4095-A88D-292F82268FBE}"/>
    <hyperlink ref="M48" r:id="rId33" display="https://ddd.uab.cat/search?ln=ca&amp;as=1&amp;cc=trerecpro&amp;m1=e&amp;p1=Estudis+Teatrals&amp;f1=titulacio&amp;op1=a&amp;m2=a&amp;p2=2022&amp;f2=year&amp;op2=a&amp;m3=a&amp;p3=&amp;f3=&amp;action_search=Cerca&amp;c=trerecpro&amp;c=&amp;sf=&amp;so=d&amp;rm=&amp;rg=10&amp;sc=0&amp;of=hb" xr:uid="{F18DE816-67A5-457F-B3AE-9D3C94CD9822}"/>
    <hyperlink ref="N48" r:id="rId34" display="https://ddd.uab.cat/search?ln=ca&amp;as=1&amp;cc=trerecpro&amp;m1=e&amp;p1=Estudis+Teatrals&amp;f1=titulacio&amp;op1=a&amp;m2=a&amp;p2=2021&amp;f2=year&amp;op2=a&amp;m3=a&amp;p3=&amp;f3=&amp;action_search=Cerca&amp;c=trerecpro&amp;c=&amp;sf=&amp;so=d&amp;rm=&amp;rg=10&amp;sc=0&amp;of=hb" xr:uid="{5324ED45-A026-4AAF-BC02-1CE679AC01C2}"/>
    <hyperlink ref="O48" r:id="rId35" display="https://ddd.uab.cat/search?ln=ca&amp;as=1&amp;cc=trerecpro&amp;m1=e&amp;p1=Estudis+Teatrals&amp;f1=titulacio&amp;op1=a&amp;m2=a&amp;p2=2022&amp;f2=year&amp;op2=a&amp;m3=a&amp;p3=&amp;f3=&amp;action_search=Cerca&amp;c=trerecpro&amp;c=&amp;sf=&amp;so=d&amp;rm=&amp;rg=10&amp;sc=0&amp;of=hb" xr:uid="{89E6F717-C798-453D-A331-5C1ABA836988}"/>
    <hyperlink ref="N49" r:id="rId36" display="https://ddd.uab.cat/search?ln=ca&amp;as=1&amp;cc=trerecpro&amp;m1=e&amp;p1=Estudis+Territorials+i+Planejament&amp;f1=titulacio&amp;op1=a&amp;m2=a&amp;p2=2021&amp;f2=year&amp;op2=a&amp;m3=a&amp;p3=&amp;f3=&amp;action_search=Cerca&amp;c=trerecpro&amp;c=&amp;sf=&amp;so=d&amp;rm=&amp;rg=10&amp;sc=0&amp;of=hb" xr:uid="{F7CB4969-0AB0-401B-8E10-8B5519E48856}"/>
    <hyperlink ref="O49" r:id="rId37" display="https://ddd.uab.cat/search?ln=ca&amp;as=1&amp;cc=trerecpro&amp;m1=e&amp;p1=Estudis+Territorials+i+Planejament&amp;f1=titulacio&amp;op1=a&amp;m2=a&amp;p2=2022&amp;f2=year&amp;op2=a&amp;m3=a&amp;p3=&amp;f3=&amp;action_search=Cerca&amp;c=trerecpro&amp;c=&amp;sf=&amp;so=d&amp;rm=&amp;rg=10&amp;sc=0&amp;of=hb" xr:uid="{7E9A7BA0-3348-44F3-8E0B-58308E87BCC8}"/>
    <hyperlink ref="N50" r:id="rId38" display="https://ddd.uab.cat/search?ln=ca&amp;as=1&amp;cc=trerecpro&amp;m1=e&amp;p1=Arqueologia+prehist%C3%B2rica&amp;f1=titulacio&amp;op1=a&amp;m2=a&amp;p2=2021&amp;f2=year&amp;op2=a&amp;m3=a&amp;p3=&amp;f3=&amp;action_search=Cerca&amp;c=trerecpro&amp;c=&amp;sf=&amp;so=d&amp;rm=&amp;rg=10&amp;sc=0&amp;of=hb" xr:uid="{C1325E0D-F732-4633-B064-52D876FAEF0F}"/>
    <hyperlink ref="O50" r:id="rId39" display="https://ddd.uab.cat/search?ln=ca&amp;as=1&amp;cc=trerecpro&amp;m1=e&amp;p1=Arqueologia+prehist%C3%B2rica&amp;f1=titulacio&amp;op1=a&amp;m2=a&amp;p2=2022&amp;f2=year&amp;op2=a&amp;m3=a&amp;p3=&amp;f3=&amp;action_search=Cerca&amp;c=trerecpro&amp;c=&amp;sf=&amp;so=d&amp;rm=&amp;rg=10&amp;sc=0&amp;of=hb" xr:uid="{93C4C46C-C54F-46AF-BBEC-BE4BBE33B9EE}"/>
  </hyperlinks>
  <pageMargins left="0.7" right="0.7" top="0.75" bottom="0.75" header="0" footer="0"/>
  <pageSetup paperSize="9" scale="42" orientation="portrait" r:id="rId4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1A2B7-855D-4944-9077-BCFF00D11537}">
  <sheetPr>
    <tabColor theme="2"/>
    <pageSetUpPr fitToPage="1"/>
  </sheetPr>
  <dimension ref="B2:T25"/>
  <sheetViews>
    <sheetView showGridLines="0" workbookViewId="0">
      <selection activeCell="F4" sqref="F4:G4"/>
    </sheetView>
  </sheetViews>
  <sheetFormatPr defaultColWidth="12.5703125" defaultRowHeight="15.75" customHeight="1" x14ac:dyDescent="0.2"/>
  <cols>
    <col min="1" max="1" width="3.42578125" style="39" customWidth="1"/>
    <col min="2" max="3" width="20.42578125" style="39" customWidth="1"/>
    <col min="4" max="4" width="18.7109375" style="39" customWidth="1"/>
    <col min="5" max="5" width="17.28515625" style="39" customWidth="1"/>
    <col min="6" max="10" width="12.5703125" style="39" customWidth="1"/>
    <col min="11" max="11" width="15.5703125" style="39" customWidth="1"/>
    <col min="12" max="21" width="7.5703125" style="39" customWidth="1"/>
    <col min="22" max="16384" width="12.5703125" style="39"/>
  </cols>
  <sheetData>
    <row r="2" spans="2:20" s="166" customFormat="1" ht="34.5" customHeight="1" x14ac:dyDescent="0.25">
      <c r="B2" s="2465" t="s">
        <v>0</v>
      </c>
      <c r="C2" s="2441"/>
      <c r="D2" s="2441"/>
      <c r="E2" s="2441"/>
      <c r="F2" s="2046" t="s">
        <v>123</v>
      </c>
      <c r="G2" s="2047"/>
      <c r="H2" s="2047"/>
      <c r="I2" s="2047"/>
      <c r="J2" s="2106"/>
      <c r="K2" s="1451"/>
    </row>
    <row r="3" spans="2:20" ht="22.5" customHeight="1" x14ac:dyDescent="0.2">
      <c r="B3" s="40"/>
      <c r="C3" s="40"/>
      <c r="D3" s="40"/>
      <c r="E3" s="41"/>
      <c r="F3" s="41"/>
      <c r="G3" s="41"/>
      <c r="H3" s="41"/>
      <c r="I3" s="41"/>
      <c r="J3" s="41"/>
    </row>
    <row r="4" spans="2:20" ht="53.25" customHeight="1" x14ac:dyDescent="0.25">
      <c r="B4" s="2118" t="s">
        <v>124</v>
      </c>
      <c r="C4" s="1943"/>
      <c r="D4" s="2107" t="s">
        <v>52</v>
      </c>
      <c r="E4" s="2480"/>
      <c r="F4" s="2120" t="s">
        <v>126</v>
      </c>
      <c r="G4" s="2433"/>
      <c r="H4" s="2125" t="s">
        <v>1358</v>
      </c>
      <c r="I4" s="2335"/>
      <c r="J4" s="2336"/>
    </row>
    <row r="5" spans="2:20" ht="71.25" customHeight="1" x14ac:dyDescent="0.2">
      <c r="B5" s="2118" t="s">
        <v>128</v>
      </c>
      <c r="C5" s="1943"/>
      <c r="D5" s="2098" t="s">
        <v>1359</v>
      </c>
      <c r="E5" s="2480"/>
      <c r="F5" s="2120" t="s">
        <v>130</v>
      </c>
      <c r="G5" s="2433"/>
      <c r="H5" s="2098" t="s">
        <v>475</v>
      </c>
      <c r="I5" s="2039"/>
      <c r="J5" s="2040"/>
    </row>
    <row r="6" spans="2:20" ht="35.25" customHeight="1" x14ac:dyDescent="0.2">
      <c r="B6" s="2118" t="s">
        <v>132</v>
      </c>
      <c r="C6" s="1943"/>
      <c r="D6" s="2098" t="s">
        <v>1360</v>
      </c>
      <c r="E6" s="2482"/>
      <c r="F6" s="2189" t="s">
        <v>134</v>
      </c>
      <c r="G6" s="2430"/>
      <c r="H6" s="2098" t="s">
        <v>135</v>
      </c>
      <c r="I6" s="2039"/>
      <c r="J6" s="2040"/>
    </row>
    <row r="7" spans="2:20" ht="22.5" customHeight="1" x14ac:dyDescent="0.2">
      <c r="B7" s="2118" t="s">
        <v>136</v>
      </c>
      <c r="C7" s="1943"/>
      <c r="D7" s="2098" t="s">
        <v>1312</v>
      </c>
      <c r="E7" s="2040"/>
      <c r="F7" s="2189" t="s">
        <v>138</v>
      </c>
      <c r="G7" s="2430"/>
      <c r="H7" s="2098" t="s">
        <v>139</v>
      </c>
      <c r="I7" s="2039"/>
      <c r="J7" s="2040"/>
    </row>
    <row r="8" spans="2:20" ht="42" customHeight="1" x14ac:dyDescent="0.2">
      <c r="B8" s="2118" t="s">
        <v>140</v>
      </c>
      <c r="C8" s="1943"/>
      <c r="D8" s="2098" t="s">
        <v>1313</v>
      </c>
      <c r="E8" s="2480"/>
      <c r="F8" s="2189" t="s">
        <v>142</v>
      </c>
      <c r="G8" s="2430"/>
      <c r="H8" s="2098" t="s">
        <v>1361</v>
      </c>
      <c r="I8" s="2039"/>
      <c r="J8" s="2040"/>
    </row>
    <row r="9" spans="2:20" ht="19.5" customHeight="1" x14ac:dyDescent="0.2"/>
    <row r="10" spans="2:20" ht="22.5" customHeight="1" x14ac:dyDescent="0.2">
      <c r="B10" s="2483" t="s">
        <v>144</v>
      </c>
      <c r="C10" s="2484"/>
      <c r="D10" s="2484"/>
      <c r="E10" s="2484"/>
      <c r="F10" s="2484"/>
      <c r="G10" s="2484"/>
      <c r="H10" s="2484"/>
      <c r="I10" s="2484"/>
      <c r="J10" s="2485"/>
      <c r="K10"/>
    </row>
    <row r="11" spans="2:20" s="172" customFormat="1" ht="22.5" customHeight="1" x14ac:dyDescent="0.2">
      <c r="B11" s="1106" t="s">
        <v>1362</v>
      </c>
      <c r="C11" s="1107"/>
      <c r="D11" s="1107"/>
      <c r="E11" s="1107"/>
      <c r="F11" s="1107"/>
      <c r="G11" s="1107"/>
      <c r="H11" s="1109" t="s">
        <v>312</v>
      </c>
      <c r="I11" s="1107"/>
      <c r="J11" s="1110"/>
    </row>
    <row r="12" spans="2:20" ht="22.5" customHeight="1" x14ac:dyDescent="0.2"/>
    <row r="13" spans="2:20" ht="22.5" customHeight="1" x14ac:dyDescent="0.25">
      <c r="B13" s="223" t="s">
        <v>1363</v>
      </c>
      <c r="C13" s="184"/>
      <c r="D13" s="1292"/>
      <c r="E13" s="1119" t="s">
        <v>441</v>
      </c>
      <c r="F13" s="1119" t="s">
        <v>442</v>
      </c>
      <c r="G13" s="1119" t="s">
        <v>443</v>
      </c>
      <c r="H13" s="1119" t="s">
        <v>444</v>
      </c>
      <c r="I13" s="1119" t="s">
        <v>445</v>
      </c>
      <c r="J13" s="185"/>
      <c r="Q13" s="2396"/>
      <c r="R13" s="2396"/>
      <c r="S13" s="2396"/>
      <c r="T13" s="2396"/>
    </row>
    <row r="14" spans="2:20" ht="22.5" customHeight="1" x14ac:dyDescent="0.2">
      <c r="B14" s="282"/>
      <c r="C14" s="2481" t="s">
        <v>502</v>
      </c>
      <c r="D14" s="1182" t="s">
        <v>1364</v>
      </c>
      <c r="E14" s="1453">
        <v>0.84</v>
      </c>
      <c r="F14" s="1454">
        <v>0.78</v>
      </c>
      <c r="G14" s="1454">
        <v>0.87</v>
      </c>
      <c r="H14" s="1454">
        <v>0.83</v>
      </c>
      <c r="I14" s="1454">
        <v>0.89</v>
      </c>
      <c r="Q14" s="2396"/>
      <c r="R14" s="2396"/>
      <c r="S14" s="2396"/>
      <c r="T14" s="2396"/>
    </row>
    <row r="15" spans="2:20" ht="17.25" customHeight="1" x14ac:dyDescent="0.2">
      <c r="B15" s="651"/>
      <c r="C15" s="2481"/>
      <c r="D15" s="1182" t="s">
        <v>1365</v>
      </c>
      <c r="E15" s="1452">
        <v>1</v>
      </c>
      <c r="F15" s="650">
        <v>0.95</v>
      </c>
      <c r="G15" s="650">
        <v>0.99</v>
      </c>
      <c r="H15" s="650">
        <v>0.89</v>
      </c>
      <c r="I15" s="650">
        <v>0.96</v>
      </c>
    </row>
    <row r="16" spans="2:20" ht="19.5" customHeight="1" x14ac:dyDescent="0.2">
      <c r="B16" s="652"/>
      <c r="C16" s="2481" t="s">
        <v>1131</v>
      </c>
      <c r="D16" s="1182" t="s">
        <v>1364</v>
      </c>
      <c r="E16" s="1452">
        <v>0.8</v>
      </c>
      <c r="F16" s="650">
        <v>0.79</v>
      </c>
      <c r="G16" s="650">
        <v>0.81</v>
      </c>
      <c r="H16" s="650">
        <v>0.9</v>
      </c>
      <c r="I16" s="650">
        <v>0.86</v>
      </c>
    </row>
    <row r="17" spans="2:11" ht="19.5" customHeight="1" x14ac:dyDescent="0.2">
      <c r="B17" s="282"/>
      <c r="C17" s="2481"/>
      <c r="D17" s="1182" t="s">
        <v>1365</v>
      </c>
      <c r="E17" s="1452">
        <v>1</v>
      </c>
      <c r="F17" s="650">
        <v>0.95</v>
      </c>
      <c r="G17" s="650">
        <v>0.99</v>
      </c>
      <c r="H17" s="650">
        <v>0.99</v>
      </c>
      <c r="I17" s="650">
        <v>0.9</v>
      </c>
    </row>
    <row r="18" spans="2:11" ht="19.5" customHeight="1" x14ac:dyDescent="0.2">
      <c r="B18" s="282"/>
      <c r="C18" s="653"/>
      <c r="D18" s="654"/>
      <c r="E18" s="655"/>
      <c r="F18" s="655"/>
      <c r="G18" s="655"/>
      <c r="H18" s="655"/>
      <c r="I18" s="655"/>
    </row>
    <row r="19" spans="2:11" ht="19.5" customHeight="1" x14ac:dyDescent="0.2"/>
    <row r="20" spans="2:11" ht="19.5" customHeight="1" x14ac:dyDescent="0.2">
      <c r="B20" s="282"/>
      <c r="C20" s="2374" t="s">
        <v>1063</v>
      </c>
      <c r="D20" s="2374"/>
      <c r="E20" s="2374"/>
      <c r="F20" s="2374"/>
      <c r="G20" s="2374"/>
      <c r="H20" s="2374"/>
      <c r="I20" s="282"/>
    </row>
    <row r="21" spans="2:11" ht="294" customHeight="1" x14ac:dyDescent="0.2">
      <c r="B21" s="282"/>
      <c r="C21" s="2398" t="s">
        <v>1366</v>
      </c>
      <c r="D21" s="2399"/>
      <c r="E21" s="2399"/>
      <c r="F21" s="2399"/>
      <c r="G21" s="2399"/>
      <c r="H21" s="2400"/>
      <c r="I21" s="282"/>
    </row>
    <row r="22" spans="2:11" ht="19.5" customHeight="1" x14ac:dyDescent="0.2">
      <c r="B22" s="282"/>
      <c r="C22" s="282"/>
      <c r="D22" s="282"/>
      <c r="E22" s="282"/>
      <c r="F22" s="282"/>
      <c r="G22" s="282"/>
      <c r="H22" s="282"/>
      <c r="I22" s="282"/>
    </row>
    <row r="23" spans="2:11" ht="19.5" customHeight="1" x14ac:dyDescent="0.2">
      <c r="B23" s="282"/>
      <c r="C23" s="282"/>
      <c r="D23" s="282"/>
      <c r="E23" s="282"/>
      <c r="F23" s="282"/>
      <c r="G23" s="282"/>
      <c r="H23" s="282"/>
      <c r="I23" s="282"/>
    </row>
    <row r="24" spans="2:11" ht="19.5" customHeight="1" x14ac:dyDescent="0.2"/>
    <row r="25" spans="2:11" ht="19.5" customHeight="1" x14ac:dyDescent="0.2">
      <c r="I25" s="2202" t="s">
        <v>72</v>
      </c>
      <c r="J25" s="2149"/>
      <c r="K25" s="2149"/>
    </row>
  </sheetData>
  <sheetProtection formatCells="0" formatColumns="0" formatRows="0" insertColumns="0" insertRows="0" insertHyperlinks="0" deleteColumns="0" deleteRows="0" pivotTables="0"/>
  <mergeCells count="29">
    <mergeCell ref="Q13:T14"/>
    <mergeCell ref="D6:E6"/>
    <mergeCell ref="F6:G6"/>
    <mergeCell ref="D8:E8"/>
    <mergeCell ref="F8:G8"/>
    <mergeCell ref="H6:J6"/>
    <mergeCell ref="H7:J7"/>
    <mergeCell ref="B10:J10"/>
    <mergeCell ref="B2:E2"/>
    <mergeCell ref="D4:E4"/>
    <mergeCell ref="F4:G4"/>
    <mergeCell ref="H4:J4"/>
    <mergeCell ref="B4:C4"/>
    <mergeCell ref="F2:J2"/>
    <mergeCell ref="C16:C17"/>
    <mergeCell ref="C20:H20"/>
    <mergeCell ref="C21:H21"/>
    <mergeCell ref="B5:C5"/>
    <mergeCell ref="C14:C15"/>
    <mergeCell ref="B6:C6"/>
    <mergeCell ref="B7:C7"/>
    <mergeCell ref="B8:C8"/>
    <mergeCell ref="I25:K25"/>
    <mergeCell ref="H5:J5"/>
    <mergeCell ref="D7:E7"/>
    <mergeCell ref="F7:G7"/>
    <mergeCell ref="H8:J8"/>
    <mergeCell ref="D5:E5"/>
    <mergeCell ref="F5:G5"/>
  </mergeCells>
  <phoneticPr fontId="3" type="noConversion"/>
  <pageMargins left="0.7" right="0.7" top="0.75" bottom="0.75" header="0" footer="0"/>
  <pageSetup paperSize="9" scale="39" orientation="portrait" r:id="rId1"/>
  <extLst>
    <ext xmlns:x14="http://schemas.microsoft.com/office/spreadsheetml/2009/9/main" uri="{78C0D931-6437-407d-A8EE-F0AAD7539E65}">
      <x14:conditionalFormattings>
        <x14:conditionalFormatting xmlns:xm="http://schemas.microsoft.com/office/excel/2006/main">
          <x14:cfRule type="iconSet" priority="5" id="{00000000-000E-0000-2500-000005000000}">
            <x14:iconSet iconSet="4Arrows" custom="1">
              <x14:cfvo type="percent">
                <xm:f>0</xm:f>
              </x14:cfvo>
              <x14:cfvo type="num">
                <xm:f>0.75</xm:f>
              </x14:cfvo>
              <x14:cfvo type="num">
                <xm:f>0.8</xm:f>
              </x14:cfvo>
              <x14:cfvo type="num">
                <xm:f>0.85</xm:f>
              </x14:cfvo>
              <x14:cfIcon iconSet="3TrafficLights1" iconId="0"/>
              <x14:cfIcon iconSet="3TrafficLights1" iconId="1"/>
              <x14:cfIcon iconSet="3Triangles" iconId="2"/>
              <x14:cfIcon iconSet="3Symbols" iconId="2"/>
            </x14:iconSet>
          </x14:cfRule>
          <xm:sqref>E14:I14</xm:sqref>
        </x14:conditionalFormatting>
        <x14:conditionalFormatting xmlns:xm="http://schemas.microsoft.com/office/excel/2006/main">
          <x14:cfRule type="iconSet" priority="3" id="{00000000-000E-0000-2500-000003000000}">
            <x14:iconSet iconSet="4Arrows" custom="1">
              <x14:cfvo type="percent">
                <xm:f>0</xm:f>
              </x14:cfvo>
              <x14:cfvo type="num">
                <xm:f>0.8</xm:f>
              </x14:cfvo>
              <x14:cfvo type="num">
                <xm:f>0.85</xm:f>
              </x14:cfvo>
              <x14:cfvo type="num">
                <xm:f>0.9</xm:f>
              </x14:cfvo>
              <x14:cfIcon iconSet="3TrafficLights1" iconId="0"/>
              <x14:cfIcon iconSet="3TrafficLights1" iconId="1"/>
              <x14:cfIcon iconSet="3Triangles" iconId="2"/>
              <x14:cfIcon iconSet="3Symbols" iconId="2"/>
            </x14:iconSet>
          </x14:cfRule>
          <xm:sqref>E15:I15</xm:sqref>
        </x14:conditionalFormatting>
        <x14:conditionalFormatting xmlns:xm="http://schemas.microsoft.com/office/excel/2006/main">
          <x14:cfRule type="iconSet" priority="2" id="{00000000-000E-0000-2500-000002000000}">
            <x14:iconSet iconSet="4Arrows" custom="1">
              <x14:cfvo type="percent">
                <xm:f>0</xm:f>
              </x14:cfvo>
              <x14:cfvo type="num">
                <xm:f>0.8</xm:f>
              </x14:cfvo>
              <x14:cfvo type="num">
                <xm:f>0.85</xm:f>
              </x14:cfvo>
              <x14:cfvo type="num">
                <xm:f>0.9</xm:f>
              </x14:cfvo>
              <x14:cfIcon iconSet="3TrafficLights1" iconId="0"/>
              <x14:cfIcon iconSet="3TrafficLights1" iconId="1"/>
              <x14:cfIcon iconSet="3Triangles" iconId="2"/>
              <x14:cfIcon iconSet="3Symbols" iconId="2"/>
            </x14:iconSet>
          </x14:cfRule>
          <xm:sqref>E16:I16</xm:sqref>
        </x14:conditionalFormatting>
        <x14:conditionalFormatting xmlns:xm="http://schemas.microsoft.com/office/excel/2006/main">
          <x14:cfRule type="iconSet" priority="1" id="{00000000-000E-0000-2500-000001000000}">
            <x14:iconSet iconSet="4Arrows" custom="1">
              <x14:cfvo type="percent">
                <xm:f>0</xm:f>
              </x14:cfvo>
              <x14:cfvo type="num">
                <xm:f>0.85</xm:f>
              </x14:cfvo>
              <x14:cfvo type="num">
                <xm:f>0.9</xm:f>
              </x14:cfvo>
              <x14:cfvo type="num">
                <xm:f>0.95</xm:f>
              </x14:cfvo>
              <x14:cfIcon iconSet="3TrafficLights1" iconId="0"/>
              <x14:cfIcon iconSet="3TrafficLights1" iconId="1"/>
              <x14:cfIcon iconSet="3Triangles" iconId="2"/>
              <x14:cfIcon iconSet="3Symbols" iconId="2"/>
            </x14:iconSet>
          </x14:cfRule>
          <xm:sqref>E17:I17</xm:sqref>
        </x14:conditionalFormatting>
      </x14:conditionalFormattings>
    </ext>
  </extLs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0C92E0-2B25-4D45-A30D-E956D70E6481}">
  <sheetPr>
    <tabColor theme="4" tint="0.79998168889431442"/>
    <pageSetUpPr fitToPage="1"/>
  </sheetPr>
  <dimension ref="B2:J40"/>
  <sheetViews>
    <sheetView showGridLines="0" workbookViewId="0"/>
  </sheetViews>
  <sheetFormatPr defaultColWidth="12.5703125" defaultRowHeight="15.75" customHeight="1" x14ac:dyDescent="0.2"/>
  <cols>
    <col min="1" max="1" width="3.42578125" style="39" customWidth="1"/>
    <col min="2" max="2" width="20.42578125" style="39" customWidth="1"/>
    <col min="3" max="3" width="23.7109375" style="39" customWidth="1"/>
    <col min="4" max="4" width="17.7109375" style="39" customWidth="1"/>
    <col min="5" max="5" width="17.28515625" style="39" customWidth="1"/>
    <col min="6" max="10" width="12.5703125" style="39" customWidth="1"/>
    <col min="11" max="20" width="7.5703125" style="39" customWidth="1"/>
    <col min="21" max="16384" width="12.5703125" style="39"/>
  </cols>
  <sheetData>
    <row r="2" spans="2:10" s="166" customFormat="1" ht="36.75" customHeight="1" x14ac:dyDescent="0.25">
      <c r="B2" s="2465" t="s">
        <v>0</v>
      </c>
      <c r="C2" s="2441"/>
      <c r="D2" s="2441" t="s">
        <v>123</v>
      </c>
      <c r="E2" s="2441"/>
      <c r="F2" s="2046" t="s">
        <v>123</v>
      </c>
      <c r="G2" s="2047"/>
      <c r="H2" s="2047"/>
      <c r="I2" s="2047"/>
      <c r="J2" s="2106"/>
    </row>
    <row r="3" spans="2:10" ht="22.5" customHeight="1" x14ac:dyDescent="0.2">
      <c r="B3" s="40"/>
      <c r="C3" s="40"/>
      <c r="D3" s="40"/>
      <c r="E3" s="41"/>
      <c r="F3" s="41"/>
      <c r="G3" s="41"/>
      <c r="H3" s="41"/>
      <c r="I3" s="41"/>
      <c r="J3" s="41"/>
    </row>
    <row r="4" spans="2:10" ht="58.5" customHeight="1" x14ac:dyDescent="0.25">
      <c r="B4" s="2118" t="s">
        <v>124</v>
      </c>
      <c r="C4" s="1943"/>
      <c r="D4" s="2107" t="s">
        <v>53</v>
      </c>
      <c r="E4" s="2480"/>
      <c r="F4" s="2120" t="s">
        <v>126</v>
      </c>
      <c r="G4" s="2433"/>
      <c r="H4" s="2109" t="s">
        <v>1367</v>
      </c>
      <c r="I4" s="2486"/>
      <c r="J4" s="2487"/>
    </row>
    <row r="5" spans="2:10" ht="43.5" customHeight="1" x14ac:dyDescent="0.2">
      <c r="B5" s="2118" t="s">
        <v>128</v>
      </c>
      <c r="C5" s="1943"/>
      <c r="D5" s="2098" t="s">
        <v>1368</v>
      </c>
      <c r="E5" s="2480"/>
      <c r="F5" s="2120" t="s">
        <v>130</v>
      </c>
      <c r="G5" s="2433"/>
      <c r="H5" s="2103" t="s">
        <v>1369</v>
      </c>
      <c r="I5" s="2066"/>
      <c r="J5" s="2067"/>
    </row>
    <row r="6" spans="2:10" ht="35.25" customHeight="1" x14ac:dyDescent="0.2">
      <c r="B6" s="2118" t="s">
        <v>132</v>
      </c>
      <c r="C6" s="1943"/>
      <c r="D6" s="2098" t="s">
        <v>1370</v>
      </c>
      <c r="E6" s="2482"/>
      <c r="F6" s="2189" t="s">
        <v>134</v>
      </c>
      <c r="G6" s="2430"/>
      <c r="H6" s="2098" t="s">
        <v>135</v>
      </c>
      <c r="I6" s="2039"/>
      <c r="J6" s="2040"/>
    </row>
    <row r="7" spans="2:10" ht="30" customHeight="1" x14ac:dyDescent="0.2">
      <c r="B7" s="2118" t="s">
        <v>136</v>
      </c>
      <c r="C7" s="1943"/>
      <c r="D7" s="2098" t="s">
        <v>1312</v>
      </c>
      <c r="E7" s="2040"/>
      <c r="F7" s="2189" t="s">
        <v>138</v>
      </c>
      <c r="G7" s="2430"/>
      <c r="H7" s="2098" t="s">
        <v>139</v>
      </c>
      <c r="I7" s="2039"/>
      <c r="J7" s="2040"/>
    </row>
    <row r="8" spans="2:10" ht="28.5" customHeight="1" x14ac:dyDescent="0.2">
      <c r="B8" s="2118" t="s">
        <v>140</v>
      </c>
      <c r="C8" s="1943"/>
      <c r="D8" s="2098" t="s">
        <v>1371</v>
      </c>
      <c r="E8" s="2480"/>
      <c r="F8" s="2189" t="s">
        <v>142</v>
      </c>
      <c r="G8" s="2430"/>
      <c r="H8" s="2098" t="s">
        <v>1372</v>
      </c>
      <c r="I8" s="2039"/>
      <c r="J8" s="2040"/>
    </row>
    <row r="10" spans="2:10" ht="22.5" customHeight="1" x14ac:dyDescent="0.2">
      <c r="B10" s="2234" t="s">
        <v>144</v>
      </c>
      <c r="C10" s="2234"/>
      <c r="D10" s="2159"/>
      <c r="E10" s="2159"/>
      <c r="F10" s="2159"/>
      <c r="G10" s="2159"/>
      <c r="H10" s="2159"/>
      <c r="I10" s="2159"/>
      <c r="J10" s="2159"/>
    </row>
    <row r="11" spans="2:10" s="172" customFormat="1" ht="22.5" customHeight="1" x14ac:dyDescent="0.2">
      <c r="B11" s="1106" t="s">
        <v>1373</v>
      </c>
      <c r="C11" s="1107"/>
      <c r="D11" s="1109" t="s">
        <v>312</v>
      </c>
      <c r="E11" s="1107"/>
      <c r="F11" s="1107"/>
      <c r="G11" s="1107"/>
      <c r="H11" s="1100"/>
      <c r="I11" s="1100"/>
      <c r="J11" s="1101"/>
    </row>
    <row r="12" spans="2:10" ht="22.5" customHeight="1" x14ac:dyDescent="0.2"/>
    <row r="13" spans="2:10" ht="15.75" customHeight="1" x14ac:dyDescent="0.2">
      <c r="B13" s="1119" t="s">
        <v>502</v>
      </c>
      <c r="C13" s="1119" t="s">
        <v>443</v>
      </c>
      <c r="D13" s="1119" t="s">
        <v>444</v>
      </c>
      <c r="E13" s="1119" t="s">
        <v>445</v>
      </c>
    </row>
    <row r="14" spans="2:10" ht="15.75" customHeight="1" x14ac:dyDescent="0.2">
      <c r="B14" s="1150" t="s">
        <v>572</v>
      </c>
      <c r="C14" s="472">
        <v>4</v>
      </c>
      <c r="D14" s="296">
        <v>3</v>
      </c>
      <c r="E14" s="296">
        <v>3</v>
      </c>
    </row>
    <row r="15" spans="2:10" ht="15.75" customHeight="1" x14ac:dyDescent="0.2">
      <c r="B15" s="1150" t="s">
        <v>1374</v>
      </c>
      <c r="C15" s="115">
        <v>0</v>
      </c>
      <c r="D15" s="113">
        <v>1</v>
      </c>
      <c r="E15" s="113">
        <v>2</v>
      </c>
    </row>
    <row r="16" spans="2:10" ht="15.75" customHeight="1" x14ac:dyDescent="0.2">
      <c r="B16" s="1150" t="s">
        <v>1375</v>
      </c>
      <c r="C16" s="115">
        <f>SUM(C14:C15)</f>
        <v>4</v>
      </c>
      <c r="D16" s="113">
        <f>SUM(D14:D15)</f>
        <v>4</v>
      </c>
      <c r="E16" s="649">
        <f>SUM(E14:E15)</f>
        <v>5</v>
      </c>
    </row>
    <row r="17" spans="2:6" ht="15.75" customHeight="1" x14ac:dyDescent="0.2">
      <c r="B17" s="44"/>
    </row>
    <row r="18" spans="2:6" ht="15.75" customHeight="1" x14ac:dyDescent="0.2">
      <c r="B18" s="1150" t="s">
        <v>1376</v>
      </c>
      <c r="C18" s="1150" t="s">
        <v>443</v>
      </c>
      <c r="D18" s="1150" t="s">
        <v>444</v>
      </c>
      <c r="E18" s="1150" t="s">
        <v>445</v>
      </c>
    </row>
    <row r="19" spans="2:6" ht="15.75" customHeight="1" x14ac:dyDescent="0.2">
      <c r="B19" s="1150" t="s">
        <v>1377</v>
      </c>
      <c r="C19" s="472">
        <v>0</v>
      </c>
      <c r="D19" s="296">
        <v>0</v>
      </c>
      <c r="E19" s="296">
        <v>0</v>
      </c>
    </row>
    <row r="20" spans="2:6" ht="15.75" customHeight="1" x14ac:dyDescent="0.2">
      <c r="B20" s="39" t="s">
        <v>1378</v>
      </c>
    </row>
    <row r="21" spans="2:6" ht="15.75" customHeight="1" x14ac:dyDescent="0.2">
      <c r="B21" s="443"/>
    </row>
    <row r="22" spans="2:6" ht="15.75" customHeight="1" x14ac:dyDescent="0.2">
      <c r="B22" s="443"/>
    </row>
    <row r="23" spans="2:6" ht="15.75" customHeight="1" x14ac:dyDescent="0.2">
      <c r="B23" s="1455" t="s">
        <v>729</v>
      </c>
      <c r="C23" s="1456"/>
      <c r="D23" s="1455" t="s">
        <v>1379</v>
      </c>
      <c r="E23" s="1455" t="s">
        <v>1380</v>
      </c>
      <c r="F23" s="1457"/>
    </row>
    <row r="24" spans="2:6" ht="15.75" customHeight="1" x14ac:dyDescent="0.2">
      <c r="B24" s="1458" t="s">
        <v>153</v>
      </c>
      <c r="C24" s="1458" t="s">
        <v>1267</v>
      </c>
      <c r="D24" s="1458" t="s">
        <v>572</v>
      </c>
      <c r="E24" s="1458" t="s">
        <v>1381</v>
      </c>
      <c r="F24" s="112"/>
    </row>
    <row r="25" spans="2:6" ht="15.75" customHeight="1" x14ac:dyDescent="0.2">
      <c r="B25" s="1458" t="s">
        <v>153</v>
      </c>
      <c r="C25" s="1458" t="s">
        <v>1267</v>
      </c>
      <c r="D25" s="1458" t="s">
        <v>572</v>
      </c>
      <c r="E25" s="1458" t="s">
        <v>1381</v>
      </c>
      <c r="F25" s="112"/>
    </row>
    <row r="26" spans="2:6" ht="15.75" customHeight="1" x14ac:dyDescent="0.2">
      <c r="B26" s="1458" t="s">
        <v>153</v>
      </c>
      <c r="C26" s="1458" t="s">
        <v>1267</v>
      </c>
      <c r="D26" s="1458" t="s">
        <v>572</v>
      </c>
      <c r="E26" s="1458" t="s">
        <v>1381</v>
      </c>
      <c r="F26" s="112"/>
    </row>
    <row r="27" spans="2:6" ht="15.75" customHeight="1" x14ac:dyDescent="0.2">
      <c r="B27" s="1458" t="s">
        <v>153</v>
      </c>
      <c r="C27" s="1458" t="s">
        <v>1267</v>
      </c>
      <c r="D27" s="1458" t="s">
        <v>572</v>
      </c>
      <c r="E27" s="1458" t="s">
        <v>1381</v>
      </c>
      <c r="F27" s="112"/>
    </row>
    <row r="28" spans="2:6" ht="15.75" customHeight="1" x14ac:dyDescent="0.2">
      <c r="B28" s="2488" t="s">
        <v>1114</v>
      </c>
      <c r="C28" s="2488" t="s">
        <v>1267</v>
      </c>
      <c r="D28" s="2488" t="s">
        <v>572</v>
      </c>
      <c r="E28" s="2488" t="s">
        <v>1381</v>
      </c>
      <c r="F28" s="2287"/>
    </row>
    <row r="29" spans="2:6" ht="15.75" customHeight="1" x14ac:dyDescent="0.2">
      <c r="B29" s="2488"/>
      <c r="C29" s="2488"/>
      <c r="D29" s="2488"/>
      <c r="E29" s="2488"/>
      <c r="F29" s="2287"/>
    </row>
    <row r="30" spans="2:6" ht="15.75" customHeight="1" x14ac:dyDescent="0.2">
      <c r="B30" s="1458" t="s">
        <v>1114</v>
      </c>
      <c r="C30" s="1458" t="s">
        <v>1267</v>
      </c>
      <c r="D30" s="1458" t="s">
        <v>572</v>
      </c>
      <c r="E30" s="1458" t="s">
        <v>1381</v>
      </c>
      <c r="F30" s="112"/>
    </row>
    <row r="31" spans="2:6" ht="15.75" customHeight="1" x14ac:dyDescent="0.2">
      <c r="B31" s="1458" t="s">
        <v>1114</v>
      </c>
      <c r="C31" s="1458" t="s">
        <v>1267</v>
      </c>
      <c r="D31" s="1458" t="s">
        <v>572</v>
      </c>
      <c r="E31" s="1458" t="s">
        <v>1381</v>
      </c>
      <c r="F31" s="112"/>
    </row>
    <row r="32" spans="2:6" ht="48.75" customHeight="1" x14ac:dyDescent="0.2">
      <c r="B32" s="1458" t="s">
        <v>1114</v>
      </c>
      <c r="C32" s="1458" t="s">
        <v>1267</v>
      </c>
      <c r="D32" s="1458" t="s">
        <v>953</v>
      </c>
      <c r="E32" s="1458" t="s">
        <v>1381</v>
      </c>
      <c r="F32" s="112"/>
    </row>
    <row r="33" spans="2:10" ht="15.75" customHeight="1" x14ac:dyDescent="0.2">
      <c r="B33" s="2488" t="s">
        <v>314</v>
      </c>
      <c r="C33" s="2488" t="s">
        <v>1267</v>
      </c>
      <c r="D33" s="2488" t="s">
        <v>572</v>
      </c>
      <c r="E33" s="2488" t="s">
        <v>1382</v>
      </c>
      <c r="F33" s="2287"/>
    </row>
    <row r="34" spans="2:10" ht="15.75" customHeight="1" x14ac:dyDescent="0.2">
      <c r="B34" s="2488"/>
      <c r="C34" s="2488"/>
      <c r="D34" s="2488"/>
      <c r="E34" s="2488"/>
      <c r="F34" s="2287"/>
    </row>
    <row r="35" spans="2:10" ht="44.25" customHeight="1" x14ac:dyDescent="0.2">
      <c r="B35" s="1458" t="s">
        <v>314</v>
      </c>
      <c r="C35" s="1458" t="s">
        <v>1267</v>
      </c>
      <c r="D35" s="1458" t="s">
        <v>953</v>
      </c>
      <c r="E35" s="1458" t="s">
        <v>1382</v>
      </c>
      <c r="F35" s="112"/>
    </row>
    <row r="36" spans="2:10" ht="15.75" customHeight="1" x14ac:dyDescent="0.2">
      <c r="B36" s="1458" t="s">
        <v>314</v>
      </c>
      <c r="C36" s="1458" t="s">
        <v>1267</v>
      </c>
      <c r="D36" s="1458" t="s">
        <v>572</v>
      </c>
      <c r="E36" s="1458" t="s">
        <v>1382</v>
      </c>
      <c r="F36" s="112"/>
    </row>
    <row r="37" spans="2:10" ht="15.75" customHeight="1" x14ac:dyDescent="0.2">
      <c r="B37" s="1458" t="s">
        <v>314</v>
      </c>
      <c r="C37" s="1458" t="s">
        <v>1267</v>
      </c>
      <c r="D37" s="1458" t="s">
        <v>572</v>
      </c>
      <c r="E37" s="1458" t="s">
        <v>1382</v>
      </c>
      <c r="F37" s="112"/>
    </row>
    <row r="38" spans="2:10" ht="36.75" customHeight="1" x14ac:dyDescent="0.2">
      <c r="B38" s="1458" t="s">
        <v>314</v>
      </c>
      <c r="C38" s="1458" t="s">
        <v>1267</v>
      </c>
      <c r="D38" s="1458" t="s">
        <v>953</v>
      </c>
      <c r="E38" s="1458" t="s">
        <v>1382</v>
      </c>
      <c r="F38" s="112"/>
    </row>
    <row r="39" spans="2:10" ht="15.75" customHeight="1" x14ac:dyDescent="0.2">
      <c r="B39" s="150"/>
      <c r="C39" s="150"/>
      <c r="D39" s="150"/>
      <c r="E39" s="150"/>
      <c r="F39" s="150"/>
      <c r="G39" s="150"/>
      <c r="H39" s="150"/>
      <c r="I39" s="150"/>
      <c r="J39" s="150"/>
    </row>
    <row r="40" spans="2:10" ht="15.75" customHeight="1" x14ac:dyDescent="0.2">
      <c r="B40" s="443"/>
    </row>
  </sheetData>
  <sheetProtection formatCells="0" formatColumns="0" formatRows="0" insertColumns="0" insertRows="0" insertHyperlinks="0" deleteColumns="0" deleteRows="0" pivotTables="0"/>
  <mergeCells count="33">
    <mergeCell ref="B33:B34"/>
    <mergeCell ref="C33:C34"/>
    <mergeCell ref="D33:D34"/>
    <mergeCell ref="E33:E34"/>
    <mergeCell ref="F33:F34"/>
    <mergeCell ref="B10:J10"/>
    <mergeCell ref="B28:B29"/>
    <mergeCell ref="C28:C29"/>
    <mergeCell ref="D28:D29"/>
    <mergeCell ref="E28:E29"/>
    <mergeCell ref="F28:F29"/>
    <mergeCell ref="D8:E8"/>
    <mergeCell ref="F8:G8"/>
    <mergeCell ref="H8:J8"/>
    <mergeCell ref="B7:C7"/>
    <mergeCell ref="B8:C8"/>
    <mergeCell ref="B5:C5"/>
    <mergeCell ref="B6:C6"/>
    <mergeCell ref="D7:E7"/>
    <mergeCell ref="F7:G7"/>
    <mergeCell ref="H7:J7"/>
    <mergeCell ref="D5:E5"/>
    <mergeCell ref="F5:G5"/>
    <mergeCell ref="H5:J5"/>
    <mergeCell ref="D6:E6"/>
    <mergeCell ref="F6:G6"/>
    <mergeCell ref="H6:J6"/>
    <mergeCell ref="D4:E4"/>
    <mergeCell ref="F4:G4"/>
    <mergeCell ref="H4:J4"/>
    <mergeCell ref="B4:C4"/>
    <mergeCell ref="B2:E2"/>
    <mergeCell ref="F2:J2"/>
  </mergeCells>
  <pageMargins left="0.7" right="0.7" top="0.75" bottom="0.75" header="0" footer="0"/>
  <pageSetup paperSize="9" scale="52"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FFC94E-E75C-413B-B488-0F3A0F724A0F}">
  <sheetPr>
    <tabColor theme="2"/>
    <pageSetUpPr fitToPage="1"/>
  </sheetPr>
  <dimension ref="B2:Q52"/>
  <sheetViews>
    <sheetView showGridLines="0" workbookViewId="0">
      <selection activeCell="N21" sqref="N21"/>
    </sheetView>
  </sheetViews>
  <sheetFormatPr defaultColWidth="12.5703125" defaultRowHeight="15.75" customHeight="1" x14ac:dyDescent="0.2"/>
  <cols>
    <col min="1" max="1" width="3.42578125" style="39" customWidth="1"/>
    <col min="2" max="2" width="38.5703125" style="39" customWidth="1"/>
    <col min="3" max="3" width="16.85546875" style="39" customWidth="1"/>
    <col min="4" max="4" width="17.28515625" style="39" bestFit="1" customWidth="1"/>
    <col min="5" max="5" width="12.5703125" style="39" customWidth="1"/>
    <col min="6" max="7" width="16.7109375" style="39" customWidth="1"/>
    <col min="8" max="10" width="12.5703125" style="39" customWidth="1"/>
    <col min="11" max="11" width="28.85546875" style="39" customWidth="1"/>
    <col min="12" max="12" width="14.5703125" style="39" customWidth="1"/>
    <col min="13" max="13" width="8.85546875" style="39" customWidth="1"/>
    <col min="14" max="19" width="7.5703125" style="39" customWidth="1"/>
    <col min="20" max="16384" width="12.5703125" style="39"/>
  </cols>
  <sheetData>
    <row r="2" spans="2:12" s="166" customFormat="1" ht="39" customHeight="1" x14ac:dyDescent="0.25">
      <c r="B2" s="2465" t="s">
        <v>0</v>
      </c>
      <c r="C2" s="2441"/>
      <c r="D2" s="2441"/>
      <c r="E2" s="2441" t="s">
        <v>123</v>
      </c>
      <c r="F2" s="2046" t="s">
        <v>123</v>
      </c>
      <c r="G2" s="2047"/>
      <c r="H2" s="2047"/>
      <c r="I2" s="2047"/>
      <c r="J2" s="2106"/>
      <c r="K2"/>
      <c r="L2" s="1010"/>
    </row>
    <row r="3" spans="2:12" ht="22.5" customHeight="1" x14ac:dyDescent="0.2">
      <c r="B3" s="40"/>
      <c r="C3" s="40"/>
      <c r="D3" s="41"/>
      <c r="E3" s="41"/>
      <c r="F3" s="41"/>
      <c r="G3" s="41"/>
      <c r="H3" s="41"/>
      <c r="I3" s="41"/>
      <c r="J3" s="41"/>
    </row>
    <row r="4" spans="2:12" ht="90" customHeight="1" x14ac:dyDescent="0.25">
      <c r="B4" s="2118" t="s">
        <v>124</v>
      </c>
      <c r="C4" s="1943"/>
      <c r="D4" s="2493" t="s">
        <v>54</v>
      </c>
      <c r="E4" s="2494"/>
      <c r="F4" s="2120" t="s">
        <v>126</v>
      </c>
      <c r="G4" s="2433"/>
      <c r="H4" s="2292" t="s">
        <v>1383</v>
      </c>
      <c r="I4" s="2293"/>
      <c r="J4" s="2294"/>
      <c r="K4" s="72"/>
    </row>
    <row r="5" spans="2:12" ht="75" customHeight="1" x14ac:dyDescent="0.2">
      <c r="B5" s="2118" t="s">
        <v>128</v>
      </c>
      <c r="C5" s="1943"/>
      <c r="D5" s="2290" t="s">
        <v>1384</v>
      </c>
      <c r="E5" s="1950"/>
      <c r="F5" s="2120" t="s">
        <v>130</v>
      </c>
      <c r="G5" s="2433"/>
      <c r="H5" s="2098" t="s">
        <v>475</v>
      </c>
      <c r="I5" s="2039"/>
      <c r="J5" s="2040"/>
      <c r="K5" s="316"/>
    </row>
    <row r="6" spans="2:12" ht="22.5" customHeight="1" x14ac:dyDescent="0.2">
      <c r="B6" s="2118" t="s">
        <v>132</v>
      </c>
      <c r="C6" s="1943"/>
      <c r="D6" s="2098" t="s">
        <v>1385</v>
      </c>
      <c r="E6" s="2040"/>
      <c r="F6" s="2189" t="s">
        <v>134</v>
      </c>
      <c r="G6" s="2430"/>
      <c r="H6" s="2098" t="s">
        <v>135</v>
      </c>
      <c r="I6" s="2039"/>
      <c r="J6" s="2040"/>
      <c r="K6" s="627"/>
    </row>
    <row r="7" spans="2:12" ht="30" customHeight="1" x14ac:dyDescent="0.2">
      <c r="B7" s="2118" t="s">
        <v>136</v>
      </c>
      <c r="C7" s="1943"/>
      <c r="D7" s="2098" t="s">
        <v>1386</v>
      </c>
      <c r="E7" s="2040"/>
      <c r="F7" s="2189" t="s">
        <v>138</v>
      </c>
      <c r="G7" s="2430"/>
      <c r="H7" s="2098" t="s">
        <v>139</v>
      </c>
      <c r="I7" s="2039"/>
      <c r="J7" s="2040"/>
      <c r="K7" s="316"/>
    </row>
    <row r="8" spans="2:12" ht="22.5" customHeight="1" x14ac:dyDescent="0.2">
      <c r="B8" s="2118" t="s">
        <v>140</v>
      </c>
      <c r="C8" s="1943"/>
      <c r="D8" s="2098" t="s">
        <v>1387</v>
      </c>
      <c r="E8" s="2040"/>
      <c r="F8" s="2189" t="s">
        <v>142</v>
      </c>
      <c r="G8" s="2430"/>
      <c r="H8" s="2098" t="s">
        <v>1388</v>
      </c>
      <c r="I8" s="2039"/>
      <c r="J8" s="2040"/>
      <c r="K8" s="628"/>
    </row>
    <row r="9" spans="2:12" ht="17.25" customHeight="1" x14ac:dyDescent="0.2"/>
    <row r="10" spans="2:12" ht="22.5" customHeight="1" x14ac:dyDescent="0.2">
      <c r="B10" s="2234" t="s">
        <v>144</v>
      </c>
      <c r="C10" s="2234"/>
      <c r="D10" s="2234"/>
      <c r="E10" s="2234"/>
      <c r="F10" s="2234"/>
      <c r="G10" s="2234"/>
      <c r="H10" s="2234"/>
      <c r="I10" s="2234"/>
      <c r="J10" s="2234"/>
      <c r="K10"/>
      <c r="L10" s="92"/>
    </row>
    <row r="11" spans="2:12" s="172" customFormat="1" ht="22.5" customHeight="1" x14ac:dyDescent="0.2">
      <c r="B11" s="1106" t="s">
        <v>1389</v>
      </c>
      <c r="C11" s="1107"/>
      <c r="D11" s="1109" t="s">
        <v>601</v>
      </c>
      <c r="E11" s="1107"/>
      <c r="F11" s="1107"/>
      <c r="G11" s="1107"/>
      <c r="H11" s="1100"/>
      <c r="I11" s="1100"/>
      <c r="J11" s="1101"/>
    </row>
    <row r="12" spans="2:12" ht="22.5" customHeight="1" x14ac:dyDescent="0.2">
      <c r="B12" s="183"/>
      <c r="C12" s="92"/>
      <c r="D12" s="92"/>
      <c r="E12" s="92"/>
      <c r="F12" s="92"/>
      <c r="G12" s="92"/>
      <c r="H12" s="92"/>
      <c r="I12" s="92"/>
      <c r="J12" s="92"/>
      <c r="K12" s="294" t="s">
        <v>428</v>
      </c>
      <c r="L12" s="92"/>
    </row>
    <row r="13" spans="2:12" ht="22.5" customHeight="1" x14ac:dyDescent="0.2">
      <c r="B13" s="183"/>
      <c r="C13" s="93" t="s">
        <v>1390</v>
      </c>
      <c r="D13" s="92"/>
      <c r="E13" s="92"/>
      <c r="F13" s="92"/>
      <c r="G13" s="92"/>
      <c r="H13" s="92"/>
      <c r="I13" s="92"/>
      <c r="J13" s="92"/>
      <c r="K13" s="192"/>
      <c r="L13" s="92"/>
    </row>
    <row r="14" spans="2:12" ht="22.5" customHeight="1" x14ac:dyDescent="0.2">
      <c r="B14" s="183"/>
      <c r="C14" s="114"/>
      <c r="D14" s="1182">
        <v>2020</v>
      </c>
      <c r="E14" s="1182">
        <v>2021</v>
      </c>
      <c r="F14" s="1182">
        <v>2022</v>
      </c>
      <c r="G14" s="1182">
        <v>2023</v>
      </c>
      <c r="H14" s="1182">
        <v>2024</v>
      </c>
      <c r="I14" s="1182">
        <v>2025</v>
      </c>
      <c r="J14" s="1182">
        <v>2026</v>
      </c>
      <c r="K14" s="475" t="s">
        <v>429</v>
      </c>
      <c r="L14" s="92"/>
    </row>
    <row r="15" spans="2:12" ht="22.5" customHeight="1" x14ac:dyDescent="0.2">
      <c r="B15" s="183"/>
      <c r="C15" s="1348" t="s">
        <v>1391</v>
      </c>
      <c r="D15" s="1459">
        <f>C39</f>
        <v>2151</v>
      </c>
      <c r="E15" s="629">
        <f>D39</f>
        <v>1271</v>
      </c>
      <c r="F15" s="629">
        <f>E39</f>
        <v>2062</v>
      </c>
      <c r="G15" s="629">
        <f>F39</f>
        <v>1632</v>
      </c>
      <c r="H15" s="629">
        <f>G39</f>
        <v>1132</v>
      </c>
      <c r="I15" s="163">
        <v>1350</v>
      </c>
      <c r="J15" s="163"/>
      <c r="K15" s="475" t="s">
        <v>430</v>
      </c>
      <c r="L15" s="92"/>
    </row>
    <row r="16" spans="2:12" ht="22.5" customHeight="1" x14ac:dyDescent="0.2">
      <c r="B16" s="183"/>
      <c r="C16" s="1348" t="s">
        <v>1392</v>
      </c>
      <c r="D16" s="1459">
        <f>H39</f>
        <v>1175</v>
      </c>
      <c r="E16" s="629">
        <f>I39</f>
        <v>1116</v>
      </c>
      <c r="F16" s="629">
        <f>J39</f>
        <v>1114</v>
      </c>
      <c r="G16" s="629">
        <f>K39</f>
        <v>1032</v>
      </c>
      <c r="H16" s="629">
        <f>L39</f>
        <v>980</v>
      </c>
      <c r="I16" s="629">
        <v>974</v>
      </c>
      <c r="J16" s="163"/>
      <c r="K16" s="475" t="s">
        <v>326</v>
      </c>
      <c r="L16" s="92"/>
    </row>
    <row r="17" spans="2:17" ht="42.75" customHeight="1" x14ac:dyDescent="0.2">
      <c r="B17" s="183"/>
      <c r="C17" s="1133" t="s">
        <v>1393</v>
      </c>
      <c r="D17" s="1460">
        <f t="shared" ref="D17:I17" si="0">D16/D15</f>
        <v>0.54625755462575543</v>
      </c>
      <c r="E17" s="630">
        <f t="shared" si="0"/>
        <v>0.87804878048780488</v>
      </c>
      <c r="F17" s="630">
        <f t="shared" si="0"/>
        <v>0.54025218234723571</v>
      </c>
      <c r="G17" s="630">
        <f t="shared" si="0"/>
        <v>0.63235294117647056</v>
      </c>
      <c r="H17" s="630">
        <f t="shared" si="0"/>
        <v>0.86572438162544174</v>
      </c>
      <c r="I17" s="630">
        <f t="shared" si="0"/>
        <v>0.7214814814814815</v>
      </c>
      <c r="J17" s="630"/>
      <c r="K17" s="475" t="s">
        <v>431</v>
      </c>
      <c r="L17" s="92"/>
    </row>
    <row r="18" spans="2:17" ht="22.5" customHeight="1" x14ac:dyDescent="0.2">
      <c r="B18" s="221"/>
      <c r="C18" s="92"/>
      <c r="D18" s="92"/>
      <c r="E18" s="92"/>
      <c r="F18" s="92"/>
      <c r="G18" s="92"/>
      <c r="H18" s="92"/>
      <c r="I18" s="92"/>
      <c r="J18" s="92"/>
      <c r="K18" s="92"/>
      <c r="L18" s="92"/>
    </row>
    <row r="19" spans="2:17" ht="22.5" customHeight="1" x14ac:dyDescent="0.2">
      <c r="B19" s="631"/>
      <c r="C19" s="2489" t="s">
        <v>1394</v>
      </c>
      <c r="D19" s="2489"/>
      <c r="E19" s="2489"/>
      <c r="F19" s="2489"/>
      <c r="G19" s="2492"/>
      <c r="H19" s="2489" t="s">
        <v>1395</v>
      </c>
      <c r="I19" s="2489"/>
      <c r="J19" s="2489"/>
      <c r="K19" s="2489"/>
      <c r="L19" s="1462"/>
      <c r="M19" s="2490" t="s">
        <v>1396</v>
      </c>
      <c r="N19" s="2490"/>
      <c r="O19" s="2490"/>
      <c r="P19" s="2490"/>
      <c r="Q19" s="2491"/>
    </row>
    <row r="20" spans="2:17" ht="22.5" customHeight="1" x14ac:dyDescent="0.2">
      <c r="B20" s="631"/>
      <c r="C20" s="1464">
        <v>2020</v>
      </c>
      <c r="D20" s="1464">
        <v>2021</v>
      </c>
      <c r="E20" s="1464">
        <v>2022</v>
      </c>
      <c r="F20" s="1464">
        <v>2023</v>
      </c>
      <c r="G20" s="1464">
        <v>2024</v>
      </c>
      <c r="H20" s="1465" t="s">
        <v>829</v>
      </c>
      <c r="I20" s="1465" t="s">
        <v>503</v>
      </c>
      <c r="J20" s="1465" t="s">
        <v>504</v>
      </c>
      <c r="K20" s="1465" t="s">
        <v>505</v>
      </c>
      <c r="L20" s="1465" t="s">
        <v>506</v>
      </c>
      <c r="M20" s="1465" t="s">
        <v>829</v>
      </c>
      <c r="N20" s="1465" t="s">
        <v>503</v>
      </c>
      <c r="O20" s="1465" t="s">
        <v>504</v>
      </c>
      <c r="P20" s="1465" t="s">
        <v>505</v>
      </c>
      <c r="Q20" s="1465" t="s">
        <v>506</v>
      </c>
    </row>
    <row r="21" spans="2:17" ht="22.5" customHeight="1" x14ac:dyDescent="0.2">
      <c r="B21" s="1466" t="s">
        <v>565</v>
      </c>
      <c r="C21" s="632">
        <v>124</v>
      </c>
      <c r="D21" s="632">
        <v>96</v>
      </c>
      <c r="E21" s="632">
        <v>123</v>
      </c>
      <c r="F21" s="633">
        <v>78</v>
      </c>
      <c r="G21" s="632">
        <v>51</v>
      </c>
      <c r="H21" s="634">
        <v>78</v>
      </c>
      <c r="I21" s="635">
        <v>76</v>
      </c>
      <c r="J21" s="635">
        <v>72</v>
      </c>
      <c r="K21" s="636">
        <v>67</v>
      </c>
      <c r="L21" s="637">
        <v>48</v>
      </c>
      <c r="M21" s="638">
        <v>0.629</v>
      </c>
      <c r="N21" s="638">
        <v>0.629</v>
      </c>
      <c r="O21" s="638">
        <v>0.58499999999999996</v>
      </c>
      <c r="P21" s="638">
        <f>K21/F21</f>
        <v>0.85897435897435892</v>
      </c>
      <c r="Q21" s="638">
        <f>L21/G21</f>
        <v>0.94117647058823528</v>
      </c>
    </row>
    <row r="22" spans="2:17" ht="22.5" customHeight="1" x14ac:dyDescent="0.2">
      <c r="B22" s="1466" t="s">
        <v>936</v>
      </c>
      <c r="C22" s="632">
        <v>63</v>
      </c>
      <c r="D22" s="632">
        <v>70</v>
      </c>
      <c r="E22" s="632">
        <v>115</v>
      </c>
      <c r="F22" s="639">
        <v>94</v>
      </c>
      <c r="G22" s="632">
        <v>65</v>
      </c>
      <c r="H22" s="634">
        <v>59</v>
      </c>
      <c r="I22" s="635">
        <v>62</v>
      </c>
      <c r="J22" s="635">
        <v>50</v>
      </c>
      <c r="K22" s="640">
        <v>50</v>
      </c>
      <c r="L22" s="637">
        <v>44</v>
      </c>
      <c r="M22" s="638">
        <v>0.93700000000000006</v>
      </c>
      <c r="N22" s="638">
        <v>0.93700000000000006</v>
      </c>
      <c r="O22" s="638">
        <v>0.435</v>
      </c>
      <c r="P22" s="638">
        <v>0.53200000000000003</v>
      </c>
      <c r="Q22" s="638">
        <f>L22/G22</f>
        <v>0.67692307692307696</v>
      </c>
    </row>
    <row r="23" spans="2:17" ht="32.25" customHeight="1" x14ac:dyDescent="0.2">
      <c r="B23" s="1467" t="s">
        <v>938</v>
      </c>
      <c r="C23" s="632"/>
      <c r="D23" s="632">
        <v>34</v>
      </c>
      <c r="E23" s="632">
        <v>30</v>
      </c>
      <c r="F23" s="639">
        <v>10</v>
      </c>
      <c r="G23" s="632">
        <v>10</v>
      </c>
      <c r="H23" s="634"/>
      <c r="I23" s="635">
        <v>26</v>
      </c>
      <c r="J23" s="635">
        <v>35</v>
      </c>
      <c r="K23" s="640">
        <v>31</v>
      </c>
      <c r="L23" s="637">
        <v>27</v>
      </c>
      <c r="M23" s="637"/>
      <c r="N23" s="637"/>
      <c r="O23" s="638">
        <v>1.167</v>
      </c>
      <c r="P23" s="638">
        <v>3.1</v>
      </c>
      <c r="Q23" s="638">
        <f>L23/G23</f>
        <v>2.7</v>
      </c>
    </row>
    <row r="24" spans="2:17" ht="15.75" customHeight="1" x14ac:dyDescent="0.2">
      <c r="B24" s="1468" t="s">
        <v>1005</v>
      </c>
      <c r="C24" s="632">
        <v>79</v>
      </c>
      <c r="D24" s="632">
        <v>49</v>
      </c>
      <c r="E24" s="632">
        <v>94</v>
      </c>
      <c r="F24" s="639">
        <v>85</v>
      </c>
      <c r="G24" s="632">
        <v>34</v>
      </c>
      <c r="H24" s="634">
        <v>59</v>
      </c>
      <c r="I24" s="635">
        <v>40</v>
      </c>
      <c r="J24" s="635">
        <v>57</v>
      </c>
      <c r="K24" s="640">
        <v>48</v>
      </c>
      <c r="L24" s="637">
        <v>41</v>
      </c>
      <c r="M24" s="638">
        <v>0.747</v>
      </c>
      <c r="N24" s="638">
        <v>0.747</v>
      </c>
      <c r="O24" s="638">
        <v>0.60599999999999998</v>
      </c>
      <c r="P24" s="638">
        <v>0.56499999999999995</v>
      </c>
      <c r="Q24" s="638">
        <f>L24/G24</f>
        <v>1.2058823529411764</v>
      </c>
    </row>
    <row r="25" spans="2:17" ht="15.75" customHeight="1" x14ac:dyDescent="0.2">
      <c r="B25" s="1468" t="s">
        <v>941</v>
      </c>
      <c r="C25" s="632">
        <v>182</v>
      </c>
      <c r="D25" s="632">
        <v>117</v>
      </c>
      <c r="E25" s="632">
        <v>193</v>
      </c>
      <c r="F25" s="639">
        <v>132</v>
      </c>
      <c r="G25" s="632">
        <v>62</v>
      </c>
      <c r="H25" s="634">
        <v>86</v>
      </c>
      <c r="I25" s="635">
        <v>80</v>
      </c>
      <c r="J25" s="635">
        <v>80</v>
      </c>
      <c r="K25" s="640">
        <v>80</v>
      </c>
      <c r="L25" s="637">
        <v>73</v>
      </c>
      <c r="M25" s="638">
        <v>0.47299999999999998</v>
      </c>
      <c r="N25" s="638">
        <v>0.47299999999999998</v>
      </c>
      <c r="O25" s="638">
        <v>0.41499999999999998</v>
      </c>
      <c r="P25" s="638">
        <v>0.60599999999999998</v>
      </c>
      <c r="Q25" s="638">
        <f>L25/G25</f>
        <v>1.1774193548387097</v>
      </c>
    </row>
    <row r="26" spans="2:17" ht="15.75" customHeight="1" x14ac:dyDescent="0.2">
      <c r="B26" s="1468" t="s">
        <v>1397</v>
      </c>
      <c r="C26" s="632">
        <v>151</v>
      </c>
      <c r="D26" s="632">
        <v>85</v>
      </c>
      <c r="E26" s="632">
        <v>121</v>
      </c>
      <c r="F26" s="639">
        <v>58</v>
      </c>
      <c r="G26" s="632">
        <v>18</v>
      </c>
      <c r="H26" s="634">
        <v>69</v>
      </c>
      <c r="I26" s="635">
        <v>64</v>
      </c>
      <c r="J26" s="635">
        <v>59</v>
      </c>
      <c r="K26" s="640">
        <v>57</v>
      </c>
      <c r="L26" s="637">
        <v>49</v>
      </c>
      <c r="M26" s="638">
        <v>0.45700000000000002</v>
      </c>
      <c r="N26" s="638">
        <v>0.45700000000000002</v>
      </c>
      <c r="O26" s="638">
        <v>0.48799999999999999</v>
      </c>
      <c r="P26" s="638">
        <v>0.98299999999999998</v>
      </c>
      <c r="Q26" s="638">
        <f>L26/G26</f>
        <v>2.7222222222222223</v>
      </c>
    </row>
    <row r="27" spans="2:17" ht="25.5" customHeight="1" x14ac:dyDescent="0.2">
      <c r="B27" s="1469" t="s">
        <v>1398</v>
      </c>
      <c r="C27" s="632">
        <v>15</v>
      </c>
      <c r="D27" s="632">
        <v>19</v>
      </c>
      <c r="E27" s="632">
        <v>21</v>
      </c>
      <c r="F27" s="641">
        <v>0</v>
      </c>
      <c r="G27" s="642">
        <v>0</v>
      </c>
      <c r="H27" s="634">
        <v>8</v>
      </c>
      <c r="I27" s="635">
        <v>13</v>
      </c>
      <c r="J27" s="635">
        <v>3</v>
      </c>
      <c r="K27" s="643"/>
      <c r="L27" s="644"/>
      <c r="M27" s="638">
        <v>0.53300000000000003</v>
      </c>
      <c r="N27" s="638">
        <v>0.53300000000000003</v>
      </c>
      <c r="O27" s="638">
        <v>0.14299999999999999</v>
      </c>
      <c r="P27" s="637"/>
      <c r="Q27" s="638"/>
    </row>
    <row r="28" spans="2:17" ht="22.5" customHeight="1" x14ac:dyDescent="0.2">
      <c r="B28" s="1468" t="s">
        <v>1399</v>
      </c>
      <c r="C28" s="632">
        <v>85</v>
      </c>
      <c r="D28" s="632">
        <v>46</v>
      </c>
      <c r="E28" s="632">
        <v>106</v>
      </c>
      <c r="F28" s="639">
        <v>94</v>
      </c>
      <c r="G28" s="632">
        <v>28</v>
      </c>
      <c r="H28" s="634">
        <v>83</v>
      </c>
      <c r="I28" s="635">
        <v>39</v>
      </c>
      <c r="J28" s="635">
        <v>36</v>
      </c>
      <c r="K28" s="640">
        <v>26</v>
      </c>
      <c r="L28" s="637">
        <v>27</v>
      </c>
      <c r="M28" s="638">
        <v>0.97599999999999998</v>
      </c>
      <c r="N28" s="638">
        <v>0.97599999999999998</v>
      </c>
      <c r="O28" s="638">
        <v>0.34</v>
      </c>
      <c r="P28" s="638">
        <v>0.27700000000000002</v>
      </c>
      <c r="Q28" s="638">
        <f t="shared" ref="Q28:Q37" si="1">L28/G28</f>
        <v>0.9642857142857143</v>
      </c>
    </row>
    <row r="29" spans="2:17" ht="22.5" customHeight="1" x14ac:dyDescent="0.2">
      <c r="B29" s="1468" t="s">
        <v>572</v>
      </c>
      <c r="C29" s="632">
        <v>272</v>
      </c>
      <c r="D29" s="632">
        <v>110</v>
      </c>
      <c r="E29" s="632">
        <v>201</v>
      </c>
      <c r="F29" s="639">
        <v>175</v>
      </c>
      <c r="G29" s="632">
        <v>137</v>
      </c>
      <c r="H29" s="634">
        <v>81</v>
      </c>
      <c r="I29" s="635">
        <v>68</v>
      </c>
      <c r="J29" s="635">
        <v>70</v>
      </c>
      <c r="K29" s="640">
        <v>71</v>
      </c>
      <c r="L29" s="637">
        <v>67</v>
      </c>
      <c r="M29" s="638">
        <v>0.29799999999999999</v>
      </c>
      <c r="N29" s="638">
        <v>0.29799999999999999</v>
      </c>
      <c r="O29" s="638">
        <v>0.34799999999999998</v>
      </c>
      <c r="P29" s="638">
        <v>0.40600000000000003</v>
      </c>
      <c r="Q29" s="638">
        <f t="shared" si="1"/>
        <v>0.48905109489051096</v>
      </c>
    </row>
    <row r="30" spans="2:17" ht="25.5" customHeight="1" x14ac:dyDescent="0.2">
      <c r="B30" s="1467" t="s">
        <v>957</v>
      </c>
      <c r="C30" s="632">
        <v>77</v>
      </c>
      <c r="D30" s="632">
        <v>29</v>
      </c>
      <c r="E30" s="632">
        <v>66</v>
      </c>
      <c r="F30" s="639">
        <v>94</v>
      </c>
      <c r="G30" s="632">
        <v>21</v>
      </c>
      <c r="H30" s="634">
        <v>61</v>
      </c>
      <c r="I30" s="635">
        <v>59</v>
      </c>
      <c r="J30" s="635">
        <v>58</v>
      </c>
      <c r="K30" s="640">
        <v>62</v>
      </c>
      <c r="L30" s="637">
        <v>58</v>
      </c>
      <c r="M30" s="638">
        <v>0.79200000000000004</v>
      </c>
      <c r="N30" s="638">
        <v>0.79200000000000004</v>
      </c>
      <c r="O30" s="638">
        <v>0.879</v>
      </c>
      <c r="P30" s="638">
        <v>0.66</v>
      </c>
      <c r="Q30" s="638">
        <f t="shared" si="1"/>
        <v>2.7619047619047619</v>
      </c>
    </row>
    <row r="31" spans="2:17" ht="19.5" customHeight="1" x14ac:dyDescent="0.2">
      <c r="B31" s="1468" t="s">
        <v>1400</v>
      </c>
      <c r="C31" s="632">
        <v>100</v>
      </c>
      <c r="D31" s="632">
        <v>149</v>
      </c>
      <c r="E31" s="632">
        <v>136</v>
      </c>
      <c r="F31" s="639">
        <v>50</v>
      </c>
      <c r="G31" s="632">
        <v>155</v>
      </c>
      <c r="H31" s="645">
        <v>139</v>
      </c>
      <c r="I31" s="635">
        <v>138</v>
      </c>
      <c r="J31" s="646">
        <v>143</v>
      </c>
      <c r="K31" s="647">
        <v>124</v>
      </c>
      <c r="L31" s="632">
        <v>140</v>
      </c>
      <c r="M31" s="638">
        <v>1.39</v>
      </c>
      <c r="N31" s="638">
        <v>1.39</v>
      </c>
      <c r="O31" s="638">
        <v>1.0509999999999999</v>
      </c>
      <c r="P31" s="638">
        <v>2.48</v>
      </c>
      <c r="Q31" s="638">
        <f t="shared" si="1"/>
        <v>0.90322580645161288</v>
      </c>
    </row>
    <row r="32" spans="2:17" ht="19.5" customHeight="1" x14ac:dyDescent="0.2">
      <c r="B32" s="1468" t="s">
        <v>961</v>
      </c>
      <c r="C32" s="632">
        <v>345</v>
      </c>
      <c r="D32" s="632">
        <v>109</v>
      </c>
      <c r="E32" s="632">
        <v>271</v>
      </c>
      <c r="F32" s="639">
        <v>222</v>
      </c>
      <c r="G32" s="632">
        <v>123</v>
      </c>
      <c r="H32" s="634">
        <v>156</v>
      </c>
      <c r="I32" s="635">
        <v>140</v>
      </c>
      <c r="J32" s="635">
        <v>136</v>
      </c>
      <c r="K32" s="640">
        <v>127</v>
      </c>
      <c r="L32" s="637">
        <v>121</v>
      </c>
      <c r="M32" s="638">
        <v>0.45200000000000001</v>
      </c>
      <c r="N32" s="638">
        <v>0.45200000000000001</v>
      </c>
      <c r="O32" s="638">
        <v>0.502</v>
      </c>
      <c r="P32" s="638">
        <v>0.57199999999999995</v>
      </c>
      <c r="Q32" s="638">
        <f t="shared" si="1"/>
        <v>0.98373983739837401</v>
      </c>
    </row>
    <row r="33" spans="2:17" ht="19.5" customHeight="1" x14ac:dyDescent="0.2">
      <c r="B33" s="1470" t="s">
        <v>959</v>
      </c>
      <c r="C33" s="648">
        <v>214</v>
      </c>
      <c r="D33" s="632">
        <v>99</v>
      </c>
      <c r="E33" s="632">
        <v>165</v>
      </c>
      <c r="F33" s="639">
        <v>157</v>
      </c>
      <c r="G33" s="632">
        <v>129</v>
      </c>
      <c r="H33" s="634">
        <v>99</v>
      </c>
      <c r="I33" s="635">
        <v>82</v>
      </c>
      <c r="J33" s="635">
        <v>76</v>
      </c>
      <c r="K33" s="640">
        <v>53</v>
      </c>
      <c r="L33" s="637">
        <v>42</v>
      </c>
      <c r="M33" s="638">
        <v>0.46300000000000002</v>
      </c>
      <c r="N33" s="638">
        <v>0.46300000000000002</v>
      </c>
      <c r="O33" s="638">
        <v>0.46100000000000002</v>
      </c>
      <c r="P33" s="638">
        <v>0.33800000000000002</v>
      </c>
      <c r="Q33" s="638">
        <f t="shared" si="1"/>
        <v>0.32558139534883723</v>
      </c>
    </row>
    <row r="34" spans="2:17" ht="19.5" customHeight="1" x14ac:dyDescent="0.2">
      <c r="B34" s="1467" t="s">
        <v>960</v>
      </c>
      <c r="C34" s="632"/>
      <c r="D34" s="632">
        <v>27</v>
      </c>
      <c r="E34" s="632">
        <v>94</v>
      </c>
      <c r="F34" s="639">
        <v>86</v>
      </c>
      <c r="G34" s="632">
        <v>96</v>
      </c>
      <c r="H34" s="634"/>
      <c r="I34" s="635">
        <v>61</v>
      </c>
      <c r="J34" s="635">
        <v>60</v>
      </c>
      <c r="K34" s="640">
        <v>66</v>
      </c>
      <c r="L34" s="637">
        <v>61</v>
      </c>
      <c r="M34" s="637"/>
      <c r="N34" s="637"/>
      <c r="O34" s="638">
        <v>0.63800000000000001</v>
      </c>
      <c r="P34" s="638">
        <v>0.76700000000000002</v>
      </c>
      <c r="Q34" s="638">
        <f t="shared" si="1"/>
        <v>0.63541666666666663</v>
      </c>
    </row>
    <row r="35" spans="2:17" ht="19.5" customHeight="1" x14ac:dyDescent="0.2">
      <c r="B35" s="1468" t="s">
        <v>962</v>
      </c>
      <c r="C35" s="632">
        <v>118</v>
      </c>
      <c r="D35" s="632">
        <v>78</v>
      </c>
      <c r="E35" s="632">
        <v>90</v>
      </c>
      <c r="F35" s="639">
        <v>45</v>
      </c>
      <c r="G35" s="632">
        <v>56</v>
      </c>
      <c r="H35" s="634">
        <v>72</v>
      </c>
      <c r="I35" s="635">
        <v>52</v>
      </c>
      <c r="J35" s="635">
        <v>59</v>
      </c>
      <c r="K35" s="640">
        <v>52</v>
      </c>
      <c r="L35" s="637">
        <v>59</v>
      </c>
      <c r="M35" s="638">
        <v>0.61</v>
      </c>
      <c r="N35" s="638">
        <v>0.61</v>
      </c>
      <c r="O35" s="638">
        <v>0.65600000000000003</v>
      </c>
      <c r="P35" s="638">
        <v>1.1559999999999999</v>
      </c>
      <c r="Q35" s="638">
        <f t="shared" si="1"/>
        <v>1.0535714285714286</v>
      </c>
    </row>
    <row r="36" spans="2:17" ht="19.5" customHeight="1" x14ac:dyDescent="0.2">
      <c r="B36" s="1468" t="s">
        <v>963</v>
      </c>
      <c r="C36" s="632">
        <v>114</v>
      </c>
      <c r="D36" s="632">
        <v>68</v>
      </c>
      <c r="E36" s="632">
        <v>96</v>
      </c>
      <c r="F36" s="639">
        <v>116</v>
      </c>
      <c r="G36" s="632">
        <v>29</v>
      </c>
      <c r="H36" s="645">
        <v>60</v>
      </c>
      <c r="I36" s="635">
        <v>57</v>
      </c>
      <c r="J36" s="646">
        <v>61</v>
      </c>
      <c r="K36" s="647">
        <v>63</v>
      </c>
      <c r="L36" s="632">
        <v>60</v>
      </c>
      <c r="M36" s="638">
        <v>0.52600000000000002</v>
      </c>
      <c r="N36" s="638">
        <v>0.52600000000000002</v>
      </c>
      <c r="O36" s="638">
        <v>0.63500000000000001</v>
      </c>
      <c r="P36" s="638">
        <v>0.54300000000000004</v>
      </c>
      <c r="Q36" s="638">
        <f t="shared" si="1"/>
        <v>2.0689655172413794</v>
      </c>
    </row>
    <row r="37" spans="2:17" ht="19.5" customHeight="1" x14ac:dyDescent="0.2">
      <c r="B37" s="1468" t="s">
        <v>965</v>
      </c>
      <c r="C37" s="632">
        <v>212</v>
      </c>
      <c r="D37" s="632">
        <v>86</v>
      </c>
      <c r="E37" s="632">
        <v>140</v>
      </c>
      <c r="F37" s="639">
        <v>136</v>
      </c>
      <c r="G37" s="632">
        <v>88</v>
      </c>
      <c r="H37" s="634">
        <v>65</v>
      </c>
      <c r="I37" s="635">
        <v>59</v>
      </c>
      <c r="J37" s="635">
        <v>59</v>
      </c>
      <c r="K37" s="640">
        <v>55</v>
      </c>
      <c r="L37" s="637">
        <v>63</v>
      </c>
      <c r="M37" s="638">
        <v>0.307</v>
      </c>
      <c r="N37" s="638">
        <v>0.307</v>
      </c>
      <c r="O37" s="638">
        <v>0.42099999999999999</v>
      </c>
      <c r="P37" s="638">
        <v>0.40400000000000003</v>
      </c>
      <c r="Q37" s="638">
        <f t="shared" si="1"/>
        <v>0.71590909090909094</v>
      </c>
    </row>
    <row r="38" spans="2:17" ht="19.5" customHeight="1" x14ac:dyDescent="0.2">
      <c r="B38" s="1467" t="s">
        <v>1401</v>
      </c>
      <c r="C38" s="632"/>
      <c r="D38" s="632">
        <v>86</v>
      </c>
      <c r="E38" s="632">
        <v>266</v>
      </c>
      <c r="F38" s="639">
        <v>131</v>
      </c>
      <c r="G38" s="632">
        <v>30</v>
      </c>
      <c r="H38" s="634"/>
      <c r="I38" s="635"/>
      <c r="J38" s="635"/>
      <c r="K38" s="640"/>
      <c r="L38" s="637"/>
      <c r="M38" s="637"/>
      <c r="N38" s="637"/>
      <c r="O38" s="637"/>
      <c r="P38" s="637"/>
      <c r="Q38" s="637"/>
    </row>
    <row r="39" spans="2:17" ht="19.5" customHeight="1" x14ac:dyDescent="0.2">
      <c r="B39" s="1461" t="s">
        <v>1402</v>
      </c>
      <c r="C39" s="1472">
        <v>2151</v>
      </c>
      <c r="D39" s="1473">
        <v>1271</v>
      </c>
      <c r="E39" s="1473">
        <v>2062</v>
      </c>
      <c r="F39" s="1474">
        <v>1632</v>
      </c>
      <c r="G39" s="1475">
        <f>SUM(G21:G38)</f>
        <v>1132</v>
      </c>
      <c r="H39" s="1472">
        <v>1175</v>
      </c>
      <c r="I39" s="1476">
        <v>1116</v>
      </c>
      <c r="J39" s="1473">
        <v>1114</v>
      </c>
      <c r="K39" s="1474">
        <v>1032</v>
      </c>
      <c r="L39" s="1475">
        <f>SUM(L21:L37)</f>
        <v>980</v>
      </c>
      <c r="M39" s="1471">
        <v>0.54600000000000004</v>
      </c>
      <c r="N39" s="1471">
        <v>0.54600000000000004</v>
      </c>
      <c r="O39" s="1471">
        <v>0.54</v>
      </c>
      <c r="P39" s="1471">
        <v>0.63200000000000001</v>
      </c>
      <c r="Q39" s="1471">
        <f>L39/G39</f>
        <v>0.86572438162544174</v>
      </c>
    </row>
    <row r="40" spans="2:17" ht="19.5" customHeight="1" x14ac:dyDescent="0.2">
      <c r="B40" s="1461" t="s">
        <v>1403</v>
      </c>
      <c r="C40" s="1477"/>
      <c r="D40" s="1478"/>
      <c r="E40" s="1478"/>
      <c r="F40" s="1476"/>
      <c r="G40" s="1479"/>
      <c r="H40" s="1476"/>
      <c r="I40" s="1478"/>
      <c r="J40" s="1478"/>
      <c r="K40" s="1480"/>
      <c r="L40" s="1481"/>
      <c r="M40" s="209"/>
      <c r="N40" s="209"/>
      <c r="O40" s="209"/>
      <c r="P40" s="209"/>
      <c r="Q40" s="209"/>
    </row>
    <row r="44" spans="2:17" ht="15.75" customHeight="1" x14ac:dyDescent="0.2">
      <c r="B44" s="2152" t="s">
        <v>10</v>
      </c>
      <c r="C44" s="2152"/>
      <c r="D44" s="2152"/>
      <c r="E44" s="2152"/>
      <c r="F44" s="2152"/>
      <c r="G44" s="2152"/>
    </row>
    <row r="46" spans="2:17" ht="15.75" customHeight="1" x14ac:dyDescent="0.2">
      <c r="B46" s="2174" t="s">
        <v>1404</v>
      </c>
      <c r="C46" s="2175"/>
      <c r="D46" s="2175"/>
      <c r="E46" s="2175"/>
      <c r="F46" s="2175"/>
      <c r="G46" s="2176"/>
    </row>
    <row r="47" spans="2:17" ht="15.75" customHeight="1" x14ac:dyDescent="0.2">
      <c r="B47" s="2177"/>
      <c r="C47" s="2178"/>
      <c r="D47" s="2178"/>
      <c r="E47" s="2178"/>
      <c r="F47" s="2178"/>
      <c r="G47" s="2179"/>
    </row>
    <row r="48" spans="2:17" ht="15.75" customHeight="1" x14ac:dyDescent="0.2">
      <c r="B48" s="2177"/>
      <c r="C48" s="2178"/>
      <c r="D48" s="2178"/>
      <c r="E48" s="2178"/>
      <c r="F48" s="2178"/>
      <c r="G48" s="2179"/>
    </row>
    <row r="49" spans="2:7" ht="15.75" customHeight="1" x14ac:dyDescent="0.2">
      <c r="B49" s="2177"/>
      <c r="C49" s="2178"/>
      <c r="D49" s="2178"/>
      <c r="E49" s="2178"/>
      <c r="F49" s="2178"/>
      <c r="G49" s="2179"/>
    </row>
    <row r="50" spans="2:7" ht="15.75" customHeight="1" x14ac:dyDescent="0.2">
      <c r="B50" s="2177"/>
      <c r="C50" s="2178"/>
      <c r="D50" s="2178"/>
      <c r="E50" s="2178"/>
      <c r="F50" s="2178"/>
      <c r="G50" s="2179"/>
    </row>
    <row r="51" spans="2:7" ht="15.75" customHeight="1" x14ac:dyDescent="0.2">
      <c r="B51" s="2177"/>
      <c r="C51" s="2178"/>
      <c r="D51" s="2178"/>
      <c r="E51" s="2178"/>
      <c r="F51" s="2178"/>
      <c r="G51" s="2179"/>
    </row>
    <row r="52" spans="2:7" ht="15.75" customHeight="1" x14ac:dyDescent="0.2">
      <c r="B52" s="2180"/>
      <c r="C52" s="2181"/>
      <c r="D52" s="2181"/>
      <c r="E52" s="2181"/>
      <c r="F52" s="2181"/>
      <c r="G52" s="2182"/>
    </row>
  </sheetData>
  <sheetProtection formatCells="0" formatColumns="0" formatRows="0" insertColumns="0" insertRows="0" insertHyperlinks="0" deleteColumns="0" deleteRows="0" pivotTables="0"/>
  <mergeCells count="28">
    <mergeCell ref="B2:E2"/>
    <mergeCell ref="F2:J2"/>
    <mergeCell ref="M19:Q19"/>
    <mergeCell ref="C19:G19"/>
    <mergeCell ref="B44:G44"/>
    <mergeCell ref="B5:C5"/>
    <mergeCell ref="D5:E5"/>
    <mergeCell ref="D6:E6"/>
    <mergeCell ref="D8:E8"/>
    <mergeCell ref="H7:J7"/>
    <mergeCell ref="H6:J6"/>
    <mergeCell ref="D7:E7"/>
    <mergeCell ref="B7:C7"/>
    <mergeCell ref="F7:G7"/>
    <mergeCell ref="B4:C4"/>
    <mergeCell ref="D4:E4"/>
    <mergeCell ref="H4:J4"/>
    <mergeCell ref="B6:C6"/>
    <mergeCell ref="F4:G4"/>
    <mergeCell ref="F5:G5"/>
    <mergeCell ref="F6:G6"/>
    <mergeCell ref="H5:J5"/>
    <mergeCell ref="B46:G52"/>
    <mergeCell ref="H19:K19"/>
    <mergeCell ref="B8:C8"/>
    <mergeCell ref="H8:J8"/>
    <mergeCell ref="F8:G8"/>
    <mergeCell ref="B10:J10"/>
  </mergeCells>
  <phoneticPr fontId="6" type="noConversion"/>
  <pageMargins left="0.7" right="0.7" top="0.75" bottom="0.75" header="0" footer="0"/>
  <pageSetup paperSize="9" scale="26"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1" id="{00000000-000E-0000-2700-000001000000}">
            <x14:iconSet iconSet="4Arrows" custom="1">
              <x14:cfvo type="percent">
                <xm:f>0</xm:f>
              </x14:cfvo>
              <x14:cfvo type="num">
                <xm:f>0.5</xm:f>
              </x14:cfvo>
              <x14:cfvo type="num">
                <xm:f>0.6</xm:f>
              </x14:cfvo>
              <x14:cfvo type="num">
                <xm:f>0.7</xm:f>
              </x14:cfvo>
              <x14:cfIcon iconSet="3TrafficLights1" iconId="0"/>
              <x14:cfIcon iconSet="3TrafficLights1" iconId="1"/>
              <x14:cfIcon iconSet="3Triangles" iconId="2"/>
              <x14:cfIcon iconSet="3Symbols" iconId="2"/>
            </x14:iconSet>
          </x14:cfRule>
          <xm:sqref>D17:J17</xm:sqref>
        </x14:conditionalFormatting>
      </x14:conditionalFormattings>
    </ext>
  </extLs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789DA-1692-4A26-A413-026684010DEC}">
  <sheetPr>
    <tabColor theme="2"/>
    <pageSetUpPr fitToPage="1"/>
  </sheetPr>
  <dimension ref="B2:K29"/>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23" style="39" customWidth="1"/>
    <col min="4" max="4" width="17.28515625" style="39" bestFit="1" customWidth="1"/>
    <col min="5" max="9" width="12.5703125" style="39" customWidth="1"/>
    <col min="10" max="10" width="36.28515625" style="39" customWidth="1"/>
    <col min="11" max="11" width="8.85546875" style="39" customWidth="1"/>
    <col min="12" max="21" width="7.5703125" style="39" customWidth="1"/>
    <col min="22" max="16384" width="12.5703125" style="39"/>
  </cols>
  <sheetData>
    <row r="2" spans="2:11" s="166" customFormat="1" ht="30.75" customHeight="1" x14ac:dyDescent="0.25">
      <c r="B2" s="1966" t="s">
        <v>0</v>
      </c>
      <c r="C2" s="1967"/>
      <c r="D2" s="1967"/>
      <c r="E2" s="2046" t="s">
        <v>123</v>
      </c>
      <c r="F2" s="2228"/>
      <c r="G2" s="2228"/>
      <c r="H2" s="2228"/>
      <c r="I2" s="2228"/>
      <c r="J2" s="2229"/>
    </row>
    <row r="3" spans="2:11" ht="22.5" customHeight="1" x14ac:dyDescent="0.2">
      <c r="B3" s="40"/>
      <c r="C3" s="40"/>
      <c r="D3" s="41"/>
      <c r="E3" s="41"/>
      <c r="F3" s="41"/>
      <c r="G3" s="41"/>
      <c r="H3" s="41"/>
      <c r="I3" s="41"/>
    </row>
    <row r="4" spans="2:11" ht="57.75" customHeight="1" x14ac:dyDescent="0.25">
      <c r="B4" s="2118" t="s">
        <v>124</v>
      </c>
      <c r="C4" s="2163"/>
      <c r="D4" s="2230" t="s">
        <v>55</v>
      </c>
      <c r="E4" s="2231"/>
      <c r="F4" s="2120" t="s">
        <v>126</v>
      </c>
      <c r="G4" s="2433"/>
      <c r="H4" s="2495" t="s">
        <v>1405</v>
      </c>
      <c r="I4" s="2496"/>
      <c r="J4" s="2496"/>
      <c r="K4" s="1012"/>
    </row>
    <row r="5" spans="2:11" ht="34.5" customHeight="1" x14ac:dyDescent="0.2">
      <c r="B5" s="2118" t="s">
        <v>128</v>
      </c>
      <c r="C5" s="2163"/>
      <c r="D5" s="2216" t="s">
        <v>1406</v>
      </c>
      <c r="E5" s="2215"/>
      <c r="F5" s="2120" t="s">
        <v>130</v>
      </c>
      <c r="G5" s="2433"/>
      <c r="H5" s="2214" t="s">
        <v>597</v>
      </c>
      <c r="I5" s="2215"/>
      <c r="J5" s="2215"/>
    </row>
    <row r="6" spans="2:11" ht="22.5" customHeight="1" x14ac:dyDescent="0.2">
      <c r="B6" s="2118" t="s">
        <v>132</v>
      </c>
      <c r="C6" s="1943"/>
      <c r="D6" s="2259" t="s">
        <v>1407</v>
      </c>
      <c r="E6" s="2259"/>
      <c r="F6" s="2189" t="s">
        <v>134</v>
      </c>
      <c r="G6" s="2430"/>
      <c r="H6" s="2497" t="s">
        <v>135</v>
      </c>
      <c r="I6" s="2498"/>
      <c r="J6" s="2499"/>
    </row>
    <row r="7" spans="2:11" ht="22.5" customHeight="1" x14ac:dyDescent="0.2">
      <c r="B7" s="2118" t="s">
        <v>136</v>
      </c>
      <c r="C7" s="2163"/>
      <c r="D7" s="2259" t="s">
        <v>1408</v>
      </c>
      <c r="E7" s="2259"/>
      <c r="F7" s="2189" t="s">
        <v>138</v>
      </c>
      <c r="G7" s="2430"/>
      <c r="H7" s="2497" t="s">
        <v>139</v>
      </c>
      <c r="I7" s="2498"/>
      <c r="J7" s="2499"/>
    </row>
    <row r="8" spans="2:11" ht="30" customHeight="1" x14ac:dyDescent="0.2">
      <c r="B8" s="2118" t="s">
        <v>140</v>
      </c>
      <c r="C8" s="1943"/>
      <c r="D8" s="2216" t="s">
        <v>1387</v>
      </c>
      <c r="E8" s="2216"/>
      <c r="F8" s="2189" t="s">
        <v>142</v>
      </c>
      <c r="G8" s="2430"/>
      <c r="H8" s="2500" t="s">
        <v>1409</v>
      </c>
      <c r="I8" s="2500"/>
      <c r="J8" s="2500"/>
    </row>
    <row r="9" spans="2:11" ht="19.5" customHeight="1" x14ac:dyDescent="0.2"/>
    <row r="10" spans="2:11" ht="22.5" customHeight="1" x14ac:dyDescent="0.2">
      <c r="B10" s="2234" t="s">
        <v>1253</v>
      </c>
      <c r="C10" s="2159"/>
      <c r="D10" s="2159"/>
      <c r="E10" s="2159"/>
      <c r="F10" s="2159"/>
      <c r="G10" s="2159"/>
      <c r="H10" s="2159"/>
      <c r="I10" s="2159"/>
      <c r="J10" s="2159"/>
    </row>
    <row r="11" spans="2:11" s="172" customFormat="1" ht="22.5" customHeight="1" x14ac:dyDescent="0.2">
      <c r="B11" s="1106" t="s">
        <v>1410</v>
      </c>
      <c r="C11" s="1107"/>
      <c r="D11" s="1107"/>
      <c r="E11" s="1107"/>
      <c r="F11" s="1109" t="s">
        <v>601</v>
      </c>
      <c r="G11" s="1107"/>
      <c r="H11" s="1100"/>
      <c r="I11" s="1100"/>
      <c r="J11" s="1101"/>
    </row>
    <row r="12" spans="2:11" ht="22.5" customHeight="1" x14ac:dyDescent="0.2">
      <c r="B12" s="221"/>
      <c r="C12" s="92"/>
      <c r="D12" s="92"/>
      <c r="E12" s="92"/>
      <c r="F12" s="92"/>
      <c r="G12" s="92"/>
      <c r="H12" s="92"/>
      <c r="I12" s="92"/>
      <c r="J12" s="92"/>
    </row>
    <row r="13" spans="2:11" ht="15.75" customHeight="1" x14ac:dyDescent="0.2">
      <c r="B13" s="2163"/>
      <c r="C13" s="1944"/>
      <c r="D13" s="1119">
        <v>2022</v>
      </c>
      <c r="E13" s="1119">
        <v>2023</v>
      </c>
      <c r="F13" s="1119">
        <v>2024</v>
      </c>
      <c r="G13" s="1119">
        <v>2025</v>
      </c>
      <c r="H13" s="1150">
        <v>2026</v>
      </c>
    </row>
    <row r="14" spans="2:11" ht="15.75" customHeight="1" x14ac:dyDescent="0.2">
      <c r="B14" s="2183" t="s">
        <v>1411</v>
      </c>
      <c r="C14" s="2501"/>
      <c r="D14" s="1335">
        <v>9</v>
      </c>
      <c r="E14" s="202">
        <v>21</v>
      </c>
      <c r="F14" s="202">
        <v>14</v>
      </c>
      <c r="G14" s="202">
        <v>17</v>
      </c>
      <c r="H14" s="626">
        <v>17</v>
      </c>
    </row>
    <row r="15" spans="2:11" ht="15.75" customHeight="1" x14ac:dyDescent="0.2">
      <c r="B15" s="2183" t="s">
        <v>1412</v>
      </c>
      <c r="C15" s="2501"/>
      <c r="D15" s="1335"/>
      <c r="E15" s="202">
        <v>33</v>
      </c>
      <c r="F15" s="202">
        <v>32</v>
      </c>
      <c r="G15" s="202"/>
      <c r="H15" s="113"/>
    </row>
    <row r="16" spans="2:11" ht="15.75" customHeight="1" x14ac:dyDescent="0.2">
      <c r="B16" s="44"/>
      <c r="C16" s="44"/>
      <c r="D16" s="171"/>
      <c r="E16" s="171"/>
      <c r="F16" s="171"/>
      <c r="G16" s="171"/>
    </row>
    <row r="18" spans="2:10" ht="22.5" customHeight="1" x14ac:dyDescent="0.2">
      <c r="B18" s="2118" t="s">
        <v>1118</v>
      </c>
      <c r="C18" s="2308"/>
      <c r="D18" s="2308"/>
      <c r="E18" s="2308"/>
      <c r="F18" s="148"/>
    </row>
    <row r="19" spans="2:10" ht="22.5" customHeight="1" x14ac:dyDescent="0.2">
      <c r="B19" s="282"/>
      <c r="C19" s="282"/>
      <c r="D19" s="282"/>
      <c r="E19" s="282"/>
      <c r="F19" s="282"/>
      <c r="G19" s="287"/>
      <c r="H19" s="287"/>
      <c r="I19" s="287"/>
      <c r="J19" s="287"/>
    </row>
    <row r="20" spans="2:10" ht="19.5" customHeight="1" x14ac:dyDescent="0.2">
      <c r="B20" s="2382" t="s">
        <v>1413</v>
      </c>
      <c r="C20" s="2383"/>
      <c r="D20" s="2383"/>
      <c r="E20" s="2384"/>
      <c r="F20" s="282"/>
    </row>
    <row r="21" spans="2:10" ht="19.5" customHeight="1" x14ac:dyDescent="0.2">
      <c r="B21" s="2385"/>
      <c r="C21" s="2386"/>
      <c r="D21" s="2386"/>
      <c r="E21" s="2387"/>
      <c r="F21" s="282"/>
    </row>
    <row r="22" spans="2:10" ht="19.5" customHeight="1" x14ac:dyDescent="0.2">
      <c r="B22" s="2385"/>
      <c r="C22" s="2386"/>
      <c r="D22" s="2386"/>
      <c r="E22" s="2387"/>
      <c r="F22" s="282"/>
    </row>
    <row r="23" spans="2:10" ht="19.5" customHeight="1" x14ac:dyDescent="0.2">
      <c r="B23" s="2385"/>
      <c r="C23" s="2386"/>
      <c r="D23" s="2386"/>
      <c r="E23" s="2387"/>
      <c r="F23" s="282"/>
    </row>
    <row r="24" spans="2:10" ht="19.5" customHeight="1" x14ac:dyDescent="0.2">
      <c r="B24" s="2385"/>
      <c r="C24" s="2386"/>
      <c r="D24" s="2386"/>
      <c r="E24" s="2387"/>
      <c r="F24" s="282"/>
    </row>
    <row r="25" spans="2:10" ht="19.5" customHeight="1" x14ac:dyDescent="0.2">
      <c r="B25" s="2385"/>
      <c r="C25" s="2386"/>
      <c r="D25" s="2386"/>
      <c r="E25" s="2387"/>
      <c r="F25" s="282"/>
    </row>
    <row r="26" spans="2:10" ht="19.5" customHeight="1" x14ac:dyDescent="0.2">
      <c r="B26" s="2385"/>
      <c r="C26" s="2386"/>
      <c r="D26" s="2386"/>
      <c r="E26" s="2387"/>
      <c r="F26" s="282"/>
    </row>
    <row r="27" spans="2:10" ht="19.5" customHeight="1" x14ac:dyDescent="0.2">
      <c r="B27" s="2385"/>
      <c r="C27" s="2386"/>
      <c r="D27" s="2386"/>
      <c r="E27" s="2387"/>
      <c r="F27" s="282"/>
    </row>
    <row r="28" spans="2:10" ht="19.5" customHeight="1" x14ac:dyDescent="0.2">
      <c r="B28" s="2388"/>
      <c r="C28" s="2389"/>
      <c r="D28" s="2389"/>
      <c r="E28" s="2390"/>
    </row>
    <row r="29" spans="2:10" ht="19.5" customHeight="1" x14ac:dyDescent="0.2">
      <c r="H29" s="2202" t="s">
        <v>72</v>
      </c>
      <c r="I29" s="2149"/>
      <c r="J29" s="2149"/>
    </row>
  </sheetData>
  <sheetProtection formatCells="0" formatColumns="0" formatRows="0" insertColumns="0" insertRows="0" insertHyperlinks="0" deleteColumns="0" deleteRows="0" pivotTables="0"/>
  <mergeCells count="29">
    <mergeCell ref="B10:J10"/>
    <mergeCell ref="B18:E18"/>
    <mergeCell ref="B20:E28"/>
    <mergeCell ref="H29:J29"/>
    <mergeCell ref="B8:C8"/>
    <mergeCell ref="H8:J8"/>
    <mergeCell ref="D8:E8"/>
    <mergeCell ref="F8:G8"/>
    <mergeCell ref="B13:C13"/>
    <mergeCell ref="B14:C14"/>
    <mergeCell ref="B15:C15"/>
    <mergeCell ref="B5:C5"/>
    <mergeCell ref="D5:E5"/>
    <mergeCell ref="F5:G5"/>
    <mergeCell ref="H5:J5"/>
    <mergeCell ref="B7:C7"/>
    <mergeCell ref="D7:E7"/>
    <mergeCell ref="F7:G7"/>
    <mergeCell ref="B6:C6"/>
    <mergeCell ref="F6:G6"/>
    <mergeCell ref="D6:E6"/>
    <mergeCell ref="H6:J6"/>
    <mergeCell ref="H7:J7"/>
    <mergeCell ref="B2:D2"/>
    <mergeCell ref="E2:J2"/>
    <mergeCell ref="B4:C4"/>
    <mergeCell ref="D4:E4"/>
    <mergeCell ref="F4:G4"/>
    <mergeCell ref="H4:J4"/>
  </mergeCells>
  <pageMargins left="0.7" right="0.7" top="0.75" bottom="0.75" header="0" footer="0"/>
  <pageSetup paperSize="9" scale="56"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B1CB73-C367-484A-B830-609D142E1B50}">
  <sheetPr>
    <tabColor theme="2"/>
    <pageSetUpPr fitToPage="1"/>
  </sheetPr>
  <dimension ref="B2:N44"/>
  <sheetViews>
    <sheetView showGridLines="0" workbookViewId="0">
      <selection activeCell="N21" sqref="N21"/>
    </sheetView>
  </sheetViews>
  <sheetFormatPr defaultColWidth="12.5703125" defaultRowHeight="15.75" customHeight="1" x14ac:dyDescent="0.2"/>
  <cols>
    <col min="1" max="1" width="3.42578125" style="39" customWidth="1"/>
    <col min="2" max="2" width="23.42578125" style="39" customWidth="1"/>
    <col min="3" max="4" width="17.28515625" style="39" customWidth="1"/>
    <col min="5" max="9" width="12.5703125" style="39" customWidth="1"/>
    <col min="10" max="10" width="12.7109375" style="39" customWidth="1"/>
    <col min="11" max="20" width="7.5703125" style="39" customWidth="1"/>
    <col min="21" max="16384" width="12.5703125" style="39"/>
  </cols>
  <sheetData>
    <row r="2" spans="2:14" s="166" customFormat="1" ht="30" customHeight="1" x14ac:dyDescent="0.25">
      <c r="B2" s="1966" t="s">
        <v>0</v>
      </c>
      <c r="C2" s="1967"/>
      <c r="D2" s="1967"/>
      <c r="E2" s="2046" t="s">
        <v>123</v>
      </c>
      <c r="F2" s="2228"/>
      <c r="G2" s="2228"/>
      <c r="H2" s="2228"/>
      <c r="I2" s="2228"/>
      <c r="J2" s="2229"/>
    </row>
    <row r="3" spans="2:14" ht="22.5" customHeight="1" x14ac:dyDescent="0.2">
      <c r="B3" s="40"/>
      <c r="C3" s="40"/>
      <c r="D3" s="41"/>
      <c r="E3" s="41"/>
      <c r="F3" s="41"/>
      <c r="G3" s="41"/>
      <c r="H3" s="41"/>
      <c r="I3" s="41"/>
    </row>
    <row r="4" spans="2:14" ht="61.5" customHeight="1" x14ac:dyDescent="0.25">
      <c r="B4" s="2118" t="s">
        <v>124</v>
      </c>
      <c r="C4" s="2163"/>
      <c r="D4" s="2230" t="s">
        <v>56</v>
      </c>
      <c r="E4" s="2231"/>
      <c r="F4" s="2120" t="s">
        <v>126</v>
      </c>
      <c r="G4" s="2433"/>
      <c r="H4" s="2495" t="s">
        <v>1414</v>
      </c>
      <c r="I4" s="2496"/>
      <c r="J4" s="2496"/>
      <c r="K4" s="1012"/>
    </row>
    <row r="5" spans="2:14" ht="22.5" customHeight="1" x14ac:dyDescent="0.2">
      <c r="B5" s="2118" t="s">
        <v>128</v>
      </c>
      <c r="C5" s="2163"/>
      <c r="D5" s="2216" t="s">
        <v>1415</v>
      </c>
      <c r="E5" s="2215"/>
      <c r="F5" s="2120" t="s">
        <v>130</v>
      </c>
      <c r="G5" s="2433"/>
      <c r="H5" s="2214" t="s">
        <v>496</v>
      </c>
      <c r="I5" s="2215"/>
      <c r="J5" s="2215"/>
    </row>
    <row r="6" spans="2:14" ht="30.75" customHeight="1" x14ac:dyDescent="0.2">
      <c r="B6" s="2118" t="s">
        <v>132</v>
      </c>
      <c r="C6" s="1943"/>
      <c r="D6" s="2259" t="s">
        <v>1416</v>
      </c>
      <c r="E6" s="2259"/>
      <c r="F6" s="2189" t="s">
        <v>134</v>
      </c>
      <c r="G6" s="2430"/>
      <c r="H6" s="2497" t="s">
        <v>135</v>
      </c>
      <c r="I6" s="2498"/>
      <c r="J6" s="2499"/>
    </row>
    <row r="7" spans="2:14" ht="32.25" customHeight="1" x14ac:dyDescent="0.2">
      <c r="B7" s="2118" t="s">
        <v>136</v>
      </c>
      <c r="C7" s="2163"/>
      <c r="D7" s="2259" t="s">
        <v>1417</v>
      </c>
      <c r="E7" s="2259"/>
      <c r="F7" s="2189" t="s">
        <v>138</v>
      </c>
      <c r="G7" s="2430"/>
      <c r="H7" s="2497" t="s">
        <v>139</v>
      </c>
      <c r="I7" s="2498"/>
      <c r="J7" s="2499"/>
    </row>
    <row r="8" spans="2:14" ht="22.5" customHeight="1" x14ac:dyDescent="0.2">
      <c r="B8" s="2118" t="s">
        <v>140</v>
      </c>
      <c r="C8" s="1943"/>
      <c r="D8" s="2216" t="s">
        <v>1387</v>
      </c>
      <c r="E8" s="2216"/>
      <c r="F8" s="2189" t="s">
        <v>142</v>
      </c>
      <c r="G8" s="2430"/>
      <c r="H8" s="2500" t="s">
        <v>1418</v>
      </c>
      <c r="I8" s="2500"/>
      <c r="J8" s="2500"/>
    </row>
    <row r="10" spans="2:14" ht="22.5" customHeight="1" x14ac:dyDescent="0.2">
      <c r="B10" s="2307" t="s">
        <v>144</v>
      </c>
      <c r="C10" s="2308"/>
      <c r="D10" s="2308"/>
      <c r="E10" s="2308"/>
      <c r="F10" s="2308"/>
      <c r="G10" s="2308"/>
      <c r="H10" s="2308"/>
      <c r="I10" s="2308"/>
      <c r="J10" s="2308"/>
    </row>
    <row r="11" spans="2:14" s="172" customFormat="1" ht="22.5" customHeight="1" x14ac:dyDescent="0.2">
      <c r="B11" s="225" t="s">
        <v>1419</v>
      </c>
      <c r="F11" s="225" t="s">
        <v>312</v>
      </c>
      <c r="H11" s="183"/>
      <c r="I11" s="183"/>
      <c r="J11" s="183"/>
    </row>
    <row r="12" spans="2:14" ht="22.5" customHeight="1" x14ac:dyDescent="0.2">
      <c r="B12" s="183"/>
      <c r="C12" s="92"/>
      <c r="D12" s="92"/>
      <c r="E12" s="92"/>
      <c r="F12" s="92"/>
      <c r="G12" s="92"/>
      <c r="H12" s="92"/>
      <c r="I12" s="92"/>
      <c r="J12" s="92"/>
    </row>
    <row r="13" spans="2:14" ht="22.5" customHeight="1" x14ac:dyDescent="0.2">
      <c r="B13" s="1175"/>
      <c r="C13" s="1119" t="s">
        <v>442</v>
      </c>
      <c r="D13" s="1119" t="s">
        <v>443</v>
      </c>
      <c r="E13" s="1119" t="s">
        <v>444</v>
      </c>
      <c r="F13" s="1119" t="s">
        <v>445</v>
      </c>
      <c r="G13" s="92"/>
      <c r="H13" s="92"/>
      <c r="I13" s="92"/>
      <c r="J13" s="92"/>
    </row>
    <row r="14" spans="2:14" ht="22.5" customHeight="1" x14ac:dyDescent="0.2">
      <c r="B14" s="1182" t="s">
        <v>1420</v>
      </c>
      <c r="C14" s="843">
        <v>75</v>
      </c>
      <c r="D14" s="843">
        <v>74</v>
      </c>
      <c r="E14" s="843"/>
      <c r="F14" s="843"/>
      <c r="G14" s="92"/>
      <c r="H14" s="92"/>
      <c r="I14" s="92"/>
      <c r="J14" s="92"/>
    </row>
    <row r="15" spans="2:14" ht="22.5" customHeight="1" x14ac:dyDescent="0.2">
      <c r="B15" s="1182" t="s">
        <v>1421</v>
      </c>
      <c r="C15" s="624">
        <v>209</v>
      </c>
      <c r="D15" s="624">
        <v>214</v>
      </c>
      <c r="E15" s="624">
        <v>58</v>
      </c>
      <c r="F15" s="624">
        <v>214</v>
      </c>
      <c r="G15" s="92"/>
      <c r="H15" s="93"/>
      <c r="I15" s="93"/>
      <c r="J15" s="93"/>
      <c r="K15" s="44"/>
      <c r="L15" s="44"/>
      <c r="M15" s="44"/>
      <c r="N15" s="44"/>
    </row>
    <row r="16" spans="2:14" ht="24" customHeight="1" x14ac:dyDescent="0.2">
      <c r="B16" s="1133" t="s">
        <v>1422</v>
      </c>
      <c r="C16" s="163">
        <v>1114</v>
      </c>
      <c r="D16" s="163">
        <v>1032</v>
      </c>
      <c r="E16" s="163">
        <v>980</v>
      </c>
      <c r="F16" s="163">
        <v>974</v>
      </c>
      <c r="G16" s="92"/>
      <c r="H16" s="93"/>
      <c r="I16" s="93"/>
      <c r="J16" s="93"/>
      <c r="K16" s="44"/>
      <c r="L16" s="44"/>
      <c r="M16" s="44"/>
      <c r="N16" s="44"/>
    </row>
    <row r="17" spans="2:14" ht="36" customHeight="1" x14ac:dyDescent="0.2">
      <c r="B17" s="1133" t="s">
        <v>1423</v>
      </c>
      <c r="C17" s="625">
        <f>C15/C16</f>
        <v>0.18761220825852784</v>
      </c>
      <c r="D17" s="625">
        <f t="shared" ref="D17:F17" si="0">D15/D16</f>
        <v>0.20736434108527133</v>
      </c>
      <c r="E17" s="625">
        <f t="shared" si="0"/>
        <v>5.9183673469387757E-2</v>
      </c>
      <c r="F17" s="625">
        <f t="shared" si="0"/>
        <v>0.21971252566735114</v>
      </c>
      <c r="G17" s="92" t="s">
        <v>1424</v>
      </c>
      <c r="H17" s="93"/>
      <c r="I17" s="93"/>
      <c r="J17" s="93"/>
      <c r="K17" s="44"/>
      <c r="L17" s="44"/>
      <c r="M17" s="44"/>
      <c r="N17" s="44"/>
    </row>
    <row r="18" spans="2:14" ht="22.5" customHeight="1" x14ac:dyDescent="0.2">
      <c r="B18" s="221"/>
      <c r="C18" s="92"/>
      <c r="D18" s="92" t="s">
        <v>1425</v>
      </c>
      <c r="E18" s="92"/>
      <c r="F18" s="92"/>
      <c r="G18" s="92"/>
      <c r="H18" s="93"/>
      <c r="I18" s="93"/>
      <c r="J18" s="93"/>
      <c r="K18" s="44"/>
      <c r="L18" s="44"/>
      <c r="M18" s="44"/>
      <c r="N18" s="44"/>
    </row>
    <row r="19" spans="2:14" ht="22.5" customHeight="1" x14ac:dyDescent="0.2">
      <c r="B19" s="221"/>
      <c r="C19" s="92"/>
      <c r="D19" s="92"/>
      <c r="E19" s="92"/>
      <c r="F19" s="92"/>
      <c r="G19" s="92"/>
      <c r="H19" s="92"/>
      <c r="I19" s="92"/>
      <c r="J19" s="92"/>
    </row>
    <row r="20" spans="2:14" ht="22.5" customHeight="1" x14ac:dyDescent="0.2">
      <c r="B20" s="221"/>
      <c r="C20" s="92"/>
      <c r="D20" s="92"/>
      <c r="E20" s="92"/>
      <c r="F20" s="92"/>
      <c r="G20" s="92"/>
      <c r="H20" s="92"/>
      <c r="I20" s="92"/>
      <c r="J20" s="92"/>
    </row>
    <row r="21" spans="2:14" ht="22.5" customHeight="1" x14ac:dyDescent="0.2">
      <c r="B21" s="221"/>
      <c r="C21" s="92"/>
      <c r="D21" s="92"/>
      <c r="E21" s="92"/>
      <c r="F21" s="92"/>
      <c r="G21" s="92"/>
      <c r="H21" s="92"/>
      <c r="I21" s="92"/>
      <c r="J21" s="92"/>
    </row>
    <row r="22" spans="2:14" ht="22.5" customHeight="1" x14ac:dyDescent="0.2">
      <c r="B22" s="221"/>
      <c r="C22" s="92"/>
      <c r="D22" s="92"/>
      <c r="E22" s="92"/>
      <c r="F22" s="92"/>
      <c r="G22" s="92"/>
      <c r="H22" s="92"/>
      <c r="I22" s="92"/>
      <c r="J22" s="92"/>
    </row>
    <row r="23" spans="2:14" ht="22.5" customHeight="1" x14ac:dyDescent="0.2">
      <c r="B23" s="221"/>
      <c r="C23" s="92"/>
      <c r="D23" s="92"/>
      <c r="E23" s="92"/>
      <c r="F23" s="92"/>
      <c r="G23" s="92"/>
      <c r="H23" s="92"/>
      <c r="I23" s="92"/>
      <c r="J23" s="92"/>
    </row>
    <row r="24" spans="2:14" ht="22.5" customHeight="1" x14ac:dyDescent="0.2">
      <c r="B24" s="221"/>
      <c r="C24" s="92"/>
      <c r="D24" s="92"/>
      <c r="E24" s="92"/>
      <c r="F24" s="92"/>
      <c r="G24" s="92"/>
      <c r="H24" s="92"/>
      <c r="I24" s="92"/>
      <c r="J24" s="92"/>
    </row>
    <row r="25" spans="2:14" ht="22.5" customHeight="1" x14ac:dyDescent="0.2">
      <c r="B25" s="221"/>
      <c r="C25" s="92"/>
      <c r="D25" s="92"/>
      <c r="E25" s="92"/>
      <c r="F25" s="92"/>
      <c r="G25" s="92"/>
      <c r="H25" s="92"/>
      <c r="I25" s="92"/>
      <c r="J25" s="92"/>
    </row>
    <row r="26" spans="2:14" ht="22.5" customHeight="1" x14ac:dyDescent="0.2">
      <c r="B26" s="221"/>
      <c r="C26" s="92"/>
      <c r="D26" s="92"/>
      <c r="E26" s="92"/>
      <c r="F26" s="92"/>
      <c r="G26" s="92"/>
      <c r="H26" s="92"/>
      <c r="I26" s="92"/>
      <c r="J26" s="92"/>
    </row>
    <row r="27" spans="2:14" ht="22.5" customHeight="1" x14ac:dyDescent="0.2">
      <c r="B27" s="221"/>
      <c r="C27" s="92"/>
      <c r="D27" s="92"/>
      <c r="E27" s="92"/>
      <c r="F27" s="92"/>
      <c r="G27" s="92"/>
      <c r="H27" s="92"/>
      <c r="I27" s="92"/>
      <c r="J27" s="92"/>
    </row>
    <row r="28" spans="2:14" ht="22.5" customHeight="1" x14ac:dyDescent="0.2">
      <c r="B28" s="221"/>
      <c r="C28" s="92"/>
      <c r="D28" s="92"/>
      <c r="E28" s="92"/>
      <c r="F28" s="92"/>
      <c r="G28" s="92"/>
      <c r="H28" s="92"/>
      <c r="I28" s="92"/>
      <c r="J28" s="92"/>
    </row>
    <row r="29" spans="2:14" ht="22.5" customHeight="1" x14ac:dyDescent="0.2"/>
    <row r="30" spans="2:14" ht="22.5" customHeight="1" x14ac:dyDescent="0.2"/>
    <row r="31" spans="2:14" ht="22.5" customHeight="1" x14ac:dyDescent="0.2">
      <c r="B31" s="184"/>
      <c r="C31" s="184"/>
      <c r="D31" s="185"/>
      <c r="E31" s="185"/>
      <c r="F31" s="185"/>
      <c r="G31" s="185"/>
      <c r="H31" s="185"/>
      <c r="I31" s="185"/>
      <c r="J31" s="185"/>
    </row>
    <row r="32" spans="2:14" ht="22.5" customHeight="1" x14ac:dyDescent="0.2">
      <c r="B32" s="2118" t="s">
        <v>1063</v>
      </c>
      <c r="C32" s="2308"/>
      <c r="D32" s="2308"/>
      <c r="E32" s="2308"/>
      <c r="F32" s="282"/>
    </row>
    <row r="33" spans="2:10" ht="22.5" customHeight="1" x14ac:dyDescent="0.2">
      <c r="B33" s="2502"/>
      <c r="C33" s="2502"/>
      <c r="D33" s="2502"/>
      <c r="E33" s="2502"/>
      <c r="F33" s="282"/>
    </row>
    <row r="34" spans="2:10" ht="6" customHeight="1" x14ac:dyDescent="0.2">
      <c r="B34" s="2503"/>
      <c r="C34" s="2503"/>
      <c r="D34" s="2503"/>
      <c r="E34" s="2503"/>
      <c r="F34" s="282"/>
    </row>
    <row r="35" spans="2:10" ht="19.5" customHeight="1" x14ac:dyDescent="0.2">
      <c r="B35" s="2503"/>
      <c r="C35" s="2503"/>
      <c r="D35" s="2503"/>
      <c r="E35" s="2503"/>
      <c r="F35" s="282"/>
    </row>
    <row r="36" spans="2:10" ht="19.5" customHeight="1" x14ac:dyDescent="0.2">
      <c r="B36" s="2503"/>
      <c r="C36" s="2503"/>
      <c r="D36" s="2503"/>
      <c r="E36" s="2503"/>
      <c r="F36" s="282"/>
    </row>
    <row r="37" spans="2:10" ht="19.5" customHeight="1" x14ac:dyDescent="0.2">
      <c r="B37" s="2503"/>
      <c r="C37" s="2503"/>
      <c r="D37" s="2503"/>
      <c r="E37" s="2503"/>
      <c r="F37" s="282"/>
    </row>
    <row r="38" spans="2:10" ht="19.5" customHeight="1" x14ac:dyDescent="0.2">
      <c r="B38" s="2503"/>
      <c r="C38" s="2503"/>
      <c r="D38" s="2503"/>
      <c r="E38" s="2503"/>
      <c r="F38" s="282"/>
    </row>
    <row r="39" spans="2:10" ht="19.5" customHeight="1" x14ac:dyDescent="0.2">
      <c r="B39" s="2503"/>
      <c r="C39" s="2503"/>
      <c r="D39" s="2503"/>
      <c r="E39" s="2503"/>
      <c r="F39" s="282"/>
    </row>
    <row r="40" spans="2:10" ht="19.5" customHeight="1" x14ac:dyDescent="0.2">
      <c r="B40" s="2503"/>
      <c r="C40" s="2503"/>
      <c r="D40" s="2503"/>
      <c r="E40" s="2503"/>
      <c r="F40" s="282"/>
    </row>
    <row r="41" spans="2:10" ht="19.5" customHeight="1" x14ac:dyDescent="0.2">
      <c r="B41" s="2503"/>
      <c r="C41" s="2503"/>
      <c r="D41" s="2503"/>
      <c r="E41" s="2503"/>
      <c r="F41" s="282"/>
    </row>
    <row r="42" spans="2:10" ht="19.5" customHeight="1" x14ac:dyDescent="0.2">
      <c r="B42" s="2503"/>
      <c r="C42" s="2503"/>
      <c r="D42" s="2503"/>
      <c r="E42" s="2503"/>
      <c r="F42" s="282"/>
    </row>
    <row r="43" spans="2:10" ht="19.5" customHeight="1" x14ac:dyDescent="0.2"/>
    <row r="44" spans="2:10" ht="19.5" customHeight="1" x14ac:dyDescent="0.2">
      <c r="H44" s="2202" t="s">
        <v>72</v>
      </c>
      <c r="I44" s="2149"/>
      <c r="J44" s="2149"/>
    </row>
  </sheetData>
  <sheetProtection formatCells="0" formatColumns="0" formatRows="0" insertColumns="0" insertRows="0" insertHyperlinks="0" deleteColumns="0" deleteRows="0" pivotTables="0"/>
  <mergeCells count="26">
    <mergeCell ref="B2:D2"/>
    <mergeCell ref="E2:J2"/>
    <mergeCell ref="B4:C4"/>
    <mergeCell ref="D4:E4"/>
    <mergeCell ref="F4:G4"/>
    <mergeCell ref="H4:J4"/>
    <mergeCell ref="B5:C5"/>
    <mergeCell ref="D5:E5"/>
    <mergeCell ref="F5:G5"/>
    <mergeCell ref="H5:J5"/>
    <mergeCell ref="B7:C7"/>
    <mergeCell ref="D7:E7"/>
    <mergeCell ref="F7:G7"/>
    <mergeCell ref="B6:C6"/>
    <mergeCell ref="D6:E6"/>
    <mergeCell ref="F6:G6"/>
    <mergeCell ref="H6:J6"/>
    <mergeCell ref="H7:J7"/>
    <mergeCell ref="F8:G8"/>
    <mergeCell ref="H8:J8"/>
    <mergeCell ref="B10:J10"/>
    <mergeCell ref="B32:E32"/>
    <mergeCell ref="H44:J44"/>
    <mergeCell ref="B33:E42"/>
    <mergeCell ref="B8:C8"/>
    <mergeCell ref="D8:E8"/>
  </mergeCells>
  <phoneticPr fontId="5" type="noConversion"/>
  <pageMargins left="0.7" right="0.7" top="0.75" bottom="0.75" header="0" footer="0"/>
  <pageSetup paperSize="9" scale="51" orientation="portrait"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4F6E0-34AE-43E3-8EB8-A3AC3D92BCD3}">
  <sheetPr>
    <tabColor theme="2"/>
    <pageSetUpPr fitToPage="1"/>
  </sheetPr>
  <dimension ref="B2:K27"/>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16.7109375" style="39" customWidth="1"/>
    <col min="4" max="4" width="17.28515625" style="39" customWidth="1"/>
    <col min="5" max="5" width="14.5703125" style="39" customWidth="1"/>
    <col min="6" max="9" width="12.5703125" style="39" customWidth="1"/>
    <col min="10" max="10" width="36.28515625" style="39" customWidth="1"/>
    <col min="11" max="16" width="7.5703125" style="39" customWidth="1"/>
    <col min="17" max="16384" width="12.5703125" style="39"/>
  </cols>
  <sheetData>
    <row r="2" spans="2:11" s="166" customFormat="1" ht="24.75" customHeight="1" x14ac:dyDescent="0.25">
      <c r="B2" s="1966" t="s">
        <v>0</v>
      </c>
      <c r="C2" s="1967"/>
      <c r="D2" s="1967"/>
      <c r="E2" s="2046" t="s">
        <v>123</v>
      </c>
      <c r="F2" s="2228"/>
      <c r="G2" s="2228"/>
      <c r="H2" s="2228"/>
      <c r="I2" s="2228"/>
      <c r="J2" s="2229"/>
    </row>
    <row r="3" spans="2:11" ht="22.5" customHeight="1" x14ac:dyDescent="0.2">
      <c r="B3" s="40"/>
      <c r="C3" s="40"/>
      <c r="D3" s="41"/>
      <c r="E3" s="41"/>
      <c r="F3" s="41"/>
      <c r="G3" s="41"/>
      <c r="H3" s="41"/>
      <c r="I3" s="41"/>
    </row>
    <row r="4" spans="2:11" ht="42" customHeight="1" x14ac:dyDescent="0.25">
      <c r="B4" s="2118" t="s">
        <v>124</v>
      </c>
      <c r="C4" s="2433"/>
      <c r="D4" s="2230" t="s">
        <v>57</v>
      </c>
      <c r="E4" s="2513"/>
      <c r="F4" s="2120" t="s">
        <v>126</v>
      </c>
      <c r="G4" s="2433"/>
      <c r="H4" s="2495" t="s">
        <v>1426</v>
      </c>
      <c r="I4" s="2514"/>
      <c r="J4" s="2514"/>
      <c r="K4" s="1012"/>
    </row>
    <row r="5" spans="2:11" ht="42.6" customHeight="1" x14ac:dyDescent="0.2">
      <c r="B5" s="2118" t="s">
        <v>128</v>
      </c>
      <c r="C5" s="2433"/>
      <c r="D5" s="2216" t="s">
        <v>1427</v>
      </c>
      <c r="E5" s="2515"/>
      <c r="F5" s="2120" t="s">
        <v>130</v>
      </c>
      <c r="G5" s="2433"/>
      <c r="H5" s="2214" t="s">
        <v>496</v>
      </c>
      <c r="I5" s="2515"/>
      <c r="J5" s="2515"/>
    </row>
    <row r="6" spans="2:11" ht="28.5" customHeight="1" x14ac:dyDescent="0.2">
      <c r="B6" s="2118" t="s">
        <v>132</v>
      </c>
      <c r="C6" s="1943"/>
      <c r="D6" s="2259" t="s">
        <v>1428</v>
      </c>
      <c r="E6" s="2259"/>
      <c r="F6" s="2189" t="s">
        <v>134</v>
      </c>
      <c r="G6" s="2430"/>
      <c r="H6" s="2208" t="s">
        <v>135</v>
      </c>
      <c r="I6" s="2209"/>
      <c r="J6" s="2210"/>
    </row>
    <row r="7" spans="2:11" ht="28.5" customHeight="1" x14ac:dyDescent="0.2">
      <c r="B7" s="2118" t="s">
        <v>136</v>
      </c>
      <c r="C7" s="2433"/>
      <c r="D7" s="2259" t="s">
        <v>1417</v>
      </c>
      <c r="E7" s="2259"/>
      <c r="F7" s="2189" t="s">
        <v>138</v>
      </c>
      <c r="G7" s="2430"/>
      <c r="H7" s="2208" t="s">
        <v>139</v>
      </c>
      <c r="I7" s="2209"/>
      <c r="J7" s="2210"/>
    </row>
    <row r="8" spans="2:11" ht="31.5" customHeight="1" x14ac:dyDescent="0.2">
      <c r="B8" s="2118" t="s">
        <v>140</v>
      </c>
      <c r="C8" s="1943"/>
      <c r="D8" s="2216" t="s">
        <v>1429</v>
      </c>
      <c r="E8" s="2216"/>
      <c r="F8" s="2189" t="s">
        <v>142</v>
      </c>
      <c r="G8" s="2430"/>
      <c r="H8" s="2260" t="s">
        <v>1430</v>
      </c>
      <c r="I8" s="2260"/>
      <c r="J8" s="2260"/>
    </row>
    <row r="9" spans="2:11" ht="16.5" customHeight="1" x14ac:dyDescent="0.2"/>
    <row r="10" spans="2:11" ht="22.5" customHeight="1" x14ac:dyDescent="0.2">
      <c r="B10" s="2121" t="s">
        <v>144</v>
      </c>
      <c r="C10" s="2159"/>
      <c r="D10" s="2159"/>
      <c r="E10" s="2159"/>
      <c r="F10" s="2159"/>
      <c r="G10" s="2159"/>
      <c r="H10" s="2159"/>
      <c r="I10" s="2159"/>
      <c r="J10" s="2159"/>
    </row>
    <row r="11" spans="2:11" s="172" customFormat="1" ht="22.5" customHeight="1" x14ac:dyDescent="0.2">
      <c r="B11" s="1482" t="s">
        <v>1431</v>
      </c>
      <c r="C11" s="1483"/>
      <c r="D11" s="1483"/>
      <c r="E11" s="1483"/>
      <c r="F11" s="1484" t="s">
        <v>1432</v>
      </c>
      <c r="G11" s="1483"/>
      <c r="H11" s="1257"/>
      <c r="I11" s="1257"/>
      <c r="J11" s="1258"/>
    </row>
    <row r="12" spans="2:11" ht="22.5" customHeight="1" x14ac:dyDescent="0.2">
      <c r="B12" s="183"/>
      <c r="C12" s="92"/>
      <c r="D12" s="92"/>
      <c r="E12" s="92"/>
      <c r="F12" s="92"/>
      <c r="G12" s="92"/>
      <c r="H12" s="92"/>
      <c r="I12" s="92"/>
      <c r="J12" s="92"/>
    </row>
    <row r="13" spans="2:11" ht="22.5" customHeight="1" x14ac:dyDescent="0.2">
      <c r="B13" s="1344"/>
      <c r="C13" s="1177" t="s">
        <v>720</v>
      </c>
      <c r="D13" s="1177" t="s">
        <v>721</v>
      </c>
      <c r="E13" s="1177" t="s">
        <v>998</v>
      </c>
      <c r="F13" s="1177" t="s">
        <v>999</v>
      </c>
      <c r="G13" s="1177" t="s">
        <v>153</v>
      </c>
      <c r="H13" s="1177" t="s">
        <v>155</v>
      </c>
      <c r="I13" s="1177" t="s">
        <v>316</v>
      </c>
      <c r="J13" s="92"/>
    </row>
    <row r="14" spans="2:11" ht="22.5" customHeight="1" x14ac:dyDescent="0.2">
      <c r="B14" s="1177" t="s">
        <v>744</v>
      </c>
      <c r="C14" s="1485">
        <v>61</v>
      </c>
      <c r="D14" s="1486" t="s">
        <v>1433</v>
      </c>
      <c r="E14" s="1486">
        <v>39</v>
      </c>
      <c r="F14" s="1486">
        <v>20</v>
      </c>
      <c r="G14" s="1486">
        <v>14</v>
      </c>
      <c r="H14" s="1486">
        <v>30</v>
      </c>
      <c r="I14" s="1487">
        <v>18</v>
      </c>
      <c r="J14" s="92"/>
    </row>
    <row r="15" spans="2:11" ht="22.5" customHeight="1" x14ac:dyDescent="0.2">
      <c r="B15" s="183"/>
      <c r="C15" s="92"/>
      <c r="D15" s="92"/>
      <c r="E15" s="92"/>
      <c r="F15" s="92"/>
      <c r="G15" s="92"/>
      <c r="H15" s="92"/>
      <c r="I15" s="92"/>
      <c r="J15" s="92"/>
    </row>
    <row r="16" spans="2:11" ht="22.5" customHeight="1" x14ac:dyDescent="0.2">
      <c r="B16" s="2121" t="s">
        <v>1434</v>
      </c>
      <c r="C16" s="2159"/>
      <c r="D16" s="2159"/>
      <c r="E16" s="2159"/>
      <c r="F16" s="282"/>
    </row>
    <row r="17" spans="2:10" ht="22.5" customHeight="1" x14ac:dyDescent="0.2">
      <c r="B17" s="2504" t="s">
        <v>1435</v>
      </c>
      <c r="C17" s="2505"/>
      <c r="D17" s="2505"/>
      <c r="E17" s="2506"/>
      <c r="F17" s="282"/>
    </row>
    <row r="18" spans="2:10" ht="19.5" customHeight="1" x14ac:dyDescent="0.2">
      <c r="B18" s="2507"/>
      <c r="C18" s="2508"/>
      <c r="D18" s="2508"/>
      <c r="E18" s="2509"/>
      <c r="F18" s="282"/>
    </row>
    <row r="19" spans="2:10" ht="19.5" customHeight="1" x14ac:dyDescent="0.2">
      <c r="B19" s="2507"/>
      <c r="C19" s="2508"/>
      <c r="D19" s="2508"/>
      <c r="E19" s="2509"/>
    </row>
    <row r="20" spans="2:10" ht="19.5" customHeight="1" x14ac:dyDescent="0.2">
      <c r="B20" s="2507"/>
      <c r="C20" s="2508"/>
      <c r="D20" s="2508"/>
      <c r="E20" s="2509"/>
    </row>
    <row r="21" spans="2:10" ht="19.5" customHeight="1" x14ac:dyDescent="0.2">
      <c r="B21" s="2510"/>
      <c r="C21" s="2511"/>
      <c r="D21" s="2511"/>
      <c r="E21" s="2512"/>
    </row>
    <row r="22" spans="2:10" ht="19.5" customHeight="1" x14ac:dyDescent="0.2"/>
    <row r="23" spans="2:10" ht="19.5" customHeight="1" x14ac:dyDescent="0.2"/>
    <row r="24" spans="2:10" ht="19.5" customHeight="1" x14ac:dyDescent="0.2"/>
    <row r="25" spans="2:10" ht="19.5" customHeight="1" x14ac:dyDescent="0.2"/>
    <row r="26" spans="2:10" ht="19.5" customHeight="1" x14ac:dyDescent="0.2"/>
    <row r="27" spans="2:10" ht="19.5" customHeight="1" x14ac:dyDescent="0.2">
      <c r="H27" s="2202" t="s">
        <v>72</v>
      </c>
      <c r="I27" s="2149"/>
      <c r="J27" s="2149"/>
    </row>
  </sheetData>
  <sheetProtection formatCells="0" formatColumns="0" formatRows="0" insertColumns="0" insertRows="0" insertHyperlinks="0" deleteRows="0" pivotTables="0"/>
  <mergeCells count="26">
    <mergeCell ref="H27:J27"/>
    <mergeCell ref="B16:E16"/>
    <mergeCell ref="B10:J10"/>
    <mergeCell ref="B17:E21"/>
    <mergeCell ref="B2:D2"/>
    <mergeCell ref="E2:J2"/>
    <mergeCell ref="B4:C4"/>
    <mergeCell ref="D4:E4"/>
    <mergeCell ref="F4:G4"/>
    <mergeCell ref="H4:J4"/>
    <mergeCell ref="B5:C5"/>
    <mergeCell ref="D5:E5"/>
    <mergeCell ref="F5:G5"/>
    <mergeCell ref="H5:J5"/>
    <mergeCell ref="B7:C7"/>
    <mergeCell ref="H6:J6"/>
    <mergeCell ref="H8:J8"/>
    <mergeCell ref="H7:J7"/>
    <mergeCell ref="B6:C6"/>
    <mergeCell ref="D6:E6"/>
    <mergeCell ref="F6:G6"/>
    <mergeCell ref="B8:C8"/>
    <mergeCell ref="D8:E8"/>
    <mergeCell ref="F8:G8"/>
    <mergeCell ref="D7:E7"/>
    <mergeCell ref="F7:G7"/>
  </mergeCells>
  <phoneticPr fontId="3" type="noConversion"/>
  <pageMargins left="0.7" right="0.7" top="0.75" bottom="0.75" header="0" footer="0"/>
  <pageSetup paperSize="9" scale="58"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C618C-017F-4DAC-8004-CB32861675F3}">
  <sheetPr>
    <tabColor theme="4" tint="0.79998168889431442"/>
    <pageSetUpPr fitToPage="1"/>
  </sheetPr>
  <dimension ref="B2:K27"/>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17.42578125" style="39" customWidth="1"/>
    <col min="4" max="4" width="23.7109375" style="39" customWidth="1"/>
    <col min="5" max="5" width="24.28515625" style="39" customWidth="1"/>
    <col min="6" max="6" width="12.5703125" style="39" customWidth="1"/>
    <col min="7" max="7" width="27.85546875" style="39" customWidth="1"/>
    <col min="8" max="8" width="12" style="39" customWidth="1"/>
    <col min="9" max="9" width="10.7109375" style="39" customWidth="1"/>
    <col min="10" max="10" width="14" style="39" customWidth="1"/>
    <col min="11" max="17" width="7.5703125" style="39" customWidth="1"/>
    <col min="18" max="16384" width="12.5703125" style="39"/>
  </cols>
  <sheetData>
    <row r="2" spans="2:11" s="166" customFormat="1" ht="33" customHeight="1" x14ac:dyDescent="0.25">
      <c r="B2" s="1966" t="s">
        <v>0</v>
      </c>
      <c r="C2" s="1967"/>
      <c r="D2" s="1967"/>
      <c r="E2" s="2046" t="s">
        <v>123</v>
      </c>
      <c r="F2" s="2228"/>
      <c r="G2" s="2228"/>
      <c r="H2" s="2228"/>
      <c r="I2" s="2228"/>
      <c r="J2" s="2229"/>
    </row>
    <row r="3" spans="2:11" ht="22.5" customHeight="1" x14ac:dyDescent="0.2">
      <c r="B3" s="40"/>
      <c r="C3" s="40"/>
      <c r="D3" s="41"/>
      <c r="E3" s="41"/>
      <c r="F3" s="41"/>
    </row>
    <row r="4" spans="2:11" ht="91.5" customHeight="1" x14ac:dyDescent="0.25">
      <c r="B4" s="2118" t="s">
        <v>124</v>
      </c>
      <c r="C4" s="2308"/>
      <c r="D4" s="1491" t="s">
        <v>58</v>
      </c>
      <c r="E4" s="1327" t="s">
        <v>126</v>
      </c>
      <c r="F4" s="2518" t="s">
        <v>1436</v>
      </c>
      <c r="G4" s="2519"/>
      <c r="H4" s="1012"/>
      <c r="I4" s="1012"/>
      <c r="J4" s="1012"/>
      <c r="K4" s="1012"/>
    </row>
    <row r="5" spans="2:11" ht="48" customHeight="1" x14ac:dyDescent="0.2">
      <c r="B5" s="2118" t="s">
        <v>128</v>
      </c>
      <c r="C5" s="2308"/>
      <c r="D5" s="1492" t="s">
        <v>1437</v>
      </c>
      <c r="E5" s="1346" t="s">
        <v>130</v>
      </c>
      <c r="F5" s="2520" t="s">
        <v>1438</v>
      </c>
      <c r="G5" s="2521"/>
    </row>
    <row r="6" spans="2:11" ht="39.75" customHeight="1" x14ac:dyDescent="0.2">
      <c r="B6" s="2118" t="s">
        <v>132</v>
      </c>
      <c r="C6" s="2118"/>
      <c r="D6" s="1492" t="s">
        <v>1439</v>
      </c>
      <c r="E6" s="1346" t="s">
        <v>134</v>
      </c>
      <c r="F6" s="2516" t="s">
        <v>1440</v>
      </c>
      <c r="G6" s="2517"/>
    </row>
    <row r="7" spans="2:11" ht="39.75" customHeight="1" x14ac:dyDescent="0.2">
      <c r="B7" s="2118" t="s">
        <v>136</v>
      </c>
      <c r="C7" s="2308"/>
      <c r="D7" s="1492" t="s">
        <v>1417</v>
      </c>
      <c r="E7" s="1346" t="s">
        <v>138</v>
      </c>
      <c r="F7" s="2522" t="s">
        <v>135</v>
      </c>
      <c r="G7" s="2516"/>
    </row>
    <row r="8" spans="2:11" ht="39.75" customHeight="1" x14ac:dyDescent="0.2">
      <c r="B8" s="2118" t="s">
        <v>140</v>
      </c>
      <c r="C8" s="2118"/>
      <c r="D8" s="1492" t="s">
        <v>1429</v>
      </c>
      <c r="E8" s="1327" t="s">
        <v>142</v>
      </c>
      <c r="F8" s="2516" t="s">
        <v>139</v>
      </c>
      <c r="G8" s="2517"/>
    </row>
    <row r="9" spans="2:11" ht="12.75" customHeight="1" x14ac:dyDescent="0.2"/>
    <row r="10" spans="2:11" ht="22.5" customHeight="1" x14ac:dyDescent="0.2">
      <c r="B10" s="2307" t="s">
        <v>144</v>
      </c>
      <c r="C10" s="2308"/>
      <c r="D10" s="2308"/>
      <c r="E10" s="2308"/>
      <c r="F10" s="2308"/>
      <c r="G10" s="2308"/>
    </row>
    <row r="11" spans="2:11" s="172" customFormat="1" ht="22.5" customHeight="1" x14ac:dyDescent="0.2">
      <c r="B11" s="225" t="s">
        <v>1441</v>
      </c>
      <c r="E11" s="225" t="s">
        <v>1432</v>
      </c>
      <c r="H11" s="183"/>
      <c r="I11" s="183"/>
      <c r="J11" s="183"/>
    </row>
    <row r="12" spans="2:11" ht="22.5" customHeight="1" x14ac:dyDescent="0.2">
      <c r="B12" s="221"/>
      <c r="C12" s="92"/>
      <c r="D12" s="92"/>
      <c r="E12" s="92"/>
      <c r="F12" s="92"/>
      <c r="G12" s="92"/>
    </row>
    <row r="13" spans="2:11" ht="33.75" customHeight="1" x14ac:dyDescent="0.2">
      <c r="B13" s="1489" t="s">
        <v>1442</v>
      </c>
      <c r="C13" s="1490" t="s">
        <v>721</v>
      </c>
      <c r="D13" s="1490" t="s">
        <v>998</v>
      </c>
      <c r="E13" s="1490" t="s">
        <v>999</v>
      </c>
      <c r="F13" s="1490" t="s">
        <v>153</v>
      </c>
      <c r="G13" s="1490" t="s">
        <v>1114</v>
      </c>
      <c r="H13" s="1490" t="s">
        <v>445</v>
      </c>
    </row>
    <row r="14" spans="2:11" ht="22.5" customHeight="1" x14ac:dyDescent="0.25">
      <c r="B14" s="1488" t="s">
        <v>1443</v>
      </c>
      <c r="C14" s="248">
        <v>26</v>
      </c>
      <c r="D14" s="253" t="s">
        <v>1444</v>
      </c>
      <c r="E14" s="253">
        <v>4</v>
      </c>
      <c r="F14" s="253">
        <v>13</v>
      </c>
      <c r="G14" s="620">
        <v>3</v>
      </c>
      <c r="H14" s="621">
        <v>1</v>
      </c>
    </row>
    <row r="15" spans="2:11" ht="22.5" customHeight="1" x14ac:dyDescent="0.25">
      <c r="B15" s="1488" t="s">
        <v>1265</v>
      </c>
      <c r="C15" s="248">
        <v>456</v>
      </c>
      <c r="D15" s="253" t="s">
        <v>1444</v>
      </c>
      <c r="E15" s="253">
        <v>97</v>
      </c>
      <c r="F15" s="253">
        <v>106</v>
      </c>
      <c r="G15" s="620">
        <v>64</v>
      </c>
      <c r="H15" s="621">
        <v>32</v>
      </c>
    </row>
    <row r="16" spans="2:11" ht="22.5" customHeight="1" x14ac:dyDescent="0.25">
      <c r="B16" s="311"/>
      <c r="C16" s="245"/>
      <c r="D16" s="245"/>
      <c r="E16" s="245"/>
      <c r="F16" s="245"/>
      <c r="G16" s="245"/>
    </row>
    <row r="17" spans="2:10" ht="22.5" customHeight="1" x14ac:dyDescent="0.2">
      <c r="B17" s="2118" t="s">
        <v>1434</v>
      </c>
      <c r="C17" s="2308"/>
      <c r="D17" s="2308"/>
      <c r="E17" s="2308"/>
      <c r="F17" s="245"/>
      <c r="G17" s="245"/>
    </row>
    <row r="18" spans="2:10" ht="22.5" customHeight="1" x14ac:dyDescent="0.2">
      <c r="B18" s="622" t="s">
        <v>1435</v>
      </c>
      <c r="C18" s="282"/>
      <c r="D18" s="282"/>
      <c r="E18" s="282"/>
      <c r="G18" s="245"/>
    </row>
    <row r="19" spans="2:10" ht="22.5" customHeight="1" x14ac:dyDescent="0.25">
      <c r="B19" s="311"/>
      <c r="C19" s="245"/>
      <c r="D19" s="245"/>
      <c r="E19" s="245"/>
      <c r="F19" s="245"/>
      <c r="G19" s="245"/>
    </row>
    <row r="20" spans="2:10" ht="22.5" customHeight="1" x14ac:dyDescent="0.25">
      <c r="B20" s="311"/>
      <c r="C20" s="245"/>
      <c r="D20" s="245"/>
      <c r="E20" s="245"/>
      <c r="F20" s="245"/>
      <c r="G20" s="245"/>
    </row>
    <row r="21" spans="2:10" ht="22.5" customHeight="1" x14ac:dyDescent="0.25">
      <c r="B21" s="311"/>
      <c r="C21" s="245"/>
      <c r="D21" s="245"/>
      <c r="E21" s="245"/>
      <c r="F21" s="245"/>
      <c r="G21" s="245"/>
    </row>
    <row r="22" spans="2:10" ht="22.5" customHeight="1" x14ac:dyDescent="0.25">
      <c r="B22" s="311"/>
      <c r="C22" s="245"/>
      <c r="D22" s="245"/>
      <c r="E22" s="245"/>
      <c r="F22" s="245"/>
      <c r="G22" s="245"/>
    </row>
    <row r="23" spans="2:10" ht="22.5" customHeight="1" x14ac:dyDescent="0.25">
      <c r="B23" s="311"/>
      <c r="C23" s="245"/>
      <c r="D23" s="245"/>
      <c r="E23" s="245"/>
      <c r="F23" s="245"/>
      <c r="G23" s="245"/>
    </row>
    <row r="24" spans="2:10" ht="22.5" customHeight="1" x14ac:dyDescent="0.25">
      <c r="B24" s="311"/>
      <c r="C24" s="245"/>
      <c r="D24" s="245"/>
      <c r="E24" s="245"/>
      <c r="F24" s="245"/>
      <c r="G24" s="245"/>
    </row>
    <row r="26" spans="2:10" ht="19.5" customHeight="1" x14ac:dyDescent="0.2">
      <c r="H26" s="39" t="s">
        <v>72</v>
      </c>
    </row>
    <row r="27" spans="2:10" ht="19.5" customHeight="1" x14ac:dyDescent="0.2">
      <c r="H27" s="2202" t="s">
        <v>72</v>
      </c>
      <c r="I27" s="2149"/>
      <c r="J27" s="2149"/>
    </row>
  </sheetData>
  <sheetProtection formatCells="0" formatColumns="0" formatRows="0" insertColumns="0" insertRows="0" insertHyperlinks="0" deleteColumns="0" deleteRows="0" pivotTables="0"/>
  <mergeCells count="15">
    <mergeCell ref="B8:C8"/>
    <mergeCell ref="F7:G7"/>
    <mergeCell ref="H27:J27"/>
    <mergeCell ref="F8:G8"/>
    <mergeCell ref="B10:G10"/>
    <mergeCell ref="B17:E17"/>
    <mergeCell ref="B7:C7"/>
    <mergeCell ref="F6:G6"/>
    <mergeCell ref="B2:D2"/>
    <mergeCell ref="B4:C4"/>
    <mergeCell ref="F4:G4"/>
    <mergeCell ref="B5:C5"/>
    <mergeCell ref="F5:G5"/>
    <mergeCell ref="E2:J2"/>
    <mergeCell ref="B6:C6"/>
  </mergeCells>
  <phoneticPr fontId="3" type="noConversion"/>
  <pageMargins left="0.7" right="0.7" top="0.75" bottom="0.75" header="0" footer="0"/>
  <pageSetup paperSize="9" scale="55"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FEA072-04F7-4DFF-8CCD-8B03E0246C4E}">
  <sheetPr>
    <tabColor theme="4" tint="0.79998168889431442"/>
    <pageSetUpPr fitToPage="1"/>
  </sheetPr>
  <dimension ref="B2:K33"/>
  <sheetViews>
    <sheetView showGridLines="0" workbookViewId="0">
      <selection activeCell="N21" sqref="N21"/>
    </sheetView>
  </sheetViews>
  <sheetFormatPr defaultColWidth="12.5703125" defaultRowHeight="15.75" customHeight="1" x14ac:dyDescent="0.2"/>
  <cols>
    <col min="1" max="1" width="3.42578125" style="39" customWidth="1"/>
    <col min="2" max="2" width="22.7109375" style="39" customWidth="1"/>
    <col min="3" max="3" width="21.5703125" style="39" customWidth="1"/>
    <col min="4" max="4" width="17.28515625" style="39" bestFit="1" customWidth="1"/>
    <col min="5" max="5" width="14.85546875" style="39" customWidth="1"/>
    <col min="6" max="9" width="12.5703125" style="39" customWidth="1"/>
    <col min="10" max="10" width="43.5703125" style="39" customWidth="1"/>
    <col min="11" max="11" width="8.85546875" style="39" customWidth="1"/>
    <col min="12" max="21" width="7.5703125" style="39" customWidth="1"/>
    <col min="22" max="16384" width="12.5703125" style="39"/>
  </cols>
  <sheetData>
    <row r="2" spans="2:11" s="166" customFormat="1" ht="30" customHeight="1" x14ac:dyDescent="0.25">
      <c r="B2" s="1966" t="s">
        <v>0</v>
      </c>
      <c r="C2" s="1967"/>
      <c r="D2" s="1967"/>
      <c r="E2" s="2046" t="s">
        <v>123</v>
      </c>
      <c r="F2" s="2228"/>
      <c r="G2" s="2228"/>
      <c r="H2" s="2228"/>
      <c r="I2" s="2228"/>
      <c r="J2" s="2229"/>
    </row>
    <row r="3" spans="2:11" ht="22.5" customHeight="1" x14ac:dyDescent="0.2">
      <c r="B3" s="40"/>
      <c r="C3" s="40"/>
      <c r="D3" s="41"/>
      <c r="E3" s="41"/>
      <c r="F3" s="41"/>
      <c r="G3" s="41"/>
      <c r="H3" s="41"/>
      <c r="I3" s="41"/>
    </row>
    <row r="4" spans="2:11" ht="42" customHeight="1" x14ac:dyDescent="0.25">
      <c r="B4" s="2118" t="s">
        <v>124</v>
      </c>
      <c r="C4" s="2433"/>
      <c r="D4" s="2493" t="s">
        <v>59</v>
      </c>
      <c r="E4" s="2523"/>
      <c r="F4" s="2120" t="s">
        <v>126</v>
      </c>
      <c r="G4" s="2433"/>
      <c r="H4" s="2524" t="s">
        <v>1445</v>
      </c>
      <c r="I4" s="2438"/>
      <c r="J4" s="2439"/>
      <c r="K4" s="1012"/>
    </row>
    <row r="5" spans="2:11" ht="33" customHeight="1" x14ac:dyDescent="0.2">
      <c r="B5" s="2118" t="s">
        <v>128</v>
      </c>
      <c r="C5" s="2433"/>
      <c r="D5" s="2525" t="s">
        <v>1446</v>
      </c>
      <c r="E5" s="2429"/>
      <c r="F5" s="2120" t="s">
        <v>130</v>
      </c>
      <c r="G5" s="2433"/>
      <c r="H5" s="2526" t="s">
        <v>1438</v>
      </c>
      <c r="I5" s="2527"/>
      <c r="J5" s="2528"/>
    </row>
    <row r="6" spans="2:11" ht="35.25" customHeight="1" x14ac:dyDescent="0.2">
      <c r="B6" s="2118" t="s">
        <v>132</v>
      </c>
      <c r="C6" s="1943"/>
      <c r="D6" s="2525" t="s">
        <v>1447</v>
      </c>
      <c r="E6" s="2429"/>
      <c r="F6" s="2189" t="s">
        <v>134</v>
      </c>
      <c r="G6" s="2430"/>
      <c r="H6" s="2098" t="s">
        <v>135</v>
      </c>
      <c r="I6" s="2039"/>
      <c r="J6" s="2040"/>
    </row>
    <row r="7" spans="2:11" ht="35.25" customHeight="1" x14ac:dyDescent="0.2">
      <c r="B7" s="2118" t="s">
        <v>136</v>
      </c>
      <c r="C7" s="2433"/>
      <c r="D7" s="2098" t="s">
        <v>1417</v>
      </c>
      <c r="E7" s="2040"/>
      <c r="F7" s="2189" t="s">
        <v>138</v>
      </c>
      <c r="G7" s="2430"/>
      <c r="H7" s="2424" t="s">
        <v>139</v>
      </c>
      <c r="I7" s="2425"/>
      <c r="J7" s="2426"/>
    </row>
    <row r="8" spans="2:11" ht="22.5" customHeight="1" x14ac:dyDescent="0.2">
      <c r="B8" s="2118" t="s">
        <v>140</v>
      </c>
      <c r="C8" s="1943"/>
      <c r="D8" s="2098" t="s">
        <v>1448</v>
      </c>
      <c r="E8" s="2040"/>
      <c r="F8" s="2189" t="s">
        <v>142</v>
      </c>
      <c r="G8" s="2430"/>
      <c r="H8" s="2164" t="s">
        <v>1449</v>
      </c>
      <c r="I8" s="2063"/>
      <c r="J8" s="2165"/>
    </row>
    <row r="9" spans="2:11" ht="17.25" customHeight="1" x14ac:dyDescent="0.2"/>
    <row r="10" spans="2:11" ht="22.5" customHeight="1" x14ac:dyDescent="0.2">
      <c r="B10" s="2234" t="s">
        <v>144</v>
      </c>
      <c r="C10" s="2159"/>
      <c r="D10" s="2159"/>
      <c r="E10" s="2159"/>
      <c r="F10" s="2159"/>
      <c r="G10" s="2159"/>
      <c r="H10" s="2159"/>
      <c r="I10" s="2159"/>
      <c r="J10" s="2159"/>
    </row>
    <row r="11" spans="2:11" s="172" customFormat="1" ht="22.5" customHeight="1" x14ac:dyDescent="0.2">
      <c r="B11" s="1106" t="s">
        <v>1450</v>
      </c>
      <c r="C11" s="1107"/>
      <c r="D11" s="1107"/>
      <c r="E11" s="1107"/>
      <c r="F11" s="1109" t="s">
        <v>1451</v>
      </c>
      <c r="G11" s="1107"/>
      <c r="H11" s="1100"/>
      <c r="I11" s="1100"/>
      <c r="J11" s="1101"/>
    </row>
    <row r="12" spans="2:11" ht="22.5" customHeight="1" x14ac:dyDescent="0.2">
      <c r="B12" s="183"/>
      <c r="C12" s="92"/>
      <c r="D12" s="92"/>
      <c r="E12" s="92"/>
      <c r="F12" s="92"/>
      <c r="G12" s="92"/>
      <c r="H12" s="92"/>
      <c r="I12" s="92"/>
      <c r="J12" s="92"/>
    </row>
    <row r="13" spans="2:11" ht="22.5" customHeight="1" x14ac:dyDescent="0.2">
      <c r="B13" s="1175"/>
      <c r="C13" s="1119" t="s">
        <v>442</v>
      </c>
      <c r="D13" s="1119" t="s">
        <v>443</v>
      </c>
      <c r="E13" s="1119" t="s">
        <v>444</v>
      </c>
      <c r="F13" s="1119" t="s">
        <v>445</v>
      </c>
      <c r="G13" s="1119" t="s">
        <v>479</v>
      </c>
      <c r="H13" s="92"/>
      <c r="I13" s="92"/>
      <c r="J13" s="92"/>
    </row>
    <row r="14" spans="2:11" ht="22.5" customHeight="1" x14ac:dyDescent="0.2">
      <c r="B14" s="1175" t="s">
        <v>1452</v>
      </c>
      <c r="C14" s="1493">
        <v>227</v>
      </c>
      <c r="D14" s="206">
        <v>215</v>
      </c>
      <c r="E14" s="206">
        <v>209</v>
      </c>
      <c r="F14" s="619">
        <v>194</v>
      </c>
      <c r="G14" s="206"/>
      <c r="H14" s="92"/>
      <c r="I14" s="92"/>
      <c r="J14" s="92"/>
    </row>
    <row r="15" spans="2:11" ht="22.5" customHeight="1" x14ac:dyDescent="0.2">
      <c r="B15" s="1175" t="s">
        <v>1453</v>
      </c>
      <c r="C15" s="1493">
        <v>185</v>
      </c>
      <c r="D15" s="206">
        <v>200</v>
      </c>
      <c r="E15" s="206">
        <v>202</v>
      </c>
      <c r="F15" s="206">
        <v>190</v>
      </c>
      <c r="G15" s="206"/>
      <c r="H15" s="92"/>
      <c r="I15" s="92"/>
      <c r="J15" s="92"/>
    </row>
    <row r="16" spans="2:11" ht="22.5" customHeight="1" x14ac:dyDescent="0.2">
      <c r="B16" s="1175" t="s">
        <v>1454</v>
      </c>
      <c r="C16" s="1493">
        <v>42</v>
      </c>
      <c r="D16" s="206">
        <v>15</v>
      </c>
      <c r="E16" s="206">
        <v>7</v>
      </c>
      <c r="F16" s="206">
        <v>6</v>
      </c>
      <c r="G16" s="206"/>
      <c r="H16" s="92"/>
      <c r="I16" s="92"/>
      <c r="J16" s="92"/>
    </row>
    <row r="17" spans="2:10" ht="22.5" customHeight="1" x14ac:dyDescent="0.2">
      <c r="B17" s="183"/>
      <c r="C17" s="92" t="s">
        <v>1455</v>
      </c>
      <c r="D17" s="92"/>
      <c r="E17" s="92"/>
      <c r="F17" s="92"/>
      <c r="G17" s="92"/>
      <c r="H17" s="92"/>
      <c r="I17" s="92"/>
      <c r="J17" s="92"/>
    </row>
    <row r="18" spans="2:10" ht="22.5" customHeight="1" x14ac:dyDescent="0.2">
      <c r="B18" s="183"/>
      <c r="C18" s="92"/>
      <c r="D18" s="92"/>
      <c r="E18" s="92"/>
      <c r="F18" s="92"/>
      <c r="G18" s="92"/>
      <c r="H18" s="92"/>
      <c r="I18" s="92"/>
      <c r="J18" s="92"/>
    </row>
    <row r="19" spans="2:10" ht="22.5" customHeight="1" x14ac:dyDescent="0.2">
      <c r="B19" s="221"/>
      <c r="C19" s="92"/>
      <c r="D19" s="92"/>
      <c r="E19" s="92"/>
      <c r="F19" s="92"/>
      <c r="G19" s="92"/>
      <c r="H19" s="92"/>
      <c r="I19" s="92"/>
      <c r="J19" s="92"/>
    </row>
    <row r="21" spans="2:10" ht="22.5" customHeight="1" x14ac:dyDescent="0.2">
      <c r="B21" s="2118" t="s">
        <v>1063</v>
      </c>
      <c r="C21" s="2308"/>
      <c r="D21" s="2308"/>
      <c r="E21" s="2308"/>
      <c r="F21" s="282"/>
    </row>
    <row r="22" spans="2:10" ht="22.5" customHeight="1" x14ac:dyDescent="0.2">
      <c r="B22" s="282"/>
      <c r="C22" s="282"/>
      <c r="D22" s="282"/>
      <c r="E22" s="282"/>
      <c r="F22" s="282"/>
      <c r="G22" s="287"/>
      <c r="H22" s="287"/>
      <c r="I22" s="287"/>
      <c r="J22" s="287"/>
    </row>
    <row r="23" spans="2:10" ht="22.5" customHeight="1" x14ac:dyDescent="0.2">
      <c r="B23" s="2382" t="s">
        <v>1456</v>
      </c>
      <c r="C23" s="2383"/>
      <c r="D23" s="2383"/>
      <c r="E23" s="2384"/>
      <c r="F23" s="282"/>
    </row>
    <row r="24" spans="2:10" ht="6" customHeight="1" x14ac:dyDescent="0.2">
      <c r="B24" s="2385"/>
      <c r="C24" s="2386"/>
      <c r="D24" s="2386"/>
      <c r="E24" s="2387"/>
      <c r="F24" s="282"/>
    </row>
    <row r="25" spans="2:10" ht="19.5" customHeight="1" x14ac:dyDescent="0.2">
      <c r="B25" s="2385"/>
      <c r="C25" s="2386"/>
      <c r="D25" s="2386"/>
      <c r="E25" s="2387"/>
      <c r="F25" s="282"/>
    </row>
    <row r="26" spans="2:10" ht="19.5" customHeight="1" x14ac:dyDescent="0.2">
      <c r="B26" s="2385"/>
      <c r="C26" s="2386"/>
      <c r="D26" s="2386"/>
      <c r="E26" s="2387"/>
      <c r="F26" s="282"/>
    </row>
    <row r="27" spans="2:10" ht="19.5" customHeight="1" x14ac:dyDescent="0.2">
      <c r="B27" s="2385"/>
      <c r="C27" s="2386"/>
      <c r="D27" s="2386"/>
      <c r="E27" s="2387"/>
      <c r="F27" s="282"/>
    </row>
    <row r="28" spans="2:10" ht="19.5" customHeight="1" x14ac:dyDescent="0.2">
      <c r="B28" s="2385"/>
      <c r="C28" s="2386"/>
      <c r="D28" s="2386"/>
      <c r="E28" s="2387"/>
      <c r="F28" s="282"/>
    </row>
    <row r="29" spans="2:10" ht="19.5" customHeight="1" x14ac:dyDescent="0.2">
      <c r="B29" s="2385"/>
      <c r="C29" s="2386"/>
      <c r="D29" s="2386"/>
      <c r="E29" s="2387"/>
      <c r="F29" s="282"/>
    </row>
    <row r="30" spans="2:10" ht="19.5" customHeight="1" x14ac:dyDescent="0.2">
      <c r="B30" s="2385"/>
      <c r="C30" s="2386"/>
      <c r="D30" s="2386"/>
      <c r="E30" s="2387"/>
      <c r="F30" s="282"/>
    </row>
    <row r="31" spans="2:10" ht="19.5" customHeight="1" x14ac:dyDescent="0.2">
      <c r="B31" s="2388"/>
      <c r="C31" s="2389"/>
      <c r="D31" s="2389"/>
      <c r="E31" s="2390"/>
      <c r="F31" s="282"/>
    </row>
    <row r="32" spans="2:10" ht="19.5" customHeight="1" x14ac:dyDescent="0.2"/>
    <row r="33" spans="8:10" ht="19.5" customHeight="1" x14ac:dyDescent="0.2">
      <c r="H33" s="2202" t="s">
        <v>72</v>
      </c>
      <c r="I33" s="2149"/>
      <c r="J33" s="2149"/>
    </row>
  </sheetData>
  <sheetProtection formatCells="0" formatColumns="0" formatRows="0" insertColumns="0" insertRows="0" insertHyperlinks="0" deleteColumns="0" deleteRows="0" pivotTables="0"/>
  <mergeCells count="26">
    <mergeCell ref="B21:E21"/>
    <mergeCell ref="D7:E7"/>
    <mergeCell ref="B23:E31"/>
    <mergeCell ref="H33:J33"/>
    <mergeCell ref="B10:J10"/>
    <mergeCell ref="B5:C5"/>
    <mergeCell ref="D5:E5"/>
    <mergeCell ref="F5:G5"/>
    <mergeCell ref="H5:J5"/>
    <mergeCell ref="B8:C8"/>
    <mergeCell ref="D8:E8"/>
    <mergeCell ref="F8:G8"/>
    <mergeCell ref="B6:C6"/>
    <mergeCell ref="F6:G6"/>
    <mergeCell ref="D6:E6"/>
    <mergeCell ref="B7:C7"/>
    <mergeCell ref="F7:G7"/>
    <mergeCell ref="H6:J6"/>
    <mergeCell ref="H7:J7"/>
    <mergeCell ref="H8:J8"/>
    <mergeCell ref="B2:D2"/>
    <mergeCell ref="E2:J2"/>
    <mergeCell ref="B4:C4"/>
    <mergeCell ref="D4:E4"/>
    <mergeCell ref="F4:G4"/>
    <mergeCell ref="H4:J4"/>
  </mergeCells>
  <pageMargins left="0.7" right="0.7" top="0.75" bottom="0.75" header="0" footer="0"/>
  <pageSetup paperSize="9" scale="37"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51F8C-90FD-48FA-B0FC-C7218E91DB0F}">
  <sheetPr>
    <tabColor theme="2"/>
    <pageSetUpPr fitToPage="1"/>
  </sheetPr>
  <dimension ref="B2:K44"/>
  <sheetViews>
    <sheetView showGridLines="0" workbookViewId="0">
      <selection activeCell="N21" sqref="N21"/>
    </sheetView>
  </sheetViews>
  <sheetFormatPr defaultColWidth="12.5703125" defaultRowHeight="15.75" customHeight="1" x14ac:dyDescent="0.2"/>
  <cols>
    <col min="1" max="1" width="3.42578125" style="39" customWidth="1"/>
    <col min="2" max="2" width="16.42578125" style="39" customWidth="1"/>
    <col min="3" max="3" width="17.28515625" style="39" customWidth="1"/>
    <col min="4" max="4" width="17.28515625" style="39" bestFit="1" customWidth="1"/>
    <col min="5" max="9" width="12.5703125" style="39" customWidth="1"/>
    <col min="10" max="10" width="41.140625" style="39" customWidth="1"/>
    <col min="11" max="11" width="8.85546875" style="39" customWidth="1"/>
    <col min="12" max="16" width="7.5703125" style="39" customWidth="1"/>
    <col min="17" max="16384" width="12.5703125" style="39"/>
  </cols>
  <sheetData>
    <row r="2" spans="2:11" s="166" customFormat="1" ht="29.25" customHeight="1" x14ac:dyDescent="0.25">
      <c r="B2" s="1966" t="s">
        <v>0</v>
      </c>
      <c r="C2" s="1967"/>
      <c r="D2" s="1967"/>
      <c r="E2" s="2046" t="s">
        <v>123</v>
      </c>
      <c r="F2" s="2228"/>
      <c r="G2" s="2228"/>
      <c r="H2" s="2228"/>
      <c r="I2" s="2228"/>
      <c r="J2" s="2229"/>
    </row>
    <row r="3" spans="2:11" ht="22.5" customHeight="1" x14ac:dyDescent="0.2">
      <c r="B3" s="40"/>
      <c r="C3" s="40"/>
      <c r="D3" s="41"/>
      <c r="E3" s="41"/>
      <c r="F3" s="41"/>
      <c r="G3" s="41"/>
      <c r="H3" s="41"/>
      <c r="I3" s="41"/>
    </row>
    <row r="4" spans="2:11" ht="42" customHeight="1" x14ac:dyDescent="0.25">
      <c r="B4" s="2118" t="s">
        <v>124</v>
      </c>
      <c r="C4" s="2433"/>
      <c r="D4" s="2320" t="s">
        <v>60</v>
      </c>
      <c r="E4" s="2533"/>
      <c r="F4" s="2120" t="s">
        <v>126</v>
      </c>
      <c r="G4" s="2433"/>
      <c r="H4" s="2458" t="s">
        <v>1457</v>
      </c>
      <c r="I4" s="2534"/>
      <c r="J4" s="2535"/>
      <c r="K4" s="1012"/>
    </row>
    <row r="5" spans="2:11" ht="24.75" customHeight="1" x14ac:dyDescent="0.2">
      <c r="B5" s="2118" t="s">
        <v>128</v>
      </c>
      <c r="C5" s="2433"/>
      <c r="D5" s="2530" t="s">
        <v>1458</v>
      </c>
      <c r="E5" s="2531"/>
      <c r="F5" s="2120" t="s">
        <v>130</v>
      </c>
      <c r="G5" s="2433"/>
      <c r="H5" s="2318" t="s">
        <v>496</v>
      </c>
      <c r="I5" s="2532"/>
      <c r="J5" s="2531"/>
    </row>
    <row r="6" spans="2:11" ht="30" customHeight="1" x14ac:dyDescent="0.2">
      <c r="B6" s="2118" t="s">
        <v>132</v>
      </c>
      <c r="C6" s="1943"/>
      <c r="D6" s="2530" t="s">
        <v>615</v>
      </c>
      <c r="E6" s="2531"/>
      <c r="F6" s="2189" t="s">
        <v>134</v>
      </c>
      <c r="G6" s="2430"/>
      <c r="H6" s="2243" t="s">
        <v>135</v>
      </c>
      <c r="I6" s="2244"/>
      <c r="J6" s="2245"/>
    </row>
    <row r="7" spans="2:11" ht="30" customHeight="1" x14ac:dyDescent="0.2">
      <c r="B7" s="2118" t="s">
        <v>136</v>
      </c>
      <c r="C7" s="2433"/>
      <c r="D7" s="2369" t="s">
        <v>1417</v>
      </c>
      <c r="E7" s="2370"/>
      <c r="F7" s="2189" t="s">
        <v>138</v>
      </c>
      <c r="G7" s="2430"/>
      <c r="H7" s="2208" t="s">
        <v>139</v>
      </c>
      <c r="I7" s="2209"/>
      <c r="J7" s="2210"/>
    </row>
    <row r="8" spans="2:11" ht="31.5" customHeight="1" x14ac:dyDescent="0.2">
      <c r="B8" s="2118" t="s">
        <v>140</v>
      </c>
      <c r="C8" s="1943"/>
      <c r="D8" s="2318" t="s">
        <v>1448</v>
      </c>
      <c r="E8" s="2531"/>
      <c r="F8" s="2189" t="s">
        <v>142</v>
      </c>
      <c r="G8" s="2430"/>
      <c r="H8" s="2205" t="s">
        <v>1459</v>
      </c>
      <c r="I8" s="2206"/>
      <c r="J8" s="2207"/>
    </row>
    <row r="9" spans="2:11" ht="14.25" customHeight="1" x14ac:dyDescent="0.2"/>
    <row r="10" spans="2:11" ht="22.5" customHeight="1" x14ac:dyDescent="0.2">
      <c r="B10" s="2234" t="s">
        <v>144</v>
      </c>
      <c r="C10" s="2159"/>
      <c r="D10" s="2159"/>
      <c r="E10" s="2159"/>
      <c r="F10" s="2159"/>
      <c r="G10" s="2159"/>
      <c r="H10" s="2159"/>
      <c r="I10" s="2159"/>
      <c r="J10" s="2159"/>
    </row>
    <row r="11" spans="2:11" s="172" customFormat="1" ht="22.5" customHeight="1" x14ac:dyDescent="0.2">
      <c r="B11" s="1106" t="s">
        <v>1460</v>
      </c>
      <c r="C11" s="1107"/>
      <c r="D11" s="1107"/>
      <c r="E11" s="1107"/>
      <c r="F11" s="1109" t="s">
        <v>1461</v>
      </c>
      <c r="G11" s="1107"/>
      <c r="H11" s="1100"/>
      <c r="I11" s="1100"/>
      <c r="J11" s="1101"/>
    </row>
    <row r="12" spans="2:11" ht="22.5" customHeight="1" x14ac:dyDescent="0.2">
      <c r="C12" s="92"/>
      <c r="D12" s="92"/>
      <c r="E12" s="92"/>
      <c r="F12" s="92"/>
      <c r="G12" s="92"/>
      <c r="H12" s="92"/>
      <c r="I12" s="92"/>
      <c r="J12" s="92"/>
    </row>
    <row r="13" spans="2:11" ht="22.5" customHeight="1" x14ac:dyDescent="0.2">
      <c r="B13" s="611" t="s">
        <v>902</v>
      </c>
      <c r="C13" s="1496"/>
      <c r="D13" s="1182" t="s">
        <v>443</v>
      </c>
      <c r="E13" s="1182" t="s">
        <v>444</v>
      </c>
      <c r="F13" s="1182" t="s">
        <v>445</v>
      </c>
      <c r="G13" s="1182" t="s">
        <v>479</v>
      </c>
      <c r="H13" s="92"/>
      <c r="I13" s="92"/>
      <c r="J13" s="92"/>
    </row>
    <row r="14" spans="2:11" ht="22.5" customHeight="1" x14ac:dyDescent="0.2">
      <c r="B14" s="2307" t="s">
        <v>1462</v>
      </c>
      <c r="C14" s="2529"/>
      <c r="D14" s="1494">
        <v>33</v>
      </c>
      <c r="E14" s="163" t="s">
        <v>1433</v>
      </c>
      <c r="F14" s="612">
        <v>110</v>
      </c>
      <c r="G14" s="612">
        <v>97</v>
      </c>
      <c r="H14" s="92"/>
      <c r="I14" s="92"/>
      <c r="J14" s="92"/>
    </row>
    <row r="15" spans="2:11" ht="22.5" customHeight="1" x14ac:dyDescent="0.2">
      <c r="B15" s="2307" t="s">
        <v>1463</v>
      </c>
      <c r="C15" s="2307"/>
      <c r="D15" s="1158">
        <v>80</v>
      </c>
      <c r="E15" s="291">
        <v>31</v>
      </c>
      <c r="F15" s="291">
        <v>49</v>
      </c>
      <c r="G15" s="291"/>
      <c r="H15" s="92"/>
      <c r="I15" s="92"/>
      <c r="J15" s="92"/>
    </row>
    <row r="16" spans="2:11" ht="22.5" customHeight="1" x14ac:dyDescent="0.2">
      <c r="B16" s="2307" t="s">
        <v>1464</v>
      </c>
      <c r="C16" s="2307"/>
      <c r="D16" s="1495">
        <f t="shared" ref="D16" si="0">D15/D14</f>
        <v>2.4242424242424243</v>
      </c>
      <c r="E16" s="614" t="s">
        <v>1465</v>
      </c>
      <c r="F16" s="613">
        <f>F15/F14</f>
        <v>0.44545454545454544</v>
      </c>
      <c r="G16" s="613"/>
      <c r="H16" s="92"/>
      <c r="I16" s="92"/>
      <c r="J16" s="92"/>
    </row>
    <row r="17" spans="2:10" ht="22.5" customHeight="1" x14ac:dyDescent="0.2">
      <c r="B17" s="221"/>
      <c r="C17" s="92"/>
      <c r="D17" s="615"/>
      <c r="H17" s="92"/>
      <c r="I17" s="92"/>
      <c r="J17" s="92"/>
    </row>
    <row r="18" spans="2:10" ht="22.5" customHeight="1" x14ac:dyDescent="0.2">
      <c r="B18" s="147"/>
      <c r="C18" s="608"/>
      <c r="D18" s="147"/>
      <c r="E18" s="147"/>
      <c r="F18" s="147"/>
      <c r="G18" s="92"/>
      <c r="J18" s="171"/>
    </row>
    <row r="19" spans="2:10" ht="22.5" customHeight="1" x14ac:dyDescent="0.2">
      <c r="B19" s="616" t="s">
        <v>1466</v>
      </c>
      <c r="C19" s="617"/>
      <c r="D19" s="617"/>
      <c r="E19" s="618"/>
      <c r="F19" s="282"/>
    </row>
    <row r="21" spans="2:10" ht="22.5" customHeight="1" x14ac:dyDescent="0.2"/>
    <row r="22" spans="2:10" ht="6" customHeight="1" x14ac:dyDescent="0.2"/>
    <row r="23" spans="2:10" ht="19.5" customHeight="1" x14ac:dyDescent="0.2"/>
    <row r="24" spans="2:10" ht="19.5" customHeight="1" x14ac:dyDescent="0.2"/>
    <row r="25" spans="2:10" ht="19.5" customHeight="1" x14ac:dyDescent="0.2"/>
    <row r="26" spans="2:10" ht="19.5" customHeight="1" x14ac:dyDescent="0.2"/>
    <row r="27" spans="2:10" ht="19.5" customHeight="1" x14ac:dyDescent="0.2"/>
    <row r="28" spans="2:10" ht="19.5" customHeight="1" x14ac:dyDescent="0.2"/>
    <row r="29" spans="2:10" ht="19.5" customHeight="1" x14ac:dyDescent="0.2"/>
    <row r="30" spans="2:10" ht="19.5" customHeight="1" x14ac:dyDescent="0.2"/>
    <row r="31" spans="2:10" ht="19.5" customHeight="1" x14ac:dyDescent="0.2">
      <c r="H31" s="2202" t="s">
        <v>72</v>
      </c>
      <c r="I31" s="2149"/>
      <c r="J31" s="2149"/>
    </row>
    <row r="34" spans="2:5" ht="15.75" customHeight="1" x14ac:dyDescent="0.2">
      <c r="B34" s="2118" t="s">
        <v>1063</v>
      </c>
      <c r="C34" s="2308"/>
      <c r="D34" s="2308"/>
      <c r="E34" s="2308"/>
    </row>
    <row r="36" spans="2:5" ht="15.75" customHeight="1" x14ac:dyDescent="0.2">
      <c r="B36" s="2382" t="s">
        <v>1467</v>
      </c>
      <c r="C36" s="2383"/>
      <c r="D36" s="2383"/>
      <c r="E36" s="2384"/>
    </row>
    <row r="37" spans="2:5" ht="15.75" customHeight="1" x14ac:dyDescent="0.2">
      <c r="B37" s="2385"/>
      <c r="C37" s="2386"/>
      <c r="D37" s="2386"/>
      <c r="E37" s="2387"/>
    </row>
    <row r="38" spans="2:5" ht="15.75" customHeight="1" x14ac:dyDescent="0.2">
      <c r="B38" s="2385"/>
      <c r="C38" s="2386"/>
      <c r="D38" s="2386"/>
      <c r="E38" s="2387"/>
    </row>
    <row r="39" spans="2:5" ht="15.75" customHeight="1" x14ac:dyDescent="0.2">
      <c r="B39" s="2385"/>
      <c r="C39" s="2386"/>
      <c r="D39" s="2386"/>
      <c r="E39" s="2387"/>
    </row>
    <row r="40" spans="2:5" ht="15.75" customHeight="1" x14ac:dyDescent="0.2">
      <c r="B40" s="2385"/>
      <c r="C40" s="2386"/>
      <c r="D40" s="2386"/>
      <c r="E40" s="2387"/>
    </row>
    <row r="41" spans="2:5" ht="15.75" customHeight="1" x14ac:dyDescent="0.2">
      <c r="B41" s="2385"/>
      <c r="C41" s="2386"/>
      <c r="D41" s="2386"/>
      <c r="E41" s="2387"/>
    </row>
    <row r="42" spans="2:5" ht="15.75" customHeight="1" x14ac:dyDescent="0.2">
      <c r="B42" s="2385"/>
      <c r="C42" s="2386"/>
      <c r="D42" s="2386"/>
      <c r="E42" s="2387"/>
    </row>
    <row r="43" spans="2:5" ht="15.75" customHeight="1" x14ac:dyDescent="0.2">
      <c r="B43" s="2385"/>
      <c r="C43" s="2386"/>
      <c r="D43" s="2386"/>
      <c r="E43" s="2387"/>
    </row>
    <row r="44" spans="2:5" ht="15.75" customHeight="1" x14ac:dyDescent="0.2">
      <c r="B44" s="2388"/>
      <c r="C44" s="2389"/>
      <c r="D44" s="2389"/>
      <c r="E44" s="2390"/>
    </row>
  </sheetData>
  <sheetProtection formatCells="0" formatColumns="0" formatRows="0" insertColumns="0" insertRows="0" insertHyperlinks="0" deleteColumns="0" deleteRows="0" pivotTables="0"/>
  <mergeCells count="29">
    <mergeCell ref="B7:C7"/>
    <mergeCell ref="B8:C8"/>
    <mergeCell ref="F8:G8"/>
    <mergeCell ref="D8:E8"/>
    <mergeCell ref="H6:J6"/>
    <mergeCell ref="H7:J7"/>
    <mergeCell ref="H8:J8"/>
    <mergeCell ref="D7:E7"/>
    <mergeCell ref="F7:G7"/>
    <mergeCell ref="B2:D2"/>
    <mergeCell ref="E2:J2"/>
    <mergeCell ref="B4:C4"/>
    <mergeCell ref="D4:E4"/>
    <mergeCell ref="F4:G4"/>
    <mergeCell ref="H4:J4"/>
    <mergeCell ref="B5:C5"/>
    <mergeCell ref="D5:E5"/>
    <mergeCell ref="F5:G5"/>
    <mergeCell ref="H5:J5"/>
    <mergeCell ref="F6:G6"/>
    <mergeCell ref="D6:E6"/>
    <mergeCell ref="B6:C6"/>
    <mergeCell ref="H31:J31"/>
    <mergeCell ref="B10:J10"/>
    <mergeCell ref="B34:E34"/>
    <mergeCell ref="B36:E44"/>
    <mergeCell ref="B14:C14"/>
    <mergeCell ref="B15:C15"/>
    <mergeCell ref="B16:C16"/>
  </mergeCells>
  <pageMargins left="0.7" right="0.7" top="0.75" bottom="0.75" header="0" footer="0"/>
  <pageSetup paperSize="9" scale="56" orientation="portrait" r:id="rId1"/>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79AB8A-E071-4CC2-B653-4F60B85A435E}">
  <sheetPr>
    <tabColor theme="2"/>
    <pageSetUpPr fitToPage="1"/>
  </sheetPr>
  <dimension ref="B2:L53"/>
  <sheetViews>
    <sheetView showGridLines="0" workbookViewId="0">
      <selection activeCell="N21" sqref="N21"/>
    </sheetView>
  </sheetViews>
  <sheetFormatPr defaultColWidth="12.5703125" defaultRowHeight="15.75" customHeight="1" x14ac:dyDescent="0.2"/>
  <cols>
    <col min="1" max="1" width="3.42578125" style="39" customWidth="1"/>
    <col min="2" max="2" width="19.28515625" style="39" customWidth="1"/>
    <col min="3" max="3" width="11" style="39" customWidth="1"/>
    <col min="4" max="5" width="17.85546875" style="39" customWidth="1"/>
    <col min="6" max="9" width="12.5703125" style="39" customWidth="1"/>
    <col min="10" max="10" width="41.140625" style="39" customWidth="1"/>
    <col min="11" max="11" width="8.85546875" style="39" customWidth="1"/>
    <col min="12" max="16" width="7.5703125" style="39" customWidth="1"/>
    <col min="17" max="16384" width="12.5703125" style="39"/>
  </cols>
  <sheetData>
    <row r="2" spans="2:11" s="166" customFormat="1" ht="29.25" customHeight="1" x14ac:dyDescent="0.25">
      <c r="B2" s="1966" t="s">
        <v>0</v>
      </c>
      <c r="C2" s="1967"/>
      <c r="D2" s="1967"/>
      <c r="E2" s="2046" t="s">
        <v>123</v>
      </c>
      <c r="F2" s="2228"/>
      <c r="G2" s="2228"/>
      <c r="H2" s="2228"/>
      <c r="I2" s="2228"/>
      <c r="J2" s="2229"/>
    </row>
    <row r="3" spans="2:11" ht="22.5" customHeight="1" x14ac:dyDescent="0.2">
      <c r="B3" s="40"/>
      <c r="C3" s="40"/>
      <c r="D3" s="41"/>
      <c r="E3" s="41"/>
      <c r="F3" s="41"/>
      <c r="G3" s="41"/>
      <c r="H3" s="41"/>
      <c r="I3" s="41"/>
    </row>
    <row r="4" spans="2:11" ht="42" customHeight="1" x14ac:dyDescent="0.25">
      <c r="B4" s="2536" t="s">
        <v>124</v>
      </c>
      <c r="C4" s="2537"/>
      <c r="D4" s="2320" t="s">
        <v>61</v>
      </c>
      <c r="E4" s="2533"/>
      <c r="F4" s="2538" t="s">
        <v>126</v>
      </c>
      <c r="G4" s="2539"/>
      <c r="H4" s="2540" t="s">
        <v>1468</v>
      </c>
      <c r="I4" s="2541"/>
      <c r="J4" s="2542"/>
      <c r="K4" s="1012"/>
    </row>
    <row r="5" spans="2:11" ht="60.75" customHeight="1" x14ac:dyDescent="0.2">
      <c r="B5" s="2536" t="s">
        <v>128</v>
      </c>
      <c r="C5" s="2537"/>
      <c r="D5" s="2530" t="s">
        <v>1469</v>
      </c>
      <c r="E5" s="2531"/>
      <c r="F5" s="2538" t="s">
        <v>130</v>
      </c>
      <c r="G5" s="2539"/>
      <c r="H5" s="2543" t="s">
        <v>475</v>
      </c>
      <c r="I5" s="2544"/>
      <c r="J5" s="2545"/>
    </row>
    <row r="6" spans="2:11" ht="34.5" customHeight="1" x14ac:dyDescent="0.2">
      <c r="B6" s="2536" t="s">
        <v>132</v>
      </c>
      <c r="C6" s="2546"/>
      <c r="D6" s="2530" t="s">
        <v>1470</v>
      </c>
      <c r="E6" s="2531"/>
      <c r="F6" s="2538" t="s">
        <v>134</v>
      </c>
      <c r="G6" s="2547"/>
      <c r="H6" s="2243" t="s">
        <v>135</v>
      </c>
      <c r="I6" s="2244"/>
      <c r="J6" s="2245"/>
    </row>
    <row r="7" spans="2:11" ht="30" customHeight="1" x14ac:dyDescent="0.2">
      <c r="B7" s="2536" t="s">
        <v>136</v>
      </c>
      <c r="C7" s="2537"/>
      <c r="D7" s="2369" t="s">
        <v>1471</v>
      </c>
      <c r="E7" s="2370"/>
      <c r="F7" s="2538" t="s">
        <v>138</v>
      </c>
      <c r="G7" s="2539"/>
      <c r="H7" s="2208" t="s">
        <v>139</v>
      </c>
      <c r="I7" s="2209"/>
      <c r="J7" s="2210"/>
    </row>
    <row r="8" spans="2:11" ht="31.5" customHeight="1" x14ac:dyDescent="0.2">
      <c r="B8" s="2546" t="s">
        <v>140</v>
      </c>
      <c r="C8" s="2548"/>
      <c r="D8" s="2318" t="s">
        <v>1448</v>
      </c>
      <c r="E8" s="2531"/>
      <c r="F8" s="2549" t="s">
        <v>142</v>
      </c>
      <c r="G8" s="2549"/>
      <c r="H8" s="2324" t="s">
        <v>1472</v>
      </c>
      <c r="I8" s="2411"/>
      <c r="J8" s="2325"/>
    </row>
    <row r="9" spans="2:11" ht="14.25" customHeight="1" x14ac:dyDescent="0.2"/>
    <row r="10" spans="2:11" ht="22.5" customHeight="1" x14ac:dyDescent="0.2">
      <c r="B10" s="2552" t="s">
        <v>144</v>
      </c>
      <c r="C10" s="2553"/>
      <c r="D10" s="2553"/>
      <c r="E10" s="2553"/>
      <c r="F10" s="2553"/>
      <c r="G10" s="2553"/>
      <c r="H10" s="2553"/>
      <c r="I10" s="2553"/>
      <c r="J10" s="2553"/>
    </row>
    <row r="11" spans="2:11" s="172" customFormat="1" ht="22.5" customHeight="1" x14ac:dyDescent="0.2">
      <c r="B11" s="1106" t="s">
        <v>1473</v>
      </c>
      <c r="C11" s="1107"/>
      <c r="D11" s="1107"/>
      <c r="E11" s="1107"/>
      <c r="F11" s="1109" t="s">
        <v>312</v>
      </c>
      <c r="G11" s="1107"/>
      <c r="H11" s="1100"/>
      <c r="I11" s="1100"/>
      <c r="J11" s="1101"/>
    </row>
    <row r="12" spans="2:11" ht="22.5" customHeight="1" x14ac:dyDescent="0.2">
      <c r="C12" s="92"/>
      <c r="D12" s="92"/>
      <c r="E12" s="92"/>
      <c r="F12" s="92"/>
      <c r="G12" s="92"/>
      <c r="H12" s="92"/>
      <c r="I12" s="92"/>
      <c r="J12" s="92"/>
    </row>
    <row r="13" spans="2:11" ht="22.5" customHeight="1" x14ac:dyDescent="0.2">
      <c r="B13" s="611" t="s">
        <v>902</v>
      </c>
      <c r="C13" s="119"/>
      <c r="D13" s="1098" t="s">
        <v>442</v>
      </c>
      <c r="E13" s="1098" t="s">
        <v>443</v>
      </c>
      <c r="F13" s="1098" t="s">
        <v>444</v>
      </c>
      <c r="G13" s="1098" t="s">
        <v>445</v>
      </c>
      <c r="H13" s="1098" t="s">
        <v>1474</v>
      </c>
      <c r="I13" s="92"/>
      <c r="J13" s="135"/>
    </row>
    <row r="14" spans="2:11" s="172" customFormat="1" ht="30" customHeight="1" x14ac:dyDescent="0.2">
      <c r="B14" s="2554" t="s">
        <v>1475</v>
      </c>
      <c r="C14" s="2555"/>
      <c r="D14" s="163">
        <v>124</v>
      </c>
      <c r="E14" s="163">
        <v>149</v>
      </c>
      <c r="F14" s="163">
        <v>187</v>
      </c>
      <c r="G14" s="163">
        <v>244</v>
      </c>
      <c r="H14" s="163">
        <v>222</v>
      </c>
      <c r="I14" s="1095"/>
      <c r="J14" s="1095"/>
    </row>
    <row r="15" spans="2:11" s="172" customFormat="1" ht="30" customHeight="1" x14ac:dyDescent="0.2">
      <c r="B15" s="2556" t="s">
        <v>1476</v>
      </c>
      <c r="C15" s="2556"/>
      <c r="D15" s="291">
        <v>3732</v>
      </c>
      <c r="E15" s="291">
        <v>3763</v>
      </c>
      <c r="F15" s="291">
        <v>3688</v>
      </c>
      <c r="G15" s="291">
        <v>3598</v>
      </c>
      <c r="H15" s="291">
        <v>3469</v>
      </c>
      <c r="I15" s="1095"/>
      <c r="J15" s="1095"/>
    </row>
    <row r="16" spans="2:11" s="172" customFormat="1" ht="30" customHeight="1" x14ac:dyDescent="0.2">
      <c r="B16" s="2556" t="s">
        <v>1477</v>
      </c>
      <c r="C16" s="2556"/>
      <c r="D16" s="1090">
        <f>D14/D15</f>
        <v>3.3226152197213289E-2</v>
      </c>
      <c r="E16" s="1090">
        <f t="shared" ref="E16:H16" si="0">E14/E15</f>
        <v>3.9596066967844804E-2</v>
      </c>
      <c r="F16" s="1090">
        <f t="shared" si="0"/>
        <v>5.0704989154013017E-2</v>
      </c>
      <c r="G16" s="1091">
        <f t="shared" si="0"/>
        <v>6.7815453029460807E-2</v>
      </c>
      <c r="H16" s="1091">
        <f t="shared" si="0"/>
        <v>6.3995387719803981E-2</v>
      </c>
      <c r="I16" s="1095"/>
      <c r="J16" s="1095"/>
    </row>
    <row r="17" spans="2:12" ht="22.5" customHeight="1" x14ac:dyDescent="0.2">
      <c r="B17" s="183" t="s">
        <v>1478</v>
      </c>
      <c r="C17" s="1088"/>
      <c r="D17" s="1089"/>
      <c r="E17" s="1089"/>
      <c r="F17" s="1089"/>
      <c r="G17" s="1089"/>
      <c r="H17" s="1089"/>
      <c r="I17" s="92"/>
      <c r="J17" s="92"/>
    </row>
    <row r="18" spans="2:12" ht="22.5" customHeight="1" x14ac:dyDescent="0.2">
      <c r="C18" s="92"/>
      <c r="D18" s="615"/>
      <c r="H18" s="92"/>
      <c r="I18" s="92"/>
      <c r="J18" s="92"/>
    </row>
    <row r="19" spans="2:12" ht="15" customHeight="1" x14ac:dyDescent="0.2">
      <c r="B19" s="2574" t="s">
        <v>502</v>
      </c>
      <c r="C19" s="2575"/>
      <c r="D19" s="2559" t="s">
        <v>1479</v>
      </c>
      <c r="E19" s="2559"/>
      <c r="F19" s="2560" t="s">
        <v>1480</v>
      </c>
      <c r="G19" s="2560"/>
      <c r="H19" s="2560" t="s">
        <v>1481</v>
      </c>
      <c r="I19" s="2560"/>
      <c r="J19" s="171"/>
    </row>
    <row r="20" spans="2:12" ht="15" customHeight="1" x14ac:dyDescent="0.2">
      <c r="B20" s="2576"/>
      <c r="C20" s="2577"/>
      <c r="D20" s="1099" t="s">
        <v>314</v>
      </c>
      <c r="E20" s="1099" t="s">
        <v>1115</v>
      </c>
      <c r="F20" s="1099" t="s">
        <v>314</v>
      </c>
      <c r="G20" s="1099" t="s">
        <v>1115</v>
      </c>
      <c r="H20" s="1099" t="s">
        <v>314</v>
      </c>
      <c r="I20" s="1099" t="s">
        <v>1115</v>
      </c>
      <c r="J20" s="171"/>
    </row>
    <row r="21" spans="2:12" ht="12.75" x14ac:dyDescent="0.2">
      <c r="B21" s="2578" t="s">
        <v>565</v>
      </c>
      <c r="C21" s="2579"/>
      <c r="D21" s="1085">
        <v>203</v>
      </c>
      <c r="E21" s="1084">
        <v>199</v>
      </c>
      <c r="F21" s="1084">
        <v>11</v>
      </c>
      <c r="G21" s="1084">
        <v>10</v>
      </c>
      <c r="H21" s="1092">
        <f>F21/D21</f>
        <v>5.4187192118226604E-2</v>
      </c>
      <c r="I21" s="1092">
        <f>G21/E21</f>
        <v>5.0251256281407038E-2</v>
      </c>
      <c r="J21" s="453"/>
      <c r="K21" s="545"/>
      <c r="L21" s="545"/>
    </row>
    <row r="22" spans="2:12" ht="12.75" x14ac:dyDescent="0.2">
      <c r="B22" s="2557" t="s">
        <v>936</v>
      </c>
      <c r="C22" s="2558"/>
      <c r="D22" s="1086">
        <v>198</v>
      </c>
      <c r="E22" s="1087">
        <v>167</v>
      </c>
      <c r="F22" s="1087">
        <v>18</v>
      </c>
      <c r="G22" s="1087">
        <v>17</v>
      </c>
      <c r="H22" s="1093">
        <f t="shared" ref="H22:H36" si="1">F22/D22</f>
        <v>9.0909090909090912E-2</v>
      </c>
      <c r="I22" s="1093">
        <f t="shared" ref="I22:I36" si="2">G22/E22</f>
        <v>0.10179640718562874</v>
      </c>
      <c r="J22" s="453"/>
      <c r="K22" s="545"/>
      <c r="L22" s="545"/>
    </row>
    <row r="23" spans="2:12" ht="12.75" x14ac:dyDescent="0.2">
      <c r="B23" s="2557" t="s">
        <v>938</v>
      </c>
      <c r="C23" s="2558"/>
      <c r="D23" s="1086">
        <v>96</v>
      </c>
      <c r="E23" s="1087">
        <v>98</v>
      </c>
      <c r="F23" s="1087">
        <v>7</v>
      </c>
      <c r="G23" s="1087">
        <v>4</v>
      </c>
      <c r="H23" s="1093">
        <f t="shared" si="1"/>
        <v>7.2916666666666671E-2</v>
      </c>
      <c r="I23" s="1093">
        <f t="shared" si="2"/>
        <v>4.0816326530612242E-2</v>
      </c>
      <c r="J23" s="453"/>
      <c r="K23" s="545"/>
      <c r="L23" s="545"/>
    </row>
    <row r="24" spans="2:12" ht="12.75" x14ac:dyDescent="0.2">
      <c r="B24" s="2557" t="s">
        <v>1005</v>
      </c>
      <c r="C24" s="2558"/>
      <c r="D24" s="1086">
        <v>151</v>
      </c>
      <c r="E24" s="1087">
        <v>159</v>
      </c>
      <c r="F24" s="1087">
        <v>13</v>
      </c>
      <c r="G24" s="1087">
        <v>10</v>
      </c>
      <c r="H24" s="1093">
        <f t="shared" si="1"/>
        <v>8.6092715231788075E-2</v>
      </c>
      <c r="I24" s="1093">
        <f t="shared" si="2"/>
        <v>6.2893081761006289E-2</v>
      </c>
      <c r="J24" s="453"/>
      <c r="K24" s="545"/>
      <c r="L24" s="545"/>
    </row>
    <row r="25" spans="2:12" ht="12.75" x14ac:dyDescent="0.2">
      <c r="B25" s="2557" t="s">
        <v>941</v>
      </c>
      <c r="C25" s="2558"/>
      <c r="D25" s="1086">
        <v>294</v>
      </c>
      <c r="E25" s="1087">
        <v>293</v>
      </c>
      <c r="F25" s="1087">
        <v>22</v>
      </c>
      <c r="G25" s="1087">
        <v>19</v>
      </c>
      <c r="H25" s="1093">
        <f t="shared" si="1"/>
        <v>7.4829931972789115E-2</v>
      </c>
      <c r="I25" s="1093">
        <f t="shared" si="2"/>
        <v>6.4846416382252553E-2</v>
      </c>
      <c r="J25" s="453"/>
      <c r="K25" s="545"/>
      <c r="L25" s="545"/>
    </row>
    <row r="26" spans="2:12" ht="12.75" x14ac:dyDescent="0.2">
      <c r="B26" s="2550" t="s">
        <v>1270</v>
      </c>
      <c r="C26" s="2551"/>
      <c r="D26" s="1086">
        <v>169</v>
      </c>
      <c r="E26" s="1086">
        <v>159</v>
      </c>
      <c r="F26" s="626">
        <v>15</v>
      </c>
      <c r="G26" s="626">
        <v>17</v>
      </c>
      <c r="H26" s="1093">
        <f t="shared" si="1"/>
        <v>8.8757396449704137E-2</v>
      </c>
      <c r="I26" s="1093">
        <f t="shared" si="2"/>
        <v>0.1069182389937107</v>
      </c>
      <c r="J26" s="453"/>
      <c r="K26" s="545"/>
      <c r="L26" s="545"/>
    </row>
    <row r="27" spans="2:12" ht="12.75" x14ac:dyDescent="0.2">
      <c r="B27" s="2550" t="s">
        <v>955</v>
      </c>
      <c r="C27" s="2551"/>
      <c r="D27" s="1086">
        <v>107</v>
      </c>
      <c r="E27" s="1086">
        <v>100</v>
      </c>
      <c r="F27" s="626">
        <v>5</v>
      </c>
      <c r="G27" s="1087">
        <v>3</v>
      </c>
      <c r="H27" s="1093">
        <f t="shared" si="1"/>
        <v>4.6728971962616821E-2</v>
      </c>
      <c r="I27" s="1093">
        <f t="shared" si="2"/>
        <v>0.03</v>
      </c>
      <c r="J27" s="453"/>
      <c r="K27" s="545"/>
      <c r="L27" s="545"/>
    </row>
    <row r="28" spans="2:12" ht="12.75" x14ac:dyDescent="0.2">
      <c r="B28" s="2550" t="s">
        <v>572</v>
      </c>
      <c r="C28" s="2551"/>
      <c r="D28" s="1086">
        <v>244</v>
      </c>
      <c r="E28" s="1086">
        <v>231</v>
      </c>
      <c r="F28" s="626">
        <v>10</v>
      </c>
      <c r="G28" s="1087">
        <v>7</v>
      </c>
      <c r="H28" s="1093">
        <f t="shared" si="1"/>
        <v>4.0983606557377046E-2</v>
      </c>
      <c r="I28" s="1093">
        <f t="shared" si="2"/>
        <v>3.0303030303030304E-2</v>
      </c>
      <c r="J28" s="453"/>
      <c r="K28" s="545"/>
      <c r="L28" s="545"/>
    </row>
    <row r="29" spans="2:12" ht="12.75" x14ac:dyDescent="0.2">
      <c r="B29" s="2550" t="s">
        <v>957</v>
      </c>
      <c r="C29" s="2551"/>
      <c r="D29" s="1086">
        <v>207</v>
      </c>
      <c r="E29" s="1086">
        <v>202</v>
      </c>
      <c r="F29" s="626">
        <v>11</v>
      </c>
      <c r="G29" s="626">
        <v>10</v>
      </c>
      <c r="H29" s="1093">
        <f t="shared" si="1"/>
        <v>5.3140096618357488E-2</v>
      </c>
      <c r="I29" s="1093">
        <f t="shared" si="2"/>
        <v>4.9504950495049507E-2</v>
      </c>
      <c r="J29" s="453"/>
      <c r="K29" s="545"/>
      <c r="L29" s="545"/>
    </row>
    <row r="30" spans="2:12" ht="12.75" x14ac:dyDescent="0.2">
      <c r="B30" s="2550" t="s">
        <v>1482</v>
      </c>
      <c r="C30" s="2551"/>
      <c r="D30" s="1086">
        <v>416</v>
      </c>
      <c r="E30" s="1086">
        <v>387</v>
      </c>
      <c r="F30" s="626">
        <v>24</v>
      </c>
      <c r="G30" s="626">
        <v>22</v>
      </c>
      <c r="H30" s="1093">
        <f t="shared" si="1"/>
        <v>5.7692307692307696E-2</v>
      </c>
      <c r="I30" s="1093">
        <f t="shared" si="2"/>
        <v>5.6847545219638244E-2</v>
      </c>
      <c r="J30" s="453"/>
      <c r="K30" s="545"/>
      <c r="L30" s="545"/>
    </row>
    <row r="31" spans="2:12" ht="12.75" x14ac:dyDescent="0.2">
      <c r="B31" s="2550" t="s">
        <v>961</v>
      </c>
      <c r="C31" s="2551"/>
      <c r="D31" s="1096">
        <v>465</v>
      </c>
      <c r="E31" s="1096">
        <v>474</v>
      </c>
      <c r="F31" s="626">
        <v>38</v>
      </c>
      <c r="G31" s="626">
        <v>41</v>
      </c>
      <c r="H31" s="1093">
        <f t="shared" si="1"/>
        <v>8.1720430107526887E-2</v>
      </c>
      <c r="I31" s="1093">
        <f t="shared" si="2"/>
        <v>8.6497890295358648E-2</v>
      </c>
      <c r="J31" s="453"/>
      <c r="K31" s="545"/>
      <c r="L31" s="545"/>
    </row>
    <row r="32" spans="2:12" ht="12.75" x14ac:dyDescent="0.2">
      <c r="B32" s="2550" t="s">
        <v>959</v>
      </c>
      <c r="C32" s="2551"/>
      <c r="D32" s="1096">
        <v>220</v>
      </c>
      <c r="E32" s="1096">
        <v>195</v>
      </c>
      <c r="F32" s="626">
        <v>12</v>
      </c>
      <c r="G32" s="626">
        <v>11</v>
      </c>
      <c r="H32" s="1093">
        <f t="shared" si="1"/>
        <v>5.4545454545454543E-2</v>
      </c>
      <c r="I32" s="1093">
        <f t="shared" si="2"/>
        <v>5.6410256410256411E-2</v>
      </c>
      <c r="J32" s="453"/>
      <c r="K32" s="545"/>
      <c r="L32" s="545"/>
    </row>
    <row r="33" spans="2:12" ht="12.75" x14ac:dyDescent="0.2">
      <c r="B33" s="2550" t="s">
        <v>1145</v>
      </c>
      <c r="C33" s="2551"/>
      <c r="D33" s="1096">
        <v>218</v>
      </c>
      <c r="E33" s="1096">
        <v>235</v>
      </c>
      <c r="F33" s="626">
        <v>10</v>
      </c>
      <c r="G33" s="626">
        <v>11</v>
      </c>
      <c r="H33" s="1093">
        <f t="shared" si="1"/>
        <v>4.5871559633027525E-2</v>
      </c>
      <c r="I33" s="1093">
        <f t="shared" si="2"/>
        <v>4.6808510638297871E-2</v>
      </c>
      <c r="J33" s="453"/>
      <c r="K33" s="545"/>
      <c r="L33" s="545"/>
    </row>
    <row r="34" spans="2:12" ht="12.75" x14ac:dyDescent="0.2">
      <c r="B34" s="2550" t="s">
        <v>962</v>
      </c>
      <c r="C34" s="2551"/>
      <c r="D34" s="1096">
        <v>175</v>
      </c>
      <c r="E34" s="1096">
        <v>171</v>
      </c>
      <c r="F34" s="626">
        <v>12</v>
      </c>
      <c r="G34" s="626">
        <v>9</v>
      </c>
      <c r="H34" s="1093">
        <f t="shared" si="1"/>
        <v>6.8571428571428575E-2</v>
      </c>
      <c r="I34" s="1093">
        <f t="shared" si="2"/>
        <v>5.2631578947368418E-2</v>
      </c>
      <c r="J34" s="453"/>
      <c r="K34" s="545"/>
      <c r="L34" s="545"/>
    </row>
    <row r="35" spans="2:12" ht="12.75" x14ac:dyDescent="0.2">
      <c r="B35" s="2550" t="s">
        <v>963</v>
      </c>
      <c r="C35" s="2551"/>
      <c r="D35" s="1096">
        <v>209</v>
      </c>
      <c r="E35" s="1096">
        <v>210</v>
      </c>
      <c r="F35" s="626">
        <v>21</v>
      </c>
      <c r="G35" s="626">
        <v>18</v>
      </c>
      <c r="H35" s="1093">
        <f t="shared" si="1"/>
        <v>0.10047846889952153</v>
      </c>
      <c r="I35" s="1093">
        <f t="shared" si="2"/>
        <v>8.5714285714285715E-2</v>
      </c>
      <c r="J35" s="453"/>
      <c r="K35" s="545"/>
      <c r="L35" s="545"/>
    </row>
    <row r="36" spans="2:12" ht="12.75" x14ac:dyDescent="0.2">
      <c r="B36" s="2561" t="s">
        <v>965</v>
      </c>
      <c r="C36" s="2562"/>
      <c r="D36" s="1097">
        <v>209</v>
      </c>
      <c r="E36" s="1097">
        <v>186</v>
      </c>
      <c r="F36" s="744">
        <v>15</v>
      </c>
      <c r="G36" s="744">
        <v>13</v>
      </c>
      <c r="H36" s="1094">
        <f t="shared" si="1"/>
        <v>7.1770334928229665E-2</v>
      </c>
      <c r="I36" s="1094">
        <f t="shared" si="2"/>
        <v>6.9892473118279563E-2</v>
      </c>
      <c r="J36" s="453"/>
      <c r="K36" s="545"/>
      <c r="L36" s="545"/>
    </row>
    <row r="37" spans="2:12" ht="19.5" customHeight="1" x14ac:dyDescent="0.2">
      <c r="J37" s="453"/>
      <c r="K37" s="545"/>
      <c r="L37" s="545"/>
    </row>
    <row r="38" spans="2:12" ht="15.75" customHeight="1" x14ac:dyDescent="0.2">
      <c r="J38" s="453"/>
      <c r="K38" s="545"/>
      <c r="L38" s="545"/>
    </row>
    <row r="39" spans="2:12" ht="15.75" customHeight="1" x14ac:dyDescent="0.2">
      <c r="J39" s="453"/>
      <c r="K39" s="545"/>
      <c r="L39" s="545"/>
    </row>
    <row r="40" spans="2:12" ht="15.75" customHeight="1" x14ac:dyDescent="0.2">
      <c r="B40" s="2563" t="s">
        <v>1063</v>
      </c>
      <c r="C40" s="2564"/>
      <c r="D40" s="2564"/>
      <c r="E40" s="2564"/>
      <c r="F40" s="2564"/>
      <c r="G40" s="2564"/>
      <c r="H40" s="2564"/>
      <c r="I40" s="2564"/>
      <c r="J40" s="453"/>
      <c r="K40" s="545"/>
      <c r="L40" s="545"/>
    </row>
    <row r="41" spans="2:12" ht="15.75" customHeight="1" x14ac:dyDescent="0.2">
      <c r="J41" s="453"/>
      <c r="K41" s="545"/>
      <c r="L41" s="545"/>
    </row>
    <row r="42" spans="2:12" ht="15.75" customHeight="1" x14ac:dyDescent="0.2">
      <c r="B42" s="2565" t="s">
        <v>1483</v>
      </c>
      <c r="C42" s="2566"/>
      <c r="D42" s="2566"/>
      <c r="E42" s="2566"/>
      <c r="F42" s="2566"/>
      <c r="G42" s="2566"/>
      <c r="H42" s="2566"/>
      <c r="I42" s="2567"/>
      <c r="J42" s="453"/>
      <c r="K42" s="545"/>
      <c r="L42" s="545"/>
    </row>
    <row r="43" spans="2:12" ht="15.75" customHeight="1" x14ac:dyDescent="0.2">
      <c r="B43" s="2568"/>
      <c r="C43" s="2569"/>
      <c r="D43" s="2569"/>
      <c r="E43" s="2569"/>
      <c r="F43" s="2569"/>
      <c r="G43" s="2569"/>
      <c r="H43" s="2569"/>
      <c r="I43" s="2570"/>
      <c r="J43" s="453"/>
      <c r="K43" s="545"/>
      <c r="L43" s="545"/>
    </row>
    <row r="44" spans="2:12" ht="15.75" customHeight="1" x14ac:dyDescent="0.2">
      <c r="B44" s="2568"/>
      <c r="C44" s="2569"/>
      <c r="D44" s="2569"/>
      <c r="E44" s="2569"/>
      <c r="F44" s="2569"/>
      <c r="G44" s="2569"/>
      <c r="H44" s="2569"/>
      <c r="I44" s="2570"/>
    </row>
    <row r="45" spans="2:12" ht="15.75" customHeight="1" x14ac:dyDescent="0.2">
      <c r="B45" s="2568"/>
      <c r="C45" s="2569"/>
      <c r="D45" s="2569"/>
      <c r="E45" s="2569"/>
      <c r="F45" s="2569"/>
      <c r="G45" s="2569"/>
      <c r="H45" s="2569"/>
      <c r="I45" s="2570"/>
    </row>
    <row r="46" spans="2:12" ht="15.75" customHeight="1" x14ac:dyDescent="0.2">
      <c r="B46" s="2568"/>
      <c r="C46" s="2569"/>
      <c r="D46" s="2569"/>
      <c r="E46" s="2569"/>
      <c r="F46" s="2569"/>
      <c r="G46" s="2569"/>
      <c r="H46" s="2569"/>
      <c r="I46" s="2570"/>
    </row>
    <row r="47" spans="2:12" ht="15.75" customHeight="1" x14ac:dyDescent="0.2">
      <c r="B47" s="2568"/>
      <c r="C47" s="2569"/>
      <c r="D47" s="2569"/>
      <c r="E47" s="2569"/>
      <c r="F47" s="2569"/>
      <c r="G47" s="2569"/>
      <c r="H47" s="2569"/>
      <c r="I47" s="2570"/>
    </row>
    <row r="48" spans="2:12" ht="15.75" customHeight="1" x14ac:dyDescent="0.2">
      <c r="B48" s="2568"/>
      <c r="C48" s="2569"/>
      <c r="D48" s="2569"/>
      <c r="E48" s="2569"/>
      <c r="F48" s="2569"/>
      <c r="G48" s="2569"/>
      <c r="H48" s="2569"/>
      <c r="I48" s="2570"/>
    </row>
    <row r="49" spans="2:9" ht="15.75" customHeight="1" x14ac:dyDescent="0.2">
      <c r="B49" s="2568"/>
      <c r="C49" s="2569"/>
      <c r="D49" s="2569"/>
      <c r="E49" s="2569"/>
      <c r="F49" s="2569"/>
      <c r="G49" s="2569"/>
      <c r="H49" s="2569"/>
      <c r="I49" s="2570"/>
    </row>
    <row r="50" spans="2:9" ht="15.75" customHeight="1" x14ac:dyDescent="0.2">
      <c r="B50" s="2568"/>
      <c r="C50" s="2569"/>
      <c r="D50" s="2569"/>
      <c r="E50" s="2569"/>
      <c r="F50" s="2569"/>
      <c r="G50" s="2569"/>
      <c r="H50" s="2569"/>
      <c r="I50" s="2570"/>
    </row>
    <row r="51" spans="2:9" ht="15.75" customHeight="1" x14ac:dyDescent="0.2">
      <c r="B51" s="2568"/>
      <c r="C51" s="2569"/>
      <c r="D51" s="2569"/>
      <c r="E51" s="2569"/>
      <c r="F51" s="2569"/>
      <c r="G51" s="2569"/>
      <c r="H51" s="2569"/>
      <c r="I51" s="2570"/>
    </row>
    <row r="52" spans="2:9" ht="15.75" customHeight="1" x14ac:dyDescent="0.2">
      <c r="B52" s="2568"/>
      <c r="C52" s="2569"/>
      <c r="D52" s="2569"/>
      <c r="E52" s="2569"/>
      <c r="F52" s="2569"/>
      <c r="G52" s="2569"/>
      <c r="H52" s="2569"/>
      <c r="I52" s="2570"/>
    </row>
    <row r="53" spans="2:9" ht="15.75" customHeight="1" x14ac:dyDescent="0.2">
      <c r="B53" s="2571"/>
      <c r="C53" s="2572"/>
      <c r="D53" s="2572"/>
      <c r="E53" s="2572"/>
      <c r="F53" s="2572"/>
      <c r="G53" s="2572"/>
      <c r="H53" s="2572"/>
      <c r="I53" s="2573"/>
    </row>
  </sheetData>
  <sheetProtection formatCells="0" formatColumns="0" formatRows="0" insertColumns="0" insertRows="0" insertHyperlinks="0" deleteColumns="0" deleteRows="0" pivotTables="0"/>
  <mergeCells count="48">
    <mergeCell ref="B36:C36"/>
    <mergeCell ref="B40:I40"/>
    <mergeCell ref="B42:I53"/>
    <mergeCell ref="B19:C20"/>
    <mergeCell ref="H7:J7"/>
    <mergeCell ref="B30:C30"/>
    <mergeCell ref="B31:C31"/>
    <mergeCell ref="B32:C32"/>
    <mergeCell ref="B33:C33"/>
    <mergeCell ref="B34:C34"/>
    <mergeCell ref="B35:C35"/>
    <mergeCell ref="H19:I19"/>
    <mergeCell ref="B21:C21"/>
    <mergeCell ref="B22:C22"/>
    <mergeCell ref="B23:C23"/>
    <mergeCell ref="B24:C24"/>
    <mergeCell ref="B28:C28"/>
    <mergeCell ref="B29:C29"/>
    <mergeCell ref="H8:J8"/>
    <mergeCell ref="B10:J10"/>
    <mergeCell ref="B14:C14"/>
    <mergeCell ref="B15:C15"/>
    <mergeCell ref="B16:C16"/>
    <mergeCell ref="B25:C25"/>
    <mergeCell ref="D19:E19"/>
    <mergeCell ref="F19:G19"/>
    <mergeCell ref="B26:C26"/>
    <mergeCell ref="B27:C27"/>
    <mergeCell ref="B7:C7"/>
    <mergeCell ref="D7:E7"/>
    <mergeCell ref="F7:G7"/>
    <mergeCell ref="B8:C8"/>
    <mergeCell ref="D8:E8"/>
    <mergeCell ref="F8:G8"/>
    <mergeCell ref="B5:C5"/>
    <mergeCell ref="D5:E5"/>
    <mergeCell ref="F5:G5"/>
    <mergeCell ref="H5:J5"/>
    <mergeCell ref="B6:C6"/>
    <mergeCell ref="D6:E6"/>
    <mergeCell ref="F6:G6"/>
    <mergeCell ref="H6:J6"/>
    <mergeCell ref="B2:D2"/>
    <mergeCell ref="E2:J2"/>
    <mergeCell ref="B4:C4"/>
    <mergeCell ref="D4:E4"/>
    <mergeCell ref="F4:G4"/>
    <mergeCell ref="H4:J4"/>
  </mergeCells>
  <pageMargins left="0.7" right="0.7" top="0.75" bottom="0.75" header="0" footer="0"/>
  <pageSetup paperSize="9" scale="56" orientation="portrait" r:id="rId1"/>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0213C6-49B4-43D3-ACAA-4AEAEDED5F58}">
  <sheetPr>
    <tabColor theme="2"/>
    <pageSetUpPr fitToPage="1"/>
  </sheetPr>
  <dimension ref="B2:K29"/>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16.85546875" style="39" customWidth="1"/>
    <col min="4" max="4" width="17.28515625" style="39" bestFit="1" customWidth="1"/>
    <col min="5" max="5" width="16.85546875" style="39" customWidth="1"/>
    <col min="6" max="9" width="12.5703125" style="39" customWidth="1"/>
    <col min="10" max="10" width="30.140625" style="39" customWidth="1"/>
    <col min="11" max="11" width="8.85546875" style="39" customWidth="1"/>
    <col min="12" max="21" width="7.5703125" style="39" customWidth="1"/>
    <col min="22" max="16384" width="12.5703125" style="39"/>
  </cols>
  <sheetData>
    <row r="2" spans="2:11" s="166" customFormat="1" ht="35.25" customHeight="1" x14ac:dyDescent="0.25">
      <c r="B2" s="1966" t="s">
        <v>0</v>
      </c>
      <c r="C2" s="1967"/>
      <c r="D2" s="1967"/>
      <c r="E2" s="2046" t="s">
        <v>123</v>
      </c>
      <c r="F2" s="2228"/>
      <c r="G2" s="2228"/>
      <c r="H2" s="2228"/>
      <c r="I2" s="2228"/>
      <c r="J2" s="2229"/>
    </row>
    <row r="3" spans="2:11" ht="22.5" customHeight="1" x14ac:dyDescent="0.2">
      <c r="B3" s="40"/>
      <c r="C3" s="40"/>
      <c r="D3" s="41"/>
      <c r="E3" s="41"/>
      <c r="F3" s="41"/>
      <c r="G3" s="41"/>
      <c r="H3" s="41"/>
      <c r="I3" s="41"/>
    </row>
    <row r="4" spans="2:11" ht="42" customHeight="1" x14ac:dyDescent="0.25">
      <c r="B4" s="2118" t="s">
        <v>124</v>
      </c>
      <c r="C4" s="2433"/>
      <c r="D4" s="2320" t="s">
        <v>62</v>
      </c>
      <c r="E4" s="2533"/>
      <c r="F4" s="2120" t="s">
        <v>126</v>
      </c>
      <c r="G4" s="2433"/>
      <c r="H4" s="2580" t="s">
        <v>1484</v>
      </c>
      <c r="I4" s="2534"/>
      <c r="J4" s="2535"/>
      <c r="K4" s="1012"/>
    </row>
    <row r="5" spans="2:11" ht="50.25" customHeight="1" x14ac:dyDescent="0.2">
      <c r="B5" s="2118" t="s">
        <v>128</v>
      </c>
      <c r="C5" s="2433"/>
      <c r="D5" s="2318" t="s">
        <v>1485</v>
      </c>
      <c r="E5" s="2531"/>
      <c r="F5" s="2120" t="s">
        <v>130</v>
      </c>
      <c r="G5" s="2433"/>
      <c r="H5" s="2318" t="s">
        <v>496</v>
      </c>
      <c r="I5" s="2532"/>
      <c r="J5" s="2531"/>
    </row>
    <row r="6" spans="2:11" ht="35.25" customHeight="1" x14ac:dyDescent="0.2">
      <c r="B6" s="2118" t="s">
        <v>132</v>
      </c>
      <c r="C6" s="1943"/>
      <c r="D6" s="2243" t="s">
        <v>1486</v>
      </c>
      <c r="E6" s="2245"/>
      <c r="F6" s="2189" t="s">
        <v>134</v>
      </c>
      <c r="G6" s="2430"/>
      <c r="H6" s="2243" t="s">
        <v>135</v>
      </c>
      <c r="I6" s="2244"/>
      <c r="J6" s="2245"/>
    </row>
    <row r="7" spans="2:11" ht="35.25" customHeight="1" x14ac:dyDescent="0.2">
      <c r="B7" s="2118" t="s">
        <v>136</v>
      </c>
      <c r="C7" s="2433"/>
      <c r="D7" s="2243" t="s">
        <v>1487</v>
      </c>
      <c r="E7" s="2245"/>
      <c r="F7" s="2189" t="s">
        <v>138</v>
      </c>
      <c r="G7" s="2430"/>
      <c r="H7" s="2208" t="s">
        <v>1488</v>
      </c>
      <c r="I7" s="2209"/>
      <c r="J7" s="2210"/>
    </row>
    <row r="8" spans="2:11" ht="32.25" customHeight="1" x14ac:dyDescent="0.2">
      <c r="B8" s="2118" t="s">
        <v>140</v>
      </c>
      <c r="C8" s="1943"/>
      <c r="D8" s="2243" t="s">
        <v>1489</v>
      </c>
      <c r="E8" s="2245"/>
      <c r="F8" s="2189" t="s">
        <v>142</v>
      </c>
      <c r="G8" s="2430"/>
      <c r="H8" s="2324" t="s">
        <v>1490</v>
      </c>
      <c r="I8" s="2532"/>
      <c r="J8" s="2531"/>
    </row>
    <row r="9" spans="2:11" ht="16.5" customHeight="1" x14ac:dyDescent="0.2"/>
    <row r="10" spans="2:11" ht="22.5" customHeight="1" x14ac:dyDescent="0.2">
      <c r="B10" s="2234" t="s">
        <v>144</v>
      </c>
      <c r="C10" s="2159"/>
      <c r="D10" s="2159"/>
      <c r="E10" s="2159"/>
      <c r="F10" s="2159"/>
      <c r="G10" s="2159"/>
      <c r="H10" s="2159"/>
      <c r="I10" s="2159"/>
      <c r="J10" s="2159"/>
    </row>
    <row r="11" spans="2:11" s="172" customFormat="1" ht="22.5" customHeight="1" x14ac:dyDescent="0.2">
      <c r="B11" s="1106" t="s">
        <v>1491</v>
      </c>
      <c r="C11" s="1107"/>
      <c r="D11" s="1107"/>
      <c r="E11" s="1107"/>
      <c r="F11" s="1109" t="s">
        <v>1492</v>
      </c>
      <c r="G11" s="1107"/>
      <c r="H11" s="1100"/>
      <c r="I11" s="1100"/>
      <c r="J11" s="1101"/>
    </row>
    <row r="12" spans="2:11" ht="22.5" customHeight="1" x14ac:dyDescent="0.2">
      <c r="B12" s="183"/>
      <c r="C12" s="92"/>
      <c r="D12" s="92"/>
      <c r="E12" s="92"/>
      <c r="F12" s="92"/>
      <c r="G12" s="92"/>
      <c r="H12" s="92"/>
      <c r="I12" s="92"/>
      <c r="J12" s="92"/>
    </row>
    <row r="13" spans="2:11" ht="22.5" customHeight="1" x14ac:dyDescent="0.25">
      <c r="B13" s="94" t="s">
        <v>1493</v>
      </c>
      <c r="C13" s="94"/>
      <c r="D13" s="94"/>
      <c r="E13" s="94"/>
      <c r="F13" s="422"/>
      <c r="G13" s="92"/>
      <c r="H13" s="92"/>
      <c r="I13" s="92"/>
      <c r="J13" s="92"/>
    </row>
    <row r="14" spans="2:11" ht="22.5" customHeight="1" x14ac:dyDescent="0.2">
      <c r="B14" s="207"/>
      <c r="C14" s="207"/>
      <c r="D14" s="207"/>
      <c r="E14" s="207"/>
      <c r="F14" s="207"/>
      <c r="G14" s="92"/>
      <c r="H14" s="92"/>
      <c r="I14" s="92"/>
      <c r="J14" s="92"/>
    </row>
    <row r="15" spans="2:11" ht="22.5" customHeight="1" x14ac:dyDescent="0.25">
      <c r="B15" s="1497" t="s">
        <v>729</v>
      </c>
      <c r="C15" s="1497" t="s">
        <v>1494</v>
      </c>
      <c r="D15" s="1497" t="s">
        <v>1495</v>
      </c>
      <c r="E15" s="1497" t="s">
        <v>1292</v>
      </c>
      <c r="G15" s="294" t="s">
        <v>428</v>
      </c>
      <c r="H15" s="92"/>
      <c r="I15" s="92"/>
      <c r="J15" s="92"/>
    </row>
    <row r="16" spans="2:11" ht="22.5" customHeight="1" x14ac:dyDescent="0.2">
      <c r="B16" s="1498" t="s">
        <v>1496</v>
      </c>
      <c r="C16" s="1498">
        <v>1353</v>
      </c>
      <c r="D16" s="1498">
        <v>229</v>
      </c>
      <c r="E16" s="1499">
        <v>0.16919999999999999</v>
      </c>
      <c r="F16" s="207"/>
      <c r="G16" s="475" t="s">
        <v>429</v>
      </c>
      <c r="H16" s="92"/>
      <c r="I16" s="92"/>
      <c r="J16" s="92"/>
    </row>
    <row r="17" spans="2:10" ht="22.5" customHeight="1" x14ac:dyDescent="0.2">
      <c r="B17" s="1498" t="s">
        <v>1497</v>
      </c>
      <c r="C17" s="1498">
        <v>1347</v>
      </c>
      <c r="D17" s="1498">
        <v>194</v>
      </c>
      <c r="E17" s="1499">
        <v>0.14399999999999999</v>
      </c>
      <c r="F17" s="207"/>
      <c r="G17" s="475" t="s">
        <v>430</v>
      </c>
      <c r="H17" s="92"/>
      <c r="I17" s="92"/>
      <c r="J17" s="92"/>
    </row>
    <row r="18" spans="2:10" ht="22.5" customHeight="1" x14ac:dyDescent="0.2">
      <c r="B18" s="1498" t="s">
        <v>1332</v>
      </c>
      <c r="C18" s="1498">
        <v>1266</v>
      </c>
      <c r="D18" s="1498">
        <v>138</v>
      </c>
      <c r="E18" s="1499">
        <v>0.109</v>
      </c>
      <c r="F18" s="207"/>
      <c r="G18" s="475" t="s">
        <v>326</v>
      </c>
      <c r="H18" s="92"/>
      <c r="I18" s="92"/>
      <c r="J18" s="92"/>
    </row>
    <row r="19" spans="2:10" ht="22.5" customHeight="1" x14ac:dyDescent="0.2">
      <c r="B19" s="1498" t="s">
        <v>906</v>
      </c>
      <c r="C19" s="1498">
        <v>1293</v>
      </c>
      <c r="D19" s="1498">
        <v>188</v>
      </c>
      <c r="E19" s="1499">
        <v>0.14530000000000001</v>
      </c>
      <c r="F19" s="207"/>
      <c r="G19" s="475" t="s">
        <v>431</v>
      </c>
      <c r="H19" s="92"/>
      <c r="I19" s="92"/>
      <c r="J19" s="92"/>
    </row>
    <row r="20" spans="2:10" ht="22.5" customHeight="1" x14ac:dyDescent="0.2">
      <c r="B20" s="1498" t="s">
        <v>907</v>
      </c>
      <c r="C20" s="1498">
        <v>1167</v>
      </c>
      <c r="D20" s="1498">
        <v>157</v>
      </c>
      <c r="E20" s="1499">
        <v>0.14499999999999999</v>
      </c>
      <c r="F20" s="207"/>
      <c r="H20" s="92"/>
      <c r="I20" s="92"/>
      <c r="J20" s="92"/>
    </row>
    <row r="21" spans="2:10" ht="22.5" customHeight="1" x14ac:dyDescent="0.2">
      <c r="B21" s="1498" t="s">
        <v>722</v>
      </c>
      <c r="C21" s="1498">
        <v>1187</v>
      </c>
      <c r="D21" s="1498">
        <v>43</v>
      </c>
      <c r="E21" s="1499">
        <v>3.6200000000000003E-2</v>
      </c>
      <c r="F21" s="207"/>
      <c r="G21" s="92"/>
      <c r="H21" s="92"/>
      <c r="I21" s="92"/>
      <c r="J21" s="92"/>
    </row>
    <row r="22" spans="2:10" ht="22.5" customHeight="1" x14ac:dyDescent="0.2">
      <c r="B22" s="1498" t="s">
        <v>650</v>
      </c>
      <c r="C22" s="1498">
        <v>1261</v>
      </c>
      <c r="D22" s="1498">
        <v>77</v>
      </c>
      <c r="E22" s="1499">
        <v>6.0999999999999999E-2</v>
      </c>
      <c r="F22" s="207"/>
      <c r="G22" s="92"/>
      <c r="H22" s="92"/>
      <c r="I22" s="92"/>
      <c r="J22" s="92"/>
    </row>
    <row r="23" spans="2:10" ht="22.5" customHeight="1" x14ac:dyDescent="0.2">
      <c r="B23" s="310" t="s">
        <v>651</v>
      </c>
      <c r="C23" s="310">
        <v>1320</v>
      </c>
      <c r="D23" s="310">
        <v>49</v>
      </c>
      <c r="E23" s="1500">
        <v>3.7100000000000001E-2</v>
      </c>
      <c r="G23" s="92"/>
      <c r="H23" s="92"/>
      <c r="I23" s="92"/>
      <c r="J23" s="92"/>
    </row>
    <row r="24" spans="2:10" ht="22.5" customHeight="1" x14ac:dyDescent="0.2">
      <c r="B24" s="310" t="s">
        <v>155</v>
      </c>
      <c r="C24" s="310">
        <v>1386</v>
      </c>
      <c r="D24" s="310">
        <v>73</v>
      </c>
      <c r="E24" s="1500">
        <v>5.2699999999999997E-2</v>
      </c>
      <c r="G24" s="92"/>
      <c r="H24" s="92"/>
      <c r="I24" s="92"/>
      <c r="J24" s="92"/>
    </row>
    <row r="25" spans="2:10" ht="22.5" customHeight="1" x14ac:dyDescent="0.2">
      <c r="B25" s="310" t="s">
        <v>316</v>
      </c>
      <c r="C25" s="310">
        <v>1254</v>
      </c>
      <c r="D25" s="310">
        <v>64</v>
      </c>
      <c r="E25" s="1500">
        <v>5.0999999999999997E-2</v>
      </c>
      <c r="G25" s="92"/>
      <c r="H25" s="92"/>
      <c r="I25" s="92"/>
      <c r="J25" s="92"/>
    </row>
    <row r="26" spans="2:10" ht="22.5" customHeight="1" x14ac:dyDescent="0.2">
      <c r="G26" s="92"/>
      <c r="H26" s="92"/>
      <c r="I26" s="92"/>
      <c r="J26" s="92"/>
    </row>
    <row r="27" spans="2:10" ht="22.5" customHeight="1" x14ac:dyDescent="0.2">
      <c r="B27" s="147"/>
      <c r="C27" s="608"/>
      <c r="D27" s="147"/>
      <c r="E27" s="147"/>
      <c r="F27" s="147"/>
      <c r="G27" s="92"/>
    </row>
    <row r="28" spans="2:10" ht="22.5" customHeight="1" x14ac:dyDescent="0.2">
      <c r="B28" s="2118" t="s">
        <v>1063</v>
      </c>
      <c r="C28" s="2308"/>
      <c r="D28" s="2308"/>
      <c r="E28" s="2308"/>
      <c r="F28" s="282"/>
    </row>
    <row r="29" spans="2:10" ht="15.75" customHeight="1" x14ac:dyDescent="0.2">
      <c r="B29" s="172"/>
    </row>
  </sheetData>
  <sheetProtection formatCells="0" formatColumns="0" formatRows="0" insertColumns="0" insertRows="0" insertHyperlinks="0" deleteColumns="0" deleteRows="0" pivotTables="0"/>
  <mergeCells count="24">
    <mergeCell ref="B5:C5"/>
    <mergeCell ref="D5:E5"/>
    <mergeCell ref="F5:G5"/>
    <mergeCell ref="H5:J5"/>
    <mergeCell ref="B8:C8"/>
    <mergeCell ref="D8:E8"/>
    <mergeCell ref="B2:D2"/>
    <mergeCell ref="E2:J2"/>
    <mergeCell ref="B4:C4"/>
    <mergeCell ref="D4:E4"/>
    <mergeCell ref="F4:G4"/>
    <mergeCell ref="H4:J4"/>
    <mergeCell ref="B10:J10"/>
    <mergeCell ref="B28:E28"/>
    <mergeCell ref="F8:G8"/>
    <mergeCell ref="F6:G6"/>
    <mergeCell ref="D6:E6"/>
    <mergeCell ref="B6:C6"/>
    <mergeCell ref="H6:J6"/>
    <mergeCell ref="H8:J8"/>
    <mergeCell ref="B7:C7"/>
    <mergeCell ref="D7:E7"/>
    <mergeCell ref="F7:G7"/>
    <mergeCell ref="H7:J7"/>
  </mergeCells>
  <pageMargins left="0.7" right="0.7" top="0.75" bottom="0.75" header="0" footer="0"/>
  <pageSetup paperSize="9" scale="24" orientation="portrait" r:id="rId1"/>
  <drawing r:id="rId2"/>
  <legacyDrawing r:id="rId3"/>
  <extLst>
    <ext xmlns:x14="http://schemas.microsoft.com/office/spreadsheetml/2009/9/main" uri="{78C0D931-6437-407d-A8EE-F0AAD7539E65}">
      <x14:conditionalFormattings>
        <x14:conditionalFormatting xmlns:xm="http://schemas.microsoft.com/office/excel/2006/main">
          <x14:cfRule type="iconSet" priority="1" id="{00000000-000E-0000-2E00-000001000000}">
            <x14:iconSet iconSet="4Arrows" custom="1">
              <x14:cfvo type="percent">
                <xm:f>0</xm:f>
              </x14:cfvo>
              <x14:cfvo type="num">
                <xm:f>0.06</xm:f>
              </x14:cfvo>
              <x14:cfvo type="num">
                <xm:f>0.08</xm:f>
              </x14:cfvo>
              <x14:cfvo type="num">
                <xm:f>0.1</xm:f>
              </x14:cfvo>
              <x14:cfIcon iconSet="3Symbols" iconId="2"/>
              <x14:cfIcon iconSet="3Triangles" iconId="2"/>
              <x14:cfIcon iconSet="3TrafficLights1" iconId="1"/>
              <x14:cfIcon iconSet="3TrafficLights1" iconId="0"/>
            </x14:iconSet>
          </x14:cfRule>
          <xm:sqref>E16:E25</xm:sqref>
        </x14:conditionalFormatting>
      </x14:conditionalFormattings>
    </ext>
  </extLst>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11B36-4E86-4A40-B922-F1C00FDA4AB3}">
  <sheetPr>
    <tabColor theme="2"/>
    <pageSetUpPr fitToPage="1"/>
  </sheetPr>
  <dimension ref="B2:L33"/>
  <sheetViews>
    <sheetView showGridLines="0" topLeftCell="A18" workbookViewId="0">
      <selection activeCell="H5" sqref="H5:J5"/>
    </sheetView>
  </sheetViews>
  <sheetFormatPr defaultColWidth="12.5703125" defaultRowHeight="15.75" customHeight="1" x14ac:dyDescent="0.2"/>
  <cols>
    <col min="1" max="1" width="3.42578125" style="39" customWidth="1"/>
    <col min="2" max="2" width="21.7109375" style="39" customWidth="1"/>
    <col min="3" max="3" width="18.42578125" style="39" customWidth="1"/>
    <col min="4" max="10" width="16.5703125" style="39" customWidth="1"/>
    <col min="11" max="12" width="14.85546875" style="39" customWidth="1"/>
    <col min="13" max="21" width="7.5703125" style="39" customWidth="1"/>
    <col min="22" max="16384" width="12.5703125" style="39"/>
  </cols>
  <sheetData>
    <row r="2" spans="2:12" s="166" customFormat="1" ht="31.5" customHeight="1" x14ac:dyDescent="0.25">
      <c r="B2" s="1966" t="s">
        <v>0</v>
      </c>
      <c r="C2" s="1967"/>
      <c r="D2" s="1967"/>
      <c r="E2" s="2046" t="s">
        <v>123</v>
      </c>
      <c r="F2" s="2228"/>
      <c r="G2" s="2228"/>
      <c r="H2" s="2228"/>
      <c r="I2" s="2228"/>
      <c r="J2" s="2229"/>
    </row>
    <row r="3" spans="2:12" ht="22.5" customHeight="1" x14ac:dyDescent="0.2">
      <c r="B3" s="40"/>
      <c r="C3" s="40"/>
      <c r="D3" s="41"/>
      <c r="E3" s="41"/>
      <c r="F3" s="41"/>
      <c r="G3" s="41"/>
      <c r="H3" s="41"/>
      <c r="I3" s="41"/>
    </row>
    <row r="4" spans="2:12" ht="81.75" customHeight="1" x14ac:dyDescent="0.25">
      <c r="B4" s="2118" t="s">
        <v>124</v>
      </c>
      <c r="C4" s="2433"/>
      <c r="D4" s="2320" t="s">
        <v>63</v>
      </c>
      <c r="E4" s="2533"/>
      <c r="F4" s="2120" t="s">
        <v>126</v>
      </c>
      <c r="G4" s="2433"/>
      <c r="H4" s="2580" t="s">
        <v>1498</v>
      </c>
      <c r="I4" s="2534"/>
      <c r="J4" s="2535"/>
      <c r="K4" s="1012"/>
    </row>
    <row r="5" spans="2:12" ht="66.75" customHeight="1" x14ac:dyDescent="0.2">
      <c r="B5" s="2118" t="s">
        <v>128</v>
      </c>
      <c r="C5" s="2433"/>
      <c r="D5" s="2318" t="s">
        <v>1499</v>
      </c>
      <c r="E5" s="2531"/>
      <c r="F5" s="2120" t="s">
        <v>130</v>
      </c>
      <c r="G5" s="2433"/>
      <c r="H5" s="2318" t="s">
        <v>496</v>
      </c>
      <c r="I5" s="2532"/>
      <c r="J5" s="2531"/>
    </row>
    <row r="6" spans="2:12" ht="22.5" customHeight="1" x14ac:dyDescent="0.2">
      <c r="B6" s="2118" t="s">
        <v>132</v>
      </c>
      <c r="C6" s="1943"/>
      <c r="D6" s="2243" t="s">
        <v>1500</v>
      </c>
      <c r="E6" s="2245"/>
      <c r="F6" s="2189" t="s">
        <v>134</v>
      </c>
      <c r="G6" s="2430"/>
      <c r="H6" s="2243" t="s">
        <v>135</v>
      </c>
      <c r="I6" s="2244"/>
      <c r="J6" s="2245"/>
    </row>
    <row r="7" spans="2:12" ht="31.5" customHeight="1" x14ac:dyDescent="0.2">
      <c r="B7" s="2118" t="s">
        <v>136</v>
      </c>
      <c r="C7" s="2433"/>
      <c r="D7" s="2243" t="s">
        <v>1487</v>
      </c>
      <c r="E7" s="2245"/>
      <c r="F7" s="2189" t="s">
        <v>138</v>
      </c>
      <c r="G7" s="2430"/>
      <c r="H7" s="2208" t="s">
        <v>1041</v>
      </c>
      <c r="I7" s="2209"/>
      <c r="J7" s="2210"/>
    </row>
    <row r="8" spans="2:12" ht="34.5" customHeight="1" x14ac:dyDescent="0.2">
      <c r="B8" s="2118" t="s">
        <v>140</v>
      </c>
      <c r="C8" s="1943"/>
      <c r="D8" s="2243" t="s">
        <v>1501</v>
      </c>
      <c r="E8" s="2245"/>
      <c r="F8" s="2189" t="s">
        <v>142</v>
      </c>
      <c r="G8" s="2430"/>
      <c r="H8" s="2324" t="s">
        <v>1502</v>
      </c>
      <c r="I8" s="2532"/>
      <c r="J8" s="2531"/>
    </row>
    <row r="9" spans="2:12" ht="17.25" customHeight="1" x14ac:dyDescent="0.2"/>
    <row r="10" spans="2:12" ht="22.5" customHeight="1" x14ac:dyDescent="0.2">
      <c r="B10" s="2234" t="s">
        <v>144</v>
      </c>
      <c r="C10" s="2159"/>
      <c r="D10" s="2159"/>
      <c r="E10" s="2159"/>
      <c r="F10" s="2159"/>
      <c r="G10" s="2159"/>
      <c r="H10" s="2159"/>
      <c r="I10" s="2159"/>
      <c r="J10" s="2159"/>
    </row>
    <row r="11" spans="2:12" s="172" customFormat="1" ht="22.5" customHeight="1" x14ac:dyDescent="0.2">
      <c r="B11" s="1106" t="s">
        <v>1503</v>
      </c>
      <c r="C11" s="1107"/>
      <c r="D11" s="1107"/>
      <c r="E11" s="1107"/>
      <c r="F11" s="1107"/>
      <c r="G11" s="1109" t="s">
        <v>601</v>
      </c>
      <c r="H11" s="1100"/>
      <c r="I11" s="1100"/>
      <c r="J11" s="1101"/>
    </row>
    <row r="12" spans="2:12" ht="22.5" customHeight="1" x14ac:dyDescent="0.2">
      <c r="B12" s="594"/>
      <c r="C12" s="214"/>
      <c r="D12" s="214"/>
      <c r="E12" s="214"/>
      <c r="F12" s="214"/>
      <c r="G12" s="214"/>
      <c r="H12" s="214"/>
      <c r="I12" s="214"/>
      <c r="J12" s="214"/>
    </row>
    <row r="13" spans="2:12" ht="22.5" customHeight="1" x14ac:dyDescent="0.25">
      <c r="B13" s="1488" t="s">
        <v>763</v>
      </c>
      <c r="C13" s="1443" t="s">
        <v>1496</v>
      </c>
      <c r="D13" s="1443" t="s">
        <v>1504</v>
      </c>
      <c r="E13" s="1443" t="s">
        <v>1332</v>
      </c>
      <c r="F13" s="1443" t="s">
        <v>906</v>
      </c>
      <c r="G13" s="1443" t="s">
        <v>907</v>
      </c>
      <c r="H13" s="1443" t="s">
        <v>722</v>
      </c>
      <c r="I13" s="1443" t="s">
        <v>650</v>
      </c>
      <c r="J13" s="1443" t="s">
        <v>651</v>
      </c>
      <c r="K13" s="1443" t="s">
        <v>155</v>
      </c>
      <c r="L13" s="1443" t="s">
        <v>316</v>
      </c>
    </row>
    <row r="14" spans="2:12" ht="34.5" customHeight="1" x14ac:dyDescent="0.2">
      <c r="B14" s="595" t="s">
        <v>1505</v>
      </c>
      <c r="C14" s="596">
        <v>15</v>
      </c>
      <c r="D14" s="596">
        <v>5</v>
      </c>
      <c r="E14" s="596">
        <v>4</v>
      </c>
      <c r="F14" s="596">
        <v>7</v>
      </c>
      <c r="G14" s="596">
        <v>20</v>
      </c>
      <c r="H14" s="596">
        <v>6</v>
      </c>
      <c r="I14" s="597">
        <v>16</v>
      </c>
      <c r="J14" s="1501">
        <v>5</v>
      </c>
      <c r="K14" s="1502">
        <v>8</v>
      </c>
      <c r="L14" s="1503">
        <v>5</v>
      </c>
    </row>
    <row r="15" spans="2:12" ht="49.5" customHeight="1" x14ac:dyDescent="0.2">
      <c r="B15" s="598" t="s">
        <v>1506</v>
      </c>
      <c r="C15" s="599">
        <v>2</v>
      </c>
      <c r="D15" s="599">
        <v>0</v>
      </c>
      <c r="E15" s="599">
        <v>1</v>
      </c>
      <c r="F15" s="599">
        <v>0</v>
      </c>
      <c r="G15" s="599">
        <v>0</v>
      </c>
      <c r="H15" s="599">
        <v>0</v>
      </c>
      <c r="I15" s="599">
        <v>4</v>
      </c>
      <c r="J15" s="600">
        <v>0</v>
      </c>
      <c r="K15" s="600">
        <v>2</v>
      </c>
      <c r="L15" s="601">
        <v>0</v>
      </c>
    </row>
    <row r="16" spans="2:12" ht="34.5" customHeight="1" thickBot="1" x14ac:dyDescent="0.25">
      <c r="B16" s="602" t="s">
        <v>1507</v>
      </c>
      <c r="C16" s="603">
        <v>0.1333</v>
      </c>
      <c r="D16" s="603">
        <v>0</v>
      </c>
      <c r="E16" s="603">
        <v>0.25</v>
      </c>
      <c r="F16" s="603">
        <v>0</v>
      </c>
      <c r="G16" s="603">
        <v>0</v>
      </c>
      <c r="H16" s="603">
        <v>0</v>
      </c>
      <c r="I16" s="604">
        <v>0.25</v>
      </c>
      <c r="J16" s="605">
        <v>0</v>
      </c>
      <c r="K16" s="606">
        <v>0.25</v>
      </c>
      <c r="L16" s="607">
        <v>0</v>
      </c>
    </row>
    <row r="17" spans="2:10" ht="22.5" customHeight="1" x14ac:dyDescent="0.2">
      <c r="B17" s="214" t="s">
        <v>1508</v>
      </c>
      <c r="C17" s="214"/>
      <c r="E17" s="214"/>
      <c r="F17" s="214"/>
      <c r="G17" s="214"/>
      <c r="H17" s="214"/>
      <c r="I17" s="214"/>
      <c r="J17" s="214"/>
    </row>
    <row r="18" spans="2:10" ht="22.5" customHeight="1" x14ac:dyDescent="0.2">
      <c r="C18" s="214"/>
      <c r="D18" s="214"/>
      <c r="E18" s="214"/>
      <c r="F18" s="214"/>
      <c r="G18" s="214"/>
      <c r="H18" s="214"/>
      <c r="I18" s="214"/>
      <c r="J18" s="214"/>
    </row>
    <row r="19" spans="2:10" ht="22.5" customHeight="1" x14ac:dyDescent="0.2">
      <c r="B19" s="147"/>
      <c r="C19" s="608"/>
      <c r="D19" s="147"/>
      <c r="E19" s="147"/>
      <c r="F19" s="147"/>
      <c r="G19" s="92"/>
    </row>
    <row r="20" spans="2:10" ht="22.5" customHeight="1" x14ac:dyDescent="0.2">
      <c r="B20" s="2118" t="s">
        <v>1063</v>
      </c>
      <c r="C20" s="2308"/>
      <c r="D20" s="2308"/>
      <c r="E20" s="2308"/>
      <c r="F20" s="282"/>
    </row>
    <row r="22" spans="2:10" ht="22.5" customHeight="1" x14ac:dyDescent="0.2">
      <c r="B22" s="526" t="s">
        <v>1509</v>
      </c>
      <c r="G22" s="283"/>
      <c r="H22" s="72"/>
      <c r="I22" s="72"/>
      <c r="J22" s="72"/>
    </row>
    <row r="23" spans="2:10" ht="6" customHeight="1" x14ac:dyDescent="0.2">
      <c r="B23" s="226"/>
      <c r="G23" s="72"/>
      <c r="H23" s="72"/>
      <c r="I23" s="72"/>
      <c r="J23" s="72"/>
    </row>
    <row r="24" spans="2:10" ht="19.5" customHeight="1" x14ac:dyDescent="0.2">
      <c r="B24" s="235" t="s">
        <v>1510</v>
      </c>
      <c r="G24" s="72"/>
      <c r="H24" s="72"/>
      <c r="I24" s="72"/>
      <c r="J24" s="72"/>
    </row>
    <row r="25" spans="2:10" ht="19.5" customHeight="1" x14ac:dyDescent="0.2">
      <c r="B25" s="231" t="s">
        <v>1511</v>
      </c>
      <c r="G25" s="72"/>
      <c r="H25" s="72"/>
      <c r="I25" s="72"/>
      <c r="J25" s="72"/>
    </row>
    <row r="26" spans="2:10" ht="19.5" customHeight="1" x14ac:dyDescent="0.2">
      <c r="B26" s="226"/>
      <c r="G26" s="72"/>
      <c r="H26" s="72"/>
      <c r="I26" s="72"/>
      <c r="J26" s="72"/>
    </row>
    <row r="27" spans="2:10" ht="19.5" customHeight="1" x14ac:dyDescent="0.2">
      <c r="B27" s="235" t="s">
        <v>1512</v>
      </c>
      <c r="G27" s="72"/>
      <c r="H27" s="72"/>
      <c r="I27" s="72"/>
      <c r="J27" s="72"/>
    </row>
    <row r="28" spans="2:10" ht="19.5" customHeight="1" x14ac:dyDescent="0.2">
      <c r="B28" s="231" t="s">
        <v>1513</v>
      </c>
      <c r="G28" s="72"/>
      <c r="H28" s="72"/>
      <c r="I28" s="72"/>
      <c r="J28" s="72"/>
    </row>
    <row r="29" spans="2:10" ht="19.5" customHeight="1" x14ac:dyDescent="0.2">
      <c r="B29" s="226"/>
      <c r="G29" s="72"/>
      <c r="H29" s="72"/>
      <c r="I29" s="72"/>
      <c r="J29" s="72"/>
    </row>
    <row r="30" spans="2:10" ht="19.5" customHeight="1" x14ac:dyDescent="0.2">
      <c r="B30" s="235" t="s">
        <v>1514</v>
      </c>
      <c r="G30" s="72"/>
      <c r="H30" s="72"/>
      <c r="I30" s="72"/>
      <c r="J30" s="72"/>
    </row>
    <row r="31" spans="2:10" ht="19.5" customHeight="1" x14ac:dyDescent="0.2">
      <c r="B31" s="231" t="s">
        <v>1515</v>
      </c>
    </row>
    <row r="32" spans="2:10" ht="19.5" customHeight="1" x14ac:dyDescent="0.2">
      <c r="B32" s="172"/>
      <c r="H32" s="2202" t="s">
        <v>72</v>
      </c>
      <c r="I32" s="2149"/>
      <c r="J32" s="2149"/>
    </row>
    <row r="33" spans="2:2" ht="15.75" customHeight="1" x14ac:dyDescent="0.2">
      <c r="B33" s="172"/>
    </row>
  </sheetData>
  <sheetProtection formatCells="0" formatColumns="0" formatRows="0" insertColumns="0" insertRows="0" insertHyperlinks="0" deleteColumns="0" deleteRows="0" pivotTables="0"/>
  <mergeCells count="25">
    <mergeCell ref="B5:C5"/>
    <mergeCell ref="D5:E5"/>
    <mergeCell ref="F5:G5"/>
    <mergeCell ref="H5:J5"/>
    <mergeCell ref="F6:G6"/>
    <mergeCell ref="D6:E6"/>
    <mergeCell ref="B6:C6"/>
    <mergeCell ref="H6:J6"/>
    <mergeCell ref="B2:D2"/>
    <mergeCell ref="E2:J2"/>
    <mergeCell ref="B4:C4"/>
    <mergeCell ref="D4:E4"/>
    <mergeCell ref="F4:G4"/>
    <mergeCell ref="H4:J4"/>
    <mergeCell ref="H7:J7"/>
    <mergeCell ref="B7:C7"/>
    <mergeCell ref="B8:C8"/>
    <mergeCell ref="H32:J32"/>
    <mergeCell ref="B10:J10"/>
    <mergeCell ref="B20:E20"/>
    <mergeCell ref="D7:E7"/>
    <mergeCell ref="F7:G7"/>
    <mergeCell ref="H8:J8"/>
    <mergeCell ref="F8:G8"/>
    <mergeCell ref="D8:E8"/>
  </mergeCells>
  <pageMargins left="0.7" right="0.7" top="0.75" bottom="0.75" header="0" footer="0"/>
  <pageSetup paperSize="9" scale="27" orientation="portrait" r:id="rId1"/>
  <legacy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8F90A-8461-4DBC-951C-A54D63C89539}">
  <sheetPr>
    <tabColor theme="2"/>
    <pageSetUpPr fitToPage="1"/>
  </sheetPr>
  <dimension ref="B2:N63"/>
  <sheetViews>
    <sheetView showGridLines="0" workbookViewId="0">
      <selection activeCell="C8" sqref="C8:E8"/>
    </sheetView>
  </sheetViews>
  <sheetFormatPr defaultColWidth="12.5703125" defaultRowHeight="15.75" customHeight="1" x14ac:dyDescent="0.2"/>
  <cols>
    <col min="1" max="1" width="3.42578125" style="39" customWidth="1"/>
    <col min="2" max="2" width="37.7109375" style="39" customWidth="1"/>
    <col min="3" max="3" width="16.5703125" style="39" customWidth="1"/>
    <col min="4" max="4" width="17.28515625" style="39" customWidth="1"/>
    <col min="5" max="8" width="12.5703125" style="39" customWidth="1"/>
    <col min="9" max="9" width="13.85546875" style="39" customWidth="1"/>
    <col min="10" max="10" width="14.85546875" style="39" customWidth="1"/>
    <col min="11" max="11" width="11.42578125" style="39" customWidth="1"/>
    <col min="12" max="12" width="10.85546875" style="39" customWidth="1"/>
    <col min="13" max="13" width="12.140625" style="39" customWidth="1"/>
    <col min="14" max="14" width="13.28515625" style="39" customWidth="1"/>
    <col min="15" max="15" width="9.42578125" style="39" customWidth="1"/>
    <col min="16" max="16" width="9.5703125" style="39" customWidth="1"/>
    <col min="17" max="20" width="7.5703125" style="39" customWidth="1"/>
    <col min="21" max="16384" width="12.5703125" style="39"/>
  </cols>
  <sheetData>
    <row r="2" spans="2:14" s="166" customFormat="1" ht="30" customHeight="1" x14ac:dyDescent="0.25">
      <c r="B2" s="1966" t="s">
        <v>0</v>
      </c>
      <c r="C2" s="1967"/>
      <c r="D2" s="1967"/>
      <c r="E2" s="2046" t="s">
        <v>123</v>
      </c>
      <c r="F2" s="2228"/>
      <c r="G2" s="2228"/>
      <c r="H2" s="2228"/>
      <c r="I2" s="2228"/>
      <c r="J2" s="2229"/>
    </row>
    <row r="3" spans="2:14" ht="22.5" customHeight="1" x14ac:dyDescent="0.2">
      <c r="B3" s="40"/>
      <c r="C3" s="40"/>
      <c r="D3" s="41"/>
      <c r="E3" s="41"/>
      <c r="F3" s="41"/>
      <c r="G3" s="41"/>
      <c r="H3" s="41"/>
      <c r="I3" s="41"/>
    </row>
    <row r="4" spans="2:14" ht="56.25" customHeight="1" x14ac:dyDescent="0.25">
      <c r="B4" s="1327" t="s">
        <v>124</v>
      </c>
      <c r="C4" s="2252" t="s">
        <v>64</v>
      </c>
      <c r="D4" s="2343"/>
      <c r="E4" s="2367"/>
      <c r="F4" s="2120" t="s">
        <v>126</v>
      </c>
      <c r="G4" s="2433"/>
      <c r="H4" s="2580" t="s">
        <v>1516</v>
      </c>
      <c r="I4" s="2534"/>
      <c r="J4" s="2535"/>
      <c r="K4" s="1012"/>
    </row>
    <row r="5" spans="2:14" ht="61.5" customHeight="1" x14ac:dyDescent="0.2">
      <c r="B5" s="1327" t="s">
        <v>128</v>
      </c>
      <c r="C5" s="2243" t="s">
        <v>1517</v>
      </c>
      <c r="D5" s="2244"/>
      <c r="E5" s="2245"/>
      <c r="F5" s="2120" t="s">
        <v>130</v>
      </c>
      <c r="G5" s="2433"/>
      <c r="H5" s="2318" t="s">
        <v>538</v>
      </c>
      <c r="I5" s="2532"/>
      <c r="J5" s="2531"/>
    </row>
    <row r="6" spans="2:14" ht="33.75" customHeight="1" x14ac:dyDescent="0.2">
      <c r="B6" s="1327" t="s">
        <v>132</v>
      </c>
      <c r="C6" s="2243" t="s">
        <v>1360</v>
      </c>
      <c r="D6" s="2244"/>
      <c r="E6" s="2245"/>
      <c r="F6" s="2189" t="s">
        <v>134</v>
      </c>
      <c r="G6" s="2430"/>
      <c r="H6" s="2243" t="s">
        <v>135</v>
      </c>
      <c r="I6" s="2244"/>
      <c r="J6" s="2245"/>
    </row>
    <row r="7" spans="2:14" ht="39.75" customHeight="1" x14ac:dyDescent="0.2">
      <c r="B7" s="1327" t="s">
        <v>136</v>
      </c>
      <c r="C7" s="2243" t="s">
        <v>1518</v>
      </c>
      <c r="D7" s="2244"/>
      <c r="E7" s="2245"/>
      <c r="F7" s="2189" t="s">
        <v>138</v>
      </c>
      <c r="G7" s="2430"/>
      <c r="H7" s="2208" t="s">
        <v>139</v>
      </c>
      <c r="I7" s="2209"/>
      <c r="J7" s="2210"/>
    </row>
    <row r="8" spans="2:14" ht="42" customHeight="1" x14ac:dyDescent="0.2">
      <c r="B8" s="1327" t="s">
        <v>140</v>
      </c>
      <c r="C8" s="2243" t="s">
        <v>1519</v>
      </c>
      <c r="D8" s="2244"/>
      <c r="E8" s="2245"/>
      <c r="F8" s="2189" t="s">
        <v>142</v>
      </c>
      <c r="G8" s="2430"/>
      <c r="H8" s="2324" t="s">
        <v>499</v>
      </c>
      <c r="I8" s="2532"/>
      <c r="J8" s="2531"/>
    </row>
    <row r="9" spans="2:14" ht="22.5" customHeight="1" x14ac:dyDescent="0.2"/>
    <row r="10" spans="2:14" ht="22.5" customHeight="1" x14ac:dyDescent="0.2">
      <c r="B10" s="2121" t="s">
        <v>144</v>
      </c>
      <c r="C10" s="2159"/>
      <c r="D10" s="2159"/>
      <c r="E10" s="2159"/>
      <c r="F10" s="2159"/>
      <c r="G10" s="2159"/>
      <c r="H10" s="2159"/>
      <c r="I10" s="2159"/>
      <c r="J10" s="2159"/>
    </row>
    <row r="11" spans="2:14" s="172" customFormat="1" ht="22.5" customHeight="1" x14ac:dyDescent="0.2">
      <c r="B11" s="1106" t="s">
        <v>1520</v>
      </c>
      <c r="C11" s="1107"/>
      <c r="D11" s="1107"/>
      <c r="E11" s="1109" t="s">
        <v>1521</v>
      </c>
      <c r="F11" s="1107"/>
      <c r="G11" s="1107"/>
      <c r="H11" s="1100"/>
      <c r="I11" s="1100"/>
      <c r="J11" s="1101"/>
    </row>
    <row r="12" spans="2:14" ht="22.5" customHeight="1" x14ac:dyDescent="0.2">
      <c r="B12" s="183"/>
      <c r="C12" s="92"/>
      <c r="D12" s="92"/>
      <c r="E12" s="92"/>
      <c r="F12" s="92"/>
      <c r="G12" s="92"/>
      <c r="H12" s="92"/>
      <c r="I12" s="92"/>
      <c r="J12" s="92"/>
    </row>
    <row r="14" spans="2:14" ht="15.75" customHeight="1" x14ac:dyDescent="0.2">
      <c r="B14" s="2581" t="s">
        <v>653</v>
      </c>
      <c r="C14" s="2270" t="s">
        <v>1364</v>
      </c>
      <c r="D14" s="2270"/>
      <c r="E14" s="2270"/>
      <c r="F14" s="2270"/>
      <c r="G14" s="2270" t="s">
        <v>1522</v>
      </c>
      <c r="H14" s="2270"/>
      <c r="I14" s="2270"/>
      <c r="J14" s="2270"/>
      <c r="K14" s="2270" t="s">
        <v>1523</v>
      </c>
      <c r="L14" s="2270"/>
      <c r="M14" s="2270"/>
      <c r="N14" s="2270"/>
    </row>
    <row r="15" spans="2:14" ht="15.75" customHeight="1" x14ac:dyDescent="0.2">
      <c r="B15" s="2581"/>
      <c r="C15" s="1233" t="s">
        <v>503</v>
      </c>
      <c r="D15" s="1233" t="s">
        <v>504</v>
      </c>
      <c r="E15" s="1233" t="s">
        <v>505</v>
      </c>
      <c r="F15" s="1233" t="s">
        <v>506</v>
      </c>
      <c r="G15" s="1233" t="s">
        <v>503</v>
      </c>
      <c r="H15" s="1233" t="s">
        <v>504</v>
      </c>
      <c r="I15" s="1233" t="s">
        <v>505</v>
      </c>
      <c r="J15" s="1233" t="s">
        <v>506</v>
      </c>
      <c r="K15" s="1233" t="s">
        <v>503</v>
      </c>
      <c r="L15" s="1233" t="s">
        <v>504</v>
      </c>
      <c r="M15" s="1233" t="s">
        <v>505</v>
      </c>
      <c r="N15" s="1233" t="s">
        <v>506</v>
      </c>
    </row>
    <row r="16" spans="2:14" ht="15.75" customHeight="1" x14ac:dyDescent="0.2">
      <c r="B16" s="587" t="s">
        <v>507</v>
      </c>
      <c r="C16" s="573">
        <v>0.87764035575319599</v>
      </c>
      <c r="D16" s="567">
        <v>0.84023934181002302</v>
      </c>
      <c r="E16" s="567">
        <v>0.84863465160075302</v>
      </c>
      <c r="F16" s="574">
        <v>0.85014973445028552</v>
      </c>
      <c r="G16" s="575">
        <v>0.95973973159821069</v>
      </c>
      <c r="H16" s="576">
        <v>0.95716678631251495</v>
      </c>
      <c r="I16" s="576">
        <v>0.92407937604896828</v>
      </c>
      <c r="J16" s="577">
        <v>0.96047043449852987</v>
      </c>
      <c r="K16" s="575">
        <v>0.95192081074711288</v>
      </c>
      <c r="L16" s="576">
        <v>0.91657207718501699</v>
      </c>
      <c r="M16" s="576">
        <v>0.90694006309148267</v>
      </c>
      <c r="N16" s="577">
        <v>0.89007633587786261</v>
      </c>
    </row>
    <row r="17" spans="2:14" ht="15.75" customHeight="1" x14ac:dyDescent="0.2">
      <c r="B17" s="587" t="s">
        <v>508</v>
      </c>
      <c r="C17" s="573">
        <v>0.78904109589041105</v>
      </c>
      <c r="D17" s="567">
        <v>0.7864888888888889</v>
      </c>
      <c r="E17" s="567">
        <v>0.84544680453978127</v>
      </c>
      <c r="F17" s="574">
        <v>0.79963874682514147</v>
      </c>
      <c r="G17" s="575">
        <v>0.93073593073593075</v>
      </c>
      <c r="H17" s="576">
        <v>0.94017094017094016</v>
      </c>
      <c r="I17" s="576">
        <v>0.89965397923875434</v>
      </c>
      <c r="J17" s="577">
        <v>0.92326887086712417</v>
      </c>
      <c r="K17" s="575">
        <v>0.87125220458553787</v>
      </c>
      <c r="L17" s="576">
        <v>0.89445196211096079</v>
      </c>
      <c r="M17" s="576">
        <v>0.90458715596330275</v>
      </c>
      <c r="N17" s="577">
        <v>0.892018779342723</v>
      </c>
    </row>
    <row r="18" spans="2:14" ht="15.75" customHeight="1" x14ac:dyDescent="0.2">
      <c r="B18" s="588" t="s">
        <v>509</v>
      </c>
      <c r="C18" s="573">
        <v>0.86486486486486502</v>
      </c>
      <c r="D18" s="567">
        <v>0.81335616438356195</v>
      </c>
      <c r="E18" s="567">
        <v>0.80840543881335003</v>
      </c>
      <c r="F18" s="574">
        <v>0.88626572462519404</v>
      </c>
      <c r="G18" s="589" t="s">
        <v>1524</v>
      </c>
      <c r="H18" s="590" t="s">
        <v>1524</v>
      </c>
      <c r="I18" s="590" t="s">
        <v>1524</v>
      </c>
      <c r="J18" s="577">
        <v>0.98484848484848486</v>
      </c>
      <c r="K18" s="589">
        <v>0.93723849372384938</v>
      </c>
      <c r="L18" s="590">
        <v>0.9152542372881356</v>
      </c>
      <c r="M18" s="590">
        <v>0.89138576779026213</v>
      </c>
      <c r="N18" s="577">
        <v>0.95410292072322667</v>
      </c>
    </row>
    <row r="19" spans="2:14" ht="15.75" customHeight="1" x14ac:dyDescent="0.2">
      <c r="B19" s="588" t="s">
        <v>510</v>
      </c>
      <c r="C19" s="573">
        <v>0.76288767812238101</v>
      </c>
      <c r="D19" s="567">
        <v>0.80577750460971098</v>
      </c>
      <c r="E19" s="567">
        <v>0.78409567771716304</v>
      </c>
      <c r="F19" s="574">
        <v>0.73977433004231297</v>
      </c>
      <c r="G19" s="575">
        <v>0.94725511302475784</v>
      </c>
      <c r="H19" s="576">
        <v>0.95645756457564579</v>
      </c>
      <c r="I19" s="576">
        <v>0.93189211879525657</v>
      </c>
      <c r="J19" s="577">
        <v>0.87209302325581395</v>
      </c>
      <c r="K19" s="575">
        <v>0.78352180936995153</v>
      </c>
      <c r="L19" s="576">
        <v>0.90132827324478182</v>
      </c>
      <c r="M19" s="576">
        <v>0.8418772563176895</v>
      </c>
      <c r="N19" s="577">
        <v>0.72680412371134018</v>
      </c>
    </row>
    <row r="20" spans="2:14" ht="15.75" customHeight="1" x14ac:dyDescent="0.2">
      <c r="B20" s="587" t="s">
        <v>511</v>
      </c>
      <c r="C20" s="573">
        <v>0.78731264660885514</v>
      </c>
      <c r="D20" s="567">
        <v>0.77850119248136107</v>
      </c>
      <c r="E20" s="567">
        <v>0.8184735615390808</v>
      </c>
      <c r="F20" s="574">
        <v>0.79375315506705113</v>
      </c>
      <c r="G20" s="575">
        <v>0.93575937616041593</v>
      </c>
      <c r="H20" s="576">
        <v>0.903954802259887</v>
      </c>
      <c r="I20" s="576">
        <v>0.88514665460491981</v>
      </c>
      <c r="J20" s="577">
        <v>0.88054607508532423</v>
      </c>
      <c r="K20" s="575">
        <v>0.85295349811478849</v>
      </c>
      <c r="L20" s="576">
        <v>0.83787128712871284</v>
      </c>
      <c r="M20" s="576">
        <v>0.8623629719853837</v>
      </c>
      <c r="N20" s="577">
        <v>0.87192365645404324</v>
      </c>
    </row>
    <row r="21" spans="2:14" ht="15.75" customHeight="1" x14ac:dyDescent="0.2">
      <c r="B21" s="587" t="s">
        <v>512</v>
      </c>
      <c r="C21" s="573">
        <v>0.69144981412639395</v>
      </c>
      <c r="D21" s="567">
        <v>0.65397518623592898</v>
      </c>
      <c r="E21" s="567">
        <v>0.65112874222265249</v>
      </c>
      <c r="F21" s="574">
        <v>0.71640413731990871</v>
      </c>
      <c r="G21" s="575">
        <v>0.859375</v>
      </c>
      <c r="H21" s="576">
        <v>0.89965397923875434</v>
      </c>
      <c r="I21" s="576">
        <v>0.88855979266938168</v>
      </c>
      <c r="J21" s="577">
        <v>0.93023255813953487</v>
      </c>
      <c r="K21" s="575">
        <v>0.70818505338078297</v>
      </c>
      <c r="L21" s="576">
        <v>0.65810895428929239</v>
      </c>
      <c r="M21" s="576">
        <v>0.68659534298300817</v>
      </c>
      <c r="N21" s="577">
        <v>0.70467101958814671</v>
      </c>
    </row>
    <row r="22" spans="2:14" ht="15.75" customHeight="1" x14ac:dyDescent="0.2">
      <c r="B22" s="587" t="s">
        <v>513</v>
      </c>
      <c r="C22" s="573">
        <v>0.62523540489642204</v>
      </c>
      <c r="D22" s="567">
        <v>0.75795735760302674</v>
      </c>
      <c r="E22" s="567">
        <v>0.68594093175274062</v>
      </c>
      <c r="F22" s="574">
        <v>0.78737396254887204</v>
      </c>
      <c r="G22" s="575">
        <v>0.97560975609756095</v>
      </c>
      <c r="H22" s="576">
        <v>0.90909090909090906</v>
      </c>
      <c r="I22" s="576">
        <v>0.88235294117647056</v>
      </c>
      <c r="J22" s="577">
        <v>0.9364548494983278</v>
      </c>
      <c r="K22" s="575">
        <v>0.63783783783783787</v>
      </c>
      <c r="L22" s="576">
        <v>0.79032258064516125</v>
      </c>
      <c r="M22" s="576">
        <v>0.77005347593582885</v>
      </c>
      <c r="N22" s="577">
        <v>0.82799999999999996</v>
      </c>
    </row>
    <row r="23" spans="2:14" ht="15.75" customHeight="1" x14ac:dyDescent="0.2">
      <c r="B23" s="587" t="s">
        <v>514</v>
      </c>
      <c r="C23" s="573">
        <v>0.80659087638509097</v>
      </c>
      <c r="D23" s="567">
        <v>0.84739258075765411</v>
      </c>
      <c r="E23" s="567">
        <v>0.82445721560112717</v>
      </c>
      <c r="F23" s="574">
        <v>0.797940701704411</v>
      </c>
      <c r="G23" s="575">
        <v>0.89677720691265761</v>
      </c>
      <c r="H23" s="576">
        <v>0.91240297798194203</v>
      </c>
      <c r="I23" s="576">
        <v>0.9594950026301946</v>
      </c>
      <c r="J23" s="577">
        <v>0.90181342917823881</v>
      </c>
      <c r="K23" s="575">
        <v>0.82344565733270048</v>
      </c>
      <c r="L23" s="576">
        <v>0.85907859078590787</v>
      </c>
      <c r="M23" s="576">
        <v>0.81647940074906367</v>
      </c>
      <c r="N23" s="577">
        <v>0.71935483870967742</v>
      </c>
    </row>
    <row r="24" spans="2:14" ht="15.75" customHeight="1" x14ac:dyDescent="0.2">
      <c r="B24" s="587" t="s">
        <v>515</v>
      </c>
      <c r="C24" s="573">
        <v>0.75377418668934704</v>
      </c>
      <c r="D24" s="567">
        <v>0.73479994988565678</v>
      </c>
      <c r="E24" s="567">
        <v>0.75227454711150366</v>
      </c>
      <c r="F24" s="574">
        <v>0.75045638945233262</v>
      </c>
      <c r="G24" s="575">
        <v>0.85884691848906558</v>
      </c>
      <c r="H24" s="576">
        <v>0.90844570617459186</v>
      </c>
      <c r="I24" s="576">
        <v>0.90112640801001254</v>
      </c>
      <c r="J24" s="577">
        <v>0.907258064516129</v>
      </c>
      <c r="K24" s="575">
        <v>0.85415488976823062</v>
      </c>
      <c r="L24" s="576">
        <v>0.82754010695187163</v>
      </c>
      <c r="M24" s="576">
        <v>0.7893258426966292</v>
      </c>
      <c r="N24" s="577">
        <v>0.81043956043956045</v>
      </c>
    </row>
    <row r="25" spans="2:14" ht="15.75" customHeight="1" x14ac:dyDescent="0.2">
      <c r="B25" s="587" t="s">
        <v>654</v>
      </c>
      <c r="C25" s="573">
        <v>0.79788838612367996</v>
      </c>
      <c r="D25" s="567">
        <v>0.86931569429903877</v>
      </c>
      <c r="E25" s="567">
        <v>0.86364892092158085</v>
      </c>
      <c r="F25" s="574">
        <v>0.90166886253842804</v>
      </c>
      <c r="G25" s="575">
        <v>0.9116809116809117</v>
      </c>
      <c r="H25" s="576">
        <v>0.88360237892948168</v>
      </c>
      <c r="I25" s="576">
        <v>0.91690544412607455</v>
      </c>
      <c r="J25" s="577">
        <v>0.95406360424028269</v>
      </c>
      <c r="K25" s="575">
        <v>0.88709677419354838</v>
      </c>
      <c r="L25" s="576">
        <v>0.89949748743718594</v>
      </c>
      <c r="M25" s="576">
        <v>0.87397260273972599</v>
      </c>
      <c r="N25" s="577">
        <v>0.87648456057007129</v>
      </c>
    </row>
    <row r="26" spans="2:14" ht="15.75" customHeight="1" x14ac:dyDescent="0.2">
      <c r="B26" s="588" t="s">
        <v>517</v>
      </c>
      <c r="C26" s="573">
        <v>0.78867924528301903</v>
      </c>
      <c r="D26" s="567">
        <v>0.7778497409326427</v>
      </c>
      <c r="E26" s="567">
        <v>0.93396226415094297</v>
      </c>
      <c r="F26" s="574">
        <v>0.94117647058823495</v>
      </c>
      <c r="G26" s="575">
        <v>0.96618357487922701</v>
      </c>
      <c r="H26" s="576">
        <v>0.8938547486033519</v>
      </c>
      <c r="I26" s="576">
        <v>0.90909090909090906</v>
      </c>
      <c r="J26" s="577">
        <v>0.95563139931740615</v>
      </c>
      <c r="K26" s="575">
        <v>0.92372881355932202</v>
      </c>
      <c r="L26" s="576">
        <v>0.97222222222222221</v>
      </c>
      <c r="M26" s="576">
        <v>1</v>
      </c>
      <c r="N26" s="577" t="s">
        <v>1524</v>
      </c>
    </row>
    <row r="27" spans="2:14" ht="15.75" customHeight="1" x14ac:dyDescent="0.2">
      <c r="B27" s="587" t="s">
        <v>518</v>
      </c>
      <c r="C27" s="573">
        <v>0.93643835616438409</v>
      </c>
      <c r="D27" s="567">
        <v>0.92844876931883191</v>
      </c>
      <c r="E27" s="567">
        <v>0.89843384706730234</v>
      </c>
      <c r="F27" s="574">
        <v>0.92525718140627089</v>
      </c>
      <c r="G27" s="575">
        <v>0.99032441661923731</v>
      </c>
      <c r="H27" s="576">
        <v>0.98331870061457416</v>
      </c>
      <c r="I27" s="576">
        <v>0.97428958051420844</v>
      </c>
      <c r="J27" s="577">
        <v>0.96543504171632899</v>
      </c>
      <c r="K27" s="575">
        <v>0.98584070796460177</v>
      </c>
      <c r="L27" s="576">
        <v>0.9432234432234432</v>
      </c>
      <c r="M27" s="576">
        <v>0.95922330097087383</v>
      </c>
      <c r="N27" s="577">
        <v>0.96505278485620682</v>
      </c>
    </row>
    <row r="28" spans="2:14" ht="15.75" customHeight="1" x14ac:dyDescent="0.2">
      <c r="B28" s="587" t="s">
        <v>519</v>
      </c>
      <c r="C28" s="573">
        <v>0.81597243985208179</v>
      </c>
      <c r="D28" s="567">
        <v>0.78605280655990162</v>
      </c>
      <c r="E28" s="567">
        <v>0.79575257150908807</v>
      </c>
      <c r="F28" s="574">
        <v>0.8630299858609235</v>
      </c>
      <c r="G28" s="589" t="s">
        <v>1524</v>
      </c>
      <c r="H28" s="590" t="s">
        <v>1524</v>
      </c>
      <c r="I28" s="576">
        <v>0.98724804607157546</v>
      </c>
      <c r="J28" s="577">
        <v>0.95617529880478092</v>
      </c>
      <c r="K28" s="589">
        <v>0.86920980926430513</v>
      </c>
      <c r="L28" s="590">
        <v>0.87434554973821987</v>
      </c>
      <c r="M28" s="576">
        <v>0.83255813953488367</v>
      </c>
      <c r="N28" s="577">
        <v>0.91397849462365588</v>
      </c>
    </row>
    <row r="29" spans="2:14" ht="15.75" customHeight="1" x14ac:dyDescent="0.2">
      <c r="B29" s="588" t="s">
        <v>520</v>
      </c>
      <c r="C29" s="573">
        <v>0.77307046979865801</v>
      </c>
      <c r="D29" s="567">
        <v>0.77633289986996101</v>
      </c>
      <c r="E29" s="567">
        <v>0.80811835009473798</v>
      </c>
      <c r="F29" s="574">
        <v>0.76714178544636202</v>
      </c>
      <c r="G29" s="575">
        <v>0.91026827012025902</v>
      </c>
      <c r="H29" s="576">
        <v>0.90035169988276675</v>
      </c>
      <c r="I29" s="576">
        <v>0.93181266682843966</v>
      </c>
      <c r="J29" s="577">
        <v>0.92296241161146264</v>
      </c>
      <c r="K29" s="575">
        <v>0.91092436974789914</v>
      </c>
      <c r="L29" s="576">
        <v>0.88041594454072791</v>
      </c>
      <c r="M29" s="576">
        <v>0.87765392781316354</v>
      </c>
      <c r="N29" s="577">
        <v>0.892018779342723</v>
      </c>
    </row>
    <row r="30" spans="2:14" ht="15.75" customHeight="1" x14ac:dyDescent="0.2">
      <c r="B30" s="587" t="s">
        <v>521</v>
      </c>
      <c r="C30" s="573">
        <v>0.81503121927200861</v>
      </c>
      <c r="D30" s="567">
        <v>0.82805339469301975</v>
      </c>
      <c r="E30" s="567">
        <v>0.8821942249737752</v>
      </c>
      <c r="F30" s="574">
        <v>0.87580899651363819</v>
      </c>
      <c r="G30" s="575">
        <v>0.9486166007905138</v>
      </c>
      <c r="H30" s="576">
        <v>0.93142010927845575</v>
      </c>
      <c r="I30" s="576">
        <v>0.92920353982300885</v>
      </c>
      <c r="J30" s="577">
        <v>0.91523660946437857</v>
      </c>
      <c r="K30" s="575">
        <v>0.88073394495412849</v>
      </c>
      <c r="L30" s="576">
        <v>0.88649706457925637</v>
      </c>
      <c r="M30" s="576">
        <v>0.90306406685236773</v>
      </c>
      <c r="N30" s="577">
        <v>0.86446886446886451</v>
      </c>
    </row>
    <row r="31" spans="2:14" ht="15.75" customHeight="1" x14ac:dyDescent="0.2">
      <c r="B31" s="588" t="s">
        <v>522</v>
      </c>
      <c r="C31" s="573">
        <v>0.77532729103726095</v>
      </c>
      <c r="D31" s="567">
        <v>0.75336816057190004</v>
      </c>
      <c r="E31" s="567">
        <v>0.75524629997791004</v>
      </c>
      <c r="F31" s="574">
        <v>0.78181818181818197</v>
      </c>
      <c r="G31" s="575">
        <v>0.92376777504543994</v>
      </c>
      <c r="H31" s="576">
        <v>0.93575013480442992</v>
      </c>
      <c r="I31" s="576">
        <v>0.92483349191246433</v>
      </c>
      <c r="J31" s="577">
        <v>0.8745445080687142</v>
      </c>
      <c r="K31" s="575">
        <v>0.86127167630057799</v>
      </c>
      <c r="L31" s="576">
        <v>0.83991462113127002</v>
      </c>
      <c r="M31" s="576">
        <v>0.86206896551724133</v>
      </c>
      <c r="N31" s="577">
        <v>0.84315953970734481</v>
      </c>
    </row>
    <row r="32" spans="2:14" ht="15.75" customHeight="1" x14ac:dyDescent="0.2">
      <c r="B32" s="588" t="s">
        <v>523</v>
      </c>
      <c r="C32" s="573">
        <v>0.83379394562632603</v>
      </c>
      <c r="D32" s="567">
        <v>0.80695970695970698</v>
      </c>
      <c r="E32" s="567">
        <v>0.838422391857506</v>
      </c>
      <c r="F32" s="574">
        <v>0.848254931714719</v>
      </c>
      <c r="G32" s="575">
        <v>0.92337287592176975</v>
      </c>
      <c r="H32" s="576">
        <v>0.93905191873589167</v>
      </c>
      <c r="I32" s="576">
        <v>0.94480597734393834</v>
      </c>
      <c r="J32" s="577">
        <v>0.94722993714369241</v>
      </c>
      <c r="K32" s="575">
        <v>0.87684837784153613</v>
      </c>
      <c r="L32" s="576">
        <v>0.8141993957703928</v>
      </c>
      <c r="M32" s="576">
        <v>0.85614035087719298</v>
      </c>
      <c r="N32" s="577">
        <v>0.87674418604651161</v>
      </c>
    </row>
    <row r="33" spans="2:14" ht="15.75" customHeight="1" x14ac:dyDescent="0.2">
      <c r="B33" s="588" t="s">
        <v>886</v>
      </c>
      <c r="C33" s="573">
        <v>0.81772575250836099</v>
      </c>
      <c r="D33" s="567">
        <v>0.87692307692307692</v>
      </c>
      <c r="E33" s="567">
        <v>0.88411251980982597</v>
      </c>
      <c r="F33" s="574">
        <v>0.86921022510492196</v>
      </c>
      <c r="G33" s="589" t="s">
        <v>1524</v>
      </c>
      <c r="H33" s="590" t="s">
        <v>1524</v>
      </c>
      <c r="I33" s="590" t="s">
        <v>1524</v>
      </c>
      <c r="J33" s="577">
        <v>0.97814005187106334</v>
      </c>
      <c r="K33" s="589">
        <v>0.92613636363636365</v>
      </c>
      <c r="L33" s="590">
        <v>0.91482112436115848</v>
      </c>
      <c r="M33" s="590">
        <v>0.91163255117324016</v>
      </c>
      <c r="N33" s="577">
        <v>0.89821751485404289</v>
      </c>
    </row>
    <row r="34" spans="2:14" ht="15.75" customHeight="1" x14ac:dyDescent="0.2">
      <c r="B34" s="588" t="s">
        <v>525</v>
      </c>
      <c r="C34" s="573">
        <v>0.80472467709041495</v>
      </c>
      <c r="D34" s="567">
        <v>0.81559526121576997</v>
      </c>
      <c r="E34" s="567">
        <v>0.82705761316872395</v>
      </c>
      <c r="F34" s="574">
        <v>0.76110444177671099</v>
      </c>
      <c r="G34" s="575">
        <v>0.92146596858638741</v>
      </c>
      <c r="H34" s="576">
        <v>0.95846645367412142</v>
      </c>
      <c r="I34" s="576">
        <v>0.94159847550723008</v>
      </c>
      <c r="J34" s="577">
        <v>0.91941875825627473</v>
      </c>
      <c r="K34" s="575">
        <v>0.85539568345323747</v>
      </c>
      <c r="L34" s="576">
        <v>0.85433773652267042</v>
      </c>
      <c r="M34" s="576">
        <v>0.82273028495692513</v>
      </c>
      <c r="N34" s="577">
        <v>0.87301587301587302</v>
      </c>
    </row>
    <row r="35" spans="2:14" ht="15.75" customHeight="1" x14ac:dyDescent="0.2">
      <c r="B35" s="587" t="s">
        <v>526</v>
      </c>
      <c r="C35" s="573">
        <v>0.75156279436509943</v>
      </c>
      <c r="D35" s="567">
        <v>0.76202255597821977</v>
      </c>
      <c r="E35" s="567">
        <v>0.80230635255639926</v>
      </c>
      <c r="F35" s="574">
        <v>0.79855205303430687</v>
      </c>
      <c r="G35" s="575">
        <v>0.90950103762519174</v>
      </c>
      <c r="H35" s="576">
        <v>0.86175942549371631</v>
      </c>
      <c r="I35" s="576">
        <v>0.90619469026548671</v>
      </c>
      <c r="J35" s="577">
        <v>0.89058524173027986</v>
      </c>
      <c r="K35" s="575">
        <v>0.80658436213991769</v>
      </c>
      <c r="L35" s="576">
        <v>0.82046332046332049</v>
      </c>
      <c r="M35" s="576">
        <v>0.83826086956521739</v>
      </c>
      <c r="N35" s="577">
        <v>0.85575048732943471</v>
      </c>
    </row>
    <row r="36" spans="2:14" ht="15.75" customHeight="1" thickBot="1" x14ac:dyDescent="0.25">
      <c r="B36" s="588" t="s">
        <v>527</v>
      </c>
      <c r="C36" s="584">
        <v>0.82715477293790596</v>
      </c>
      <c r="D36" s="585">
        <v>0.85142857142857098</v>
      </c>
      <c r="E36" s="585">
        <v>0.83240506329113895</v>
      </c>
      <c r="F36" s="586">
        <v>0.82348439758523895</v>
      </c>
      <c r="G36" s="591">
        <v>0.93149201191443276</v>
      </c>
      <c r="H36" s="592">
        <v>0.93198992443324935</v>
      </c>
      <c r="I36" s="592">
        <v>0.92527997062603273</v>
      </c>
      <c r="J36" s="593">
        <v>0.9249770069636053</v>
      </c>
      <c r="K36" s="591">
        <v>0.89799635701275049</v>
      </c>
      <c r="L36" s="592">
        <v>0.8839285714285714</v>
      </c>
      <c r="M36" s="592">
        <v>0.83599999999999997</v>
      </c>
      <c r="N36" s="593">
        <v>0.88818854480679643</v>
      </c>
    </row>
    <row r="37" spans="2:14" ht="15.75" customHeight="1" x14ac:dyDescent="0.2">
      <c r="B37" s="1504" t="s">
        <v>1525</v>
      </c>
      <c r="C37" s="1505">
        <f t="shared" ref="C37:E37" si="0">AVERAGE(C16:C36)</f>
        <v>0.7950555368283887</v>
      </c>
      <c r="D37" s="1506">
        <f t="shared" si="0"/>
        <v>0.80242089549554541</v>
      </c>
      <c r="E37" s="1506">
        <f t="shared" si="0"/>
        <v>0.81621514239414661</v>
      </c>
      <c r="F37" s="1507">
        <f>AVERAGE(F16:F36)</f>
        <v>0.8227744950201642</v>
      </c>
      <c r="G37" s="1505">
        <f t="shared" ref="G37:I37" si="1">AVERAGE(G16:G36)</f>
        <v>0.92782069312233184</v>
      </c>
      <c r="H37" s="1506">
        <f t="shared" si="1"/>
        <v>0.92260606445862381</v>
      </c>
      <c r="I37" s="1506">
        <f t="shared" si="1"/>
        <v>0.92439837185701723</v>
      </c>
      <c r="J37" s="1507">
        <f>AVERAGE(J16:J36)</f>
        <v>0.92863741233694175</v>
      </c>
      <c r="K37" s="1505">
        <f t="shared" ref="K37:M37" si="2">AVERAGE(K16:K36)</f>
        <v>0.86201321404423736</v>
      </c>
      <c r="L37" s="1506">
        <f t="shared" si="2"/>
        <v>0.86592355004991806</v>
      </c>
      <c r="M37" s="1506">
        <f t="shared" si="2"/>
        <v>0.85918630178635624</v>
      </c>
      <c r="N37" s="1507">
        <f>AVERAGE(N16:N36)</f>
        <v>0.85722354322340544</v>
      </c>
    </row>
    <row r="38" spans="2:14" ht="15.75" customHeight="1" x14ac:dyDescent="0.2">
      <c r="B38" s="1508" t="s">
        <v>1526</v>
      </c>
      <c r="C38" s="1509">
        <v>0.80219107544594226</v>
      </c>
      <c r="D38" s="1510">
        <v>0.8026077940446732</v>
      </c>
      <c r="E38" s="1510">
        <v>0.81686130940856971</v>
      </c>
      <c r="F38" s="1511">
        <v>0.81499999999999995</v>
      </c>
      <c r="G38" s="1509">
        <v>0.9297977528089888</v>
      </c>
      <c r="H38" s="1510">
        <v>0.92850936869887379</v>
      </c>
      <c r="I38" s="1510">
        <v>0.92657146069942653</v>
      </c>
      <c r="J38" s="1511">
        <v>0.9228163456497529</v>
      </c>
      <c r="K38" s="1509">
        <v>0.87313772688829616</v>
      </c>
      <c r="L38" s="1510">
        <v>0.86448922863099376</v>
      </c>
      <c r="M38" s="1510">
        <v>0.86411625048409635</v>
      </c>
      <c r="N38" s="1511">
        <v>0.86140957931160078</v>
      </c>
    </row>
    <row r="39" spans="2:14" ht="15.75" customHeight="1" thickBot="1" x14ac:dyDescent="0.25">
      <c r="B39" s="1512" t="s">
        <v>1527</v>
      </c>
      <c r="C39" s="1513">
        <v>0.8588265169242516</v>
      </c>
      <c r="D39" s="1514">
        <v>0.86705968939306943</v>
      </c>
      <c r="E39" s="1514">
        <v>0.87197207787208153</v>
      </c>
      <c r="F39" s="1515">
        <v>0.8748668729447564</v>
      </c>
      <c r="G39" s="1513">
        <v>0.93334369635137948</v>
      </c>
      <c r="H39" s="1514">
        <v>0.93487090345727086</v>
      </c>
      <c r="I39" s="1514">
        <v>0.93894794821951888</v>
      </c>
      <c r="J39" s="1515">
        <v>0.93439005633655114</v>
      </c>
      <c r="K39" s="1513">
        <v>0.86849339599355324</v>
      </c>
      <c r="L39" s="1514">
        <v>0.87200789916942556</v>
      </c>
      <c r="M39" s="1514">
        <v>0.86896821731414386</v>
      </c>
      <c r="N39" s="1515">
        <v>0.86931387172878716</v>
      </c>
    </row>
    <row r="41" spans="2:14" ht="15.75" customHeight="1" x14ac:dyDescent="0.2">
      <c r="B41" s="39" t="s">
        <v>1528</v>
      </c>
    </row>
    <row r="42" spans="2:14" ht="15.75" customHeight="1" x14ac:dyDescent="0.2">
      <c r="B42" s="39" t="s">
        <v>1529</v>
      </c>
    </row>
    <row r="43" spans="2:14" ht="15.75" customHeight="1" x14ac:dyDescent="0.2">
      <c r="B43" s="39" t="s">
        <v>1530</v>
      </c>
    </row>
    <row r="44" spans="2:14" ht="15.75" customHeight="1" x14ac:dyDescent="0.2">
      <c r="B44" s="39" t="s">
        <v>1531</v>
      </c>
    </row>
    <row r="45" spans="2:14" ht="15.75" customHeight="1" x14ac:dyDescent="0.2">
      <c r="I45" s="44" t="s">
        <v>428</v>
      </c>
    </row>
    <row r="46" spans="2:14" ht="15.75" customHeight="1" x14ac:dyDescent="0.2">
      <c r="B46" s="39" t="s">
        <v>1532</v>
      </c>
    </row>
    <row r="47" spans="2:14" ht="15.75" customHeight="1" x14ac:dyDescent="0.2">
      <c r="B47" s="39" t="s">
        <v>1533</v>
      </c>
      <c r="I47" s="39" t="s">
        <v>1364</v>
      </c>
      <c r="J47" s="171"/>
    </row>
    <row r="48" spans="2:14" ht="15.75" customHeight="1" x14ac:dyDescent="0.2">
      <c r="H48"/>
      <c r="I48"/>
      <c r="J48" s="39" t="s">
        <v>429</v>
      </c>
      <c r="K48" s="171" t="s">
        <v>1534</v>
      </c>
    </row>
    <row r="49" spans="2:11" ht="15.75" customHeight="1" x14ac:dyDescent="0.2">
      <c r="B49" s="2118" t="s">
        <v>1063</v>
      </c>
      <c r="C49" s="2118"/>
      <c r="D49" s="2118"/>
      <c r="E49" s="2118"/>
      <c r="F49" s="2118"/>
      <c r="G49" s="2118"/>
      <c r="H49"/>
      <c r="I49"/>
      <c r="J49" s="39" t="s">
        <v>430</v>
      </c>
      <c r="K49" s="171" t="s">
        <v>1535</v>
      </c>
    </row>
    <row r="50" spans="2:11" ht="15.75" customHeight="1" x14ac:dyDescent="0.2">
      <c r="B50" s="183"/>
      <c r="C50" s="92"/>
      <c r="D50" s="92"/>
      <c r="E50" s="92"/>
      <c r="H50"/>
      <c r="I50"/>
      <c r="J50" s="39" t="s">
        <v>326</v>
      </c>
      <c r="K50" s="171" t="s">
        <v>1536</v>
      </c>
    </row>
    <row r="51" spans="2:11" ht="15.75" customHeight="1" x14ac:dyDescent="0.2">
      <c r="B51" s="2565" t="s">
        <v>1537</v>
      </c>
      <c r="C51" s="2566"/>
      <c r="D51" s="2566"/>
      <c r="E51" s="2566"/>
      <c r="F51" s="2566"/>
      <c r="G51" s="2567"/>
      <c r="H51"/>
      <c r="I51"/>
      <c r="J51" s="39" t="s">
        <v>431</v>
      </c>
      <c r="K51" s="171" t="s">
        <v>1538</v>
      </c>
    </row>
    <row r="52" spans="2:11" ht="15.75" customHeight="1" x14ac:dyDescent="0.2">
      <c r="B52" s="2568"/>
      <c r="C52" s="2569"/>
      <c r="D52" s="2569"/>
      <c r="E52" s="2569"/>
      <c r="F52" s="2569"/>
      <c r="G52" s="2570"/>
    </row>
    <row r="53" spans="2:11" ht="15.75" customHeight="1" x14ac:dyDescent="0.2">
      <c r="B53" s="2568"/>
      <c r="C53" s="2569"/>
      <c r="D53" s="2569"/>
      <c r="E53" s="2569"/>
      <c r="F53" s="2569"/>
      <c r="G53" s="2570"/>
      <c r="I53" s="39" t="s">
        <v>1522</v>
      </c>
      <c r="K53" s="171"/>
    </row>
    <row r="54" spans="2:11" ht="15.75" customHeight="1" x14ac:dyDescent="0.2">
      <c r="B54" s="2568"/>
      <c r="C54" s="2569"/>
      <c r="D54" s="2569"/>
      <c r="E54" s="2569"/>
      <c r="F54" s="2569"/>
      <c r="G54" s="2570"/>
      <c r="H54"/>
      <c r="I54"/>
      <c r="J54" s="39" t="s">
        <v>429</v>
      </c>
      <c r="K54" s="171" t="s">
        <v>1539</v>
      </c>
    </row>
    <row r="55" spans="2:11" ht="15.75" customHeight="1" x14ac:dyDescent="0.2">
      <c r="B55" s="2568"/>
      <c r="C55" s="2569"/>
      <c r="D55" s="2569"/>
      <c r="E55" s="2569"/>
      <c r="F55" s="2569"/>
      <c r="G55" s="2570"/>
      <c r="H55"/>
      <c r="I55"/>
      <c r="J55" s="39" t="s">
        <v>430</v>
      </c>
      <c r="K55" s="171" t="s">
        <v>1540</v>
      </c>
    </row>
    <row r="56" spans="2:11" ht="15.75" customHeight="1" x14ac:dyDescent="0.2">
      <c r="B56" s="2568"/>
      <c r="C56" s="2569"/>
      <c r="D56" s="2569"/>
      <c r="E56" s="2569"/>
      <c r="F56" s="2569"/>
      <c r="G56" s="2570"/>
      <c r="H56"/>
      <c r="I56"/>
      <c r="J56" s="39" t="s">
        <v>326</v>
      </c>
      <c r="K56" s="171" t="s">
        <v>1541</v>
      </c>
    </row>
    <row r="57" spans="2:11" ht="15.75" customHeight="1" x14ac:dyDescent="0.2">
      <c r="B57" s="2568"/>
      <c r="C57" s="2569"/>
      <c r="D57" s="2569"/>
      <c r="E57" s="2569"/>
      <c r="F57" s="2569"/>
      <c r="G57" s="2570"/>
      <c r="H57"/>
      <c r="I57"/>
      <c r="J57" s="39" t="s">
        <v>431</v>
      </c>
      <c r="K57" s="171" t="s">
        <v>1542</v>
      </c>
    </row>
    <row r="58" spans="2:11" ht="15.75" customHeight="1" x14ac:dyDescent="0.2">
      <c r="B58" s="2568"/>
      <c r="C58" s="2569"/>
      <c r="D58" s="2569"/>
      <c r="E58" s="2569"/>
      <c r="F58" s="2569"/>
      <c r="G58" s="2570"/>
      <c r="H58"/>
      <c r="I58"/>
    </row>
    <row r="59" spans="2:11" ht="15.75" customHeight="1" x14ac:dyDescent="0.2">
      <c r="B59" s="2571"/>
      <c r="C59" s="2572"/>
      <c r="D59" s="2572"/>
      <c r="E59" s="2572"/>
      <c r="F59" s="2572"/>
      <c r="G59" s="2573"/>
      <c r="H59"/>
      <c r="I59" t="s">
        <v>1365</v>
      </c>
      <c r="K59" s="171"/>
    </row>
    <row r="60" spans="2:11" ht="15.75" customHeight="1" x14ac:dyDescent="0.2">
      <c r="B60" s="183"/>
      <c r="C60" s="92"/>
      <c r="D60" s="92"/>
      <c r="E60" s="92"/>
      <c r="H60"/>
      <c r="I60"/>
      <c r="J60" s="39" t="s">
        <v>429</v>
      </c>
      <c r="K60" s="171" t="s">
        <v>1543</v>
      </c>
    </row>
    <row r="61" spans="2:11" ht="15.75" customHeight="1" x14ac:dyDescent="0.2">
      <c r="H61"/>
      <c r="I61"/>
      <c r="J61" s="39" t="s">
        <v>430</v>
      </c>
      <c r="K61" s="171" t="s">
        <v>1544</v>
      </c>
    </row>
    <row r="62" spans="2:11" ht="15.75" customHeight="1" x14ac:dyDescent="0.2">
      <c r="H62"/>
      <c r="I62"/>
      <c r="J62" s="39" t="s">
        <v>326</v>
      </c>
      <c r="K62" s="171" t="s">
        <v>1545</v>
      </c>
    </row>
    <row r="63" spans="2:11" ht="15.75" customHeight="1" x14ac:dyDescent="0.2">
      <c r="H63"/>
      <c r="I63"/>
      <c r="J63" s="39" t="s">
        <v>431</v>
      </c>
      <c r="K63" s="171" t="s">
        <v>1546</v>
      </c>
    </row>
  </sheetData>
  <sheetProtection formatCells="0" formatColumns="0" formatRows="0" insertColumns="0" insertRows="0" insertHyperlinks="0" deleteColumns="0" deleteRows="0" pivotTables="0"/>
  <mergeCells count="24">
    <mergeCell ref="K14:N14"/>
    <mergeCell ref="B10:J10"/>
    <mergeCell ref="F5:G5"/>
    <mergeCell ref="H5:J5"/>
    <mergeCell ref="F7:G7"/>
    <mergeCell ref="F6:G6"/>
    <mergeCell ref="H6:J6"/>
    <mergeCell ref="H7:J7"/>
    <mergeCell ref="H8:J8"/>
    <mergeCell ref="C5:E5"/>
    <mergeCell ref="C6:E6"/>
    <mergeCell ref="C7:E7"/>
    <mergeCell ref="C8:E8"/>
    <mergeCell ref="B2:D2"/>
    <mergeCell ref="E2:J2"/>
    <mergeCell ref="F4:G4"/>
    <mergeCell ref="H4:J4"/>
    <mergeCell ref="C4:E4"/>
    <mergeCell ref="B51:G59"/>
    <mergeCell ref="B49:G49"/>
    <mergeCell ref="F8:G8"/>
    <mergeCell ref="B14:B15"/>
    <mergeCell ref="C14:F14"/>
    <mergeCell ref="G14:J14"/>
  </mergeCells>
  <pageMargins left="0.7" right="0.7" top="0.75" bottom="0.75" header="0" footer="0"/>
  <pageSetup paperSize="9" scale="15" orientation="landscape" r:id="rId1"/>
  <drawing r:id="rId2"/>
  <extLst>
    <ext xmlns:x14="http://schemas.microsoft.com/office/spreadsheetml/2009/9/main" uri="{78C0D931-6437-407d-A8EE-F0AAD7539E65}">
      <x14:conditionalFormattings>
        <x14:conditionalFormatting xmlns:xm="http://schemas.microsoft.com/office/excel/2006/main">
          <x14:cfRule type="iconSet" priority="4" id="{00000000-000E-0000-3000-000003000000}">
            <x14:iconSet iconSet="4Arrows" custom="1">
              <x14:cfvo type="percent">
                <xm:f>0</xm:f>
              </x14:cfvo>
              <x14:cfvo type="num">
                <xm:f>0.7</xm:f>
              </x14:cfvo>
              <x14:cfvo type="num">
                <xm:f>0.75</xm:f>
              </x14:cfvo>
              <x14:cfvo type="num">
                <xm:f>0.8</xm:f>
              </x14:cfvo>
              <x14:cfIcon iconSet="3TrafficLights1" iconId="0"/>
              <x14:cfIcon iconSet="3TrafficLights1" iconId="1"/>
              <x14:cfIcon iconSet="3Triangles" iconId="2"/>
              <x14:cfIcon iconSet="3Symbols" iconId="2"/>
            </x14:iconSet>
          </x14:cfRule>
          <xm:sqref>C16:F38</xm:sqref>
        </x14:conditionalFormatting>
        <x14:conditionalFormatting xmlns:xm="http://schemas.microsoft.com/office/excel/2006/main">
          <x14:cfRule type="iconSet" priority="3" id="{00000000-000E-0000-3000-000002000000}">
            <x14:iconSet iconSet="4Arrows" custom="1">
              <x14:cfvo type="percent">
                <xm:f>0</xm:f>
              </x14:cfvo>
              <x14:cfvo type="num">
                <xm:f>0.85</xm:f>
              </x14:cfvo>
              <x14:cfvo type="num">
                <xm:f>0.88</xm:f>
              </x14:cfvo>
              <x14:cfvo type="num">
                <xm:f>0.92</xm:f>
              </x14:cfvo>
              <x14:cfIcon iconSet="3TrafficLights1" iconId="0"/>
              <x14:cfIcon iconSet="3TrafficLights1" iconId="1"/>
              <x14:cfIcon iconSet="3Triangles" iconId="2"/>
              <x14:cfIcon iconSet="3Symbols" iconId="2"/>
            </x14:iconSet>
          </x14:cfRule>
          <xm:sqref>G16:J38</xm:sqref>
        </x14:conditionalFormatting>
        <x14:conditionalFormatting xmlns:xm="http://schemas.microsoft.com/office/excel/2006/main">
          <x14:cfRule type="iconSet" priority="1" id="{5DB16DE4-E361-4B40-8AEC-DE9438998775}">
            <x14:iconSet iconSet="4Arrows" custom="1">
              <x14:cfvo type="percent">
                <xm:f>0</xm:f>
              </x14:cfvo>
              <x14:cfvo type="num">
                <xm:f>0.75</xm:f>
              </x14:cfvo>
              <x14:cfvo type="num">
                <xm:f>0.82</xm:f>
              </x14:cfvo>
              <x14:cfvo type="num">
                <xm:f>0.86</xm:f>
              </x14:cfvo>
              <x14:cfIcon iconSet="3TrafficLights1" iconId="0"/>
              <x14:cfIcon iconSet="3TrafficLights1" iconId="1"/>
              <x14:cfIcon iconSet="3Triangles" iconId="2"/>
              <x14:cfIcon iconSet="3Symbols" iconId="2"/>
            </x14:iconSet>
          </x14:cfRule>
          <xm:sqref>K16:N38</xm:sqref>
        </x14:conditionalFormatting>
      </x14:conditionalFormattings>
    </ext>
  </extLs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2DA70-F284-42BF-AA0E-47D4D4E156AB}">
  <sheetPr>
    <tabColor theme="2"/>
    <pageSetUpPr fitToPage="1"/>
  </sheetPr>
  <dimension ref="B2:N57"/>
  <sheetViews>
    <sheetView showGridLines="0" workbookViewId="0">
      <selection activeCell="N21" sqref="N21"/>
    </sheetView>
  </sheetViews>
  <sheetFormatPr defaultColWidth="12.5703125" defaultRowHeight="15.75" customHeight="1" x14ac:dyDescent="0.2"/>
  <cols>
    <col min="1" max="1" width="3.42578125" style="39" customWidth="1"/>
    <col min="2" max="2" width="35.28515625" style="39" customWidth="1"/>
    <col min="3" max="3" width="12.5703125" style="39" customWidth="1"/>
    <col min="4" max="4" width="17.28515625" style="39" customWidth="1"/>
    <col min="5" max="9" width="12.5703125" style="39" customWidth="1"/>
    <col min="10" max="10" width="12.7109375" style="39" customWidth="1"/>
    <col min="11" max="14" width="12.5703125" style="39" customWidth="1"/>
    <col min="15" max="17" width="7.5703125" style="39" customWidth="1"/>
    <col min="18" max="16384" width="12.5703125" style="39"/>
  </cols>
  <sheetData>
    <row r="2" spans="2:14" s="166" customFormat="1" ht="33.75" customHeight="1" x14ac:dyDescent="0.25">
      <c r="B2" s="1966" t="s">
        <v>0</v>
      </c>
      <c r="C2" s="1967"/>
      <c r="D2" s="1967"/>
      <c r="E2" s="2046" t="s">
        <v>123</v>
      </c>
      <c r="F2" s="2228"/>
      <c r="G2" s="2228"/>
      <c r="H2" s="2228"/>
      <c r="I2" s="2228"/>
      <c r="J2" s="2229"/>
    </row>
    <row r="3" spans="2:14" ht="22.5" customHeight="1" x14ac:dyDescent="0.2">
      <c r="B3" s="40"/>
      <c r="C3" s="40"/>
      <c r="D3" s="41"/>
      <c r="E3" s="41"/>
      <c r="F3" s="41"/>
      <c r="G3" s="41"/>
      <c r="H3" s="41"/>
      <c r="I3" s="41"/>
    </row>
    <row r="4" spans="2:14" ht="63" customHeight="1" x14ac:dyDescent="0.25">
      <c r="B4" s="2118" t="s">
        <v>124</v>
      </c>
      <c r="C4" s="2433"/>
      <c r="D4" s="2320" t="s">
        <v>65</v>
      </c>
      <c r="E4" s="2533"/>
      <c r="F4" s="2120" t="s">
        <v>126</v>
      </c>
      <c r="G4" s="2433"/>
      <c r="H4" s="2580" t="s">
        <v>1547</v>
      </c>
      <c r="I4" s="2534"/>
      <c r="J4" s="2535"/>
      <c r="K4" s="1012"/>
    </row>
    <row r="5" spans="2:14" ht="54" customHeight="1" x14ac:dyDescent="0.2">
      <c r="B5" s="2118" t="s">
        <v>128</v>
      </c>
      <c r="C5" s="2433"/>
      <c r="D5" s="2318" t="s">
        <v>1548</v>
      </c>
      <c r="E5" s="2531"/>
      <c r="F5" s="2120" t="s">
        <v>130</v>
      </c>
      <c r="G5" s="2433"/>
      <c r="H5" s="2318" t="s">
        <v>538</v>
      </c>
      <c r="I5" s="2532"/>
      <c r="J5" s="2531"/>
    </row>
    <row r="6" spans="2:14" ht="37.5" customHeight="1" x14ac:dyDescent="0.2">
      <c r="B6" s="2118" t="s">
        <v>132</v>
      </c>
      <c r="C6" s="1943"/>
      <c r="D6" s="2243" t="s">
        <v>1360</v>
      </c>
      <c r="E6" s="2245"/>
      <c r="F6" s="2189" t="s">
        <v>134</v>
      </c>
      <c r="G6" s="2430"/>
      <c r="H6" s="2243" t="s">
        <v>135</v>
      </c>
      <c r="I6" s="2244"/>
      <c r="J6" s="2245"/>
    </row>
    <row r="7" spans="2:14" ht="40.5" customHeight="1" x14ac:dyDescent="0.2">
      <c r="B7" s="2118" t="s">
        <v>136</v>
      </c>
      <c r="C7" s="2433"/>
      <c r="D7" s="2243" t="s">
        <v>1549</v>
      </c>
      <c r="E7" s="2245"/>
      <c r="F7" s="2189" t="s">
        <v>138</v>
      </c>
      <c r="G7" s="2430"/>
      <c r="H7" s="2208" t="s">
        <v>1488</v>
      </c>
      <c r="I7" s="2209"/>
      <c r="J7" s="2210"/>
    </row>
    <row r="8" spans="2:14" ht="30.75" customHeight="1" x14ac:dyDescent="0.2">
      <c r="B8" s="2118" t="s">
        <v>140</v>
      </c>
      <c r="C8" s="1943"/>
      <c r="D8" s="2243" t="s">
        <v>1519</v>
      </c>
      <c r="E8" s="2245"/>
      <c r="F8" s="2189" t="s">
        <v>142</v>
      </c>
      <c r="G8" s="2430"/>
      <c r="H8" s="2324" t="s">
        <v>499</v>
      </c>
      <c r="I8" s="2532"/>
      <c r="J8" s="2531"/>
    </row>
    <row r="9" spans="2:14" ht="18" customHeight="1" x14ac:dyDescent="0.2"/>
    <row r="10" spans="2:14" ht="22.5" customHeight="1" x14ac:dyDescent="0.2">
      <c r="B10" s="2307" t="s">
        <v>144</v>
      </c>
      <c r="C10" s="2308"/>
      <c r="D10" s="2308"/>
      <c r="E10" s="2308"/>
      <c r="F10" s="2308"/>
      <c r="G10" s="2308"/>
      <c r="H10" s="2308"/>
      <c r="I10" s="2308"/>
      <c r="J10" s="2308"/>
    </row>
    <row r="11" spans="2:14" s="172" customFormat="1" ht="22.5" customHeight="1" x14ac:dyDescent="0.2">
      <c r="B11" s="225" t="s">
        <v>1520</v>
      </c>
      <c r="E11" s="225" t="s">
        <v>1521</v>
      </c>
      <c r="H11" s="183"/>
      <c r="I11" s="183"/>
      <c r="J11" s="183"/>
    </row>
    <row r="13" spans="2:14" ht="15.75" customHeight="1" x14ac:dyDescent="0.2">
      <c r="B13" s="2581" t="s">
        <v>653</v>
      </c>
      <c r="C13" s="2270" t="s">
        <v>1364</v>
      </c>
      <c r="D13" s="2270"/>
      <c r="E13" s="2270"/>
      <c r="F13" s="2270"/>
      <c r="G13" s="2270" t="s">
        <v>1522</v>
      </c>
      <c r="H13" s="2270"/>
      <c r="I13" s="2270"/>
      <c r="J13" s="2270"/>
      <c r="K13" s="2270" t="s">
        <v>1523</v>
      </c>
      <c r="L13" s="2270"/>
      <c r="M13" s="2270"/>
      <c r="N13" s="2270"/>
    </row>
    <row r="14" spans="2:14" ht="15.75" customHeight="1" x14ac:dyDescent="0.2">
      <c r="B14" s="2581"/>
      <c r="C14" s="1233" t="s">
        <v>503</v>
      </c>
      <c r="D14" s="1233" t="s">
        <v>504</v>
      </c>
      <c r="E14" s="1233" t="s">
        <v>505</v>
      </c>
      <c r="F14" s="1233" t="s">
        <v>506</v>
      </c>
      <c r="G14" s="1233" t="s">
        <v>503</v>
      </c>
      <c r="H14" s="1233" t="s">
        <v>504</v>
      </c>
      <c r="I14" s="1233" t="s">
        <v>505</v>
      </c>
      <c r="J14" s="1233" t="s">
        <v>506</v>
      </c>
      <c r="K14" s="1233" t="s">
        <v>503</v>
      </c>
      <c r="L14" s="1233" t="s">
        <v>504</v>
      </c>
      <c r="M14" s="1233" t="s">
        <v>505</v>
      </c>
      <c r="N14" s="1233" t="s">
        <v>506</v>
      </c>
    </row>
    <row r="15" spans="2:14" ht="15.75" customHeight="1" x14ac:dyDescent="0.2">
      <c r="B15" s="1035" t="s">
        <v>1550</v>
      </c>
      <c r="C15" s="573">
        <v>0.91310751104565502</v>
      </c>
      <c r="D15" s="567">
        <v>0.92493112947658396</v>
      </c>
      <c r="E15" s="567">
        <v>0.90804597701149414</v>
      </c>
      <c r="F15" s="574">
        <v>0.95278069254984288</v>
      </c>
      <c r="G15" s="575">
        <v>1</v>
      </c>
      <c r="H15" s="576">
        <v>0.93676814988290402</v>
      </c>
      <c r="I15" s="576">
        <v>0.94151212553495012</v>
      </c>
      <c r="J15" s="577">
        <v>0.96723868954758185</v>
      </c>
      <c r="K15" s="575">
        <v>1</v>
      </c>
      <c r="L15" s="576">
        <v>1</v>
      </c>
      <c r="M15" s="576">
        <v>1</v>
      </c>
      <c r="N15" s="577">
        <v>1</v>
      </c>
    </row>
    <row r="16" spans="2:14" ht="15.75" customHeight="1" x14ac:dyDescent="0.2">
      <c r="B16" s="1035" t="s">
        <v>1551</v>
      </c>
      <c r="C16" s="573">
        <v>0.87499999999999978</v>
      </c>
      <c r="D16" s="567">
        <v>1</v>
      </c>
      <c r="E16" s="567">
        <v>1</v>
      </c>
      <c r="F16" s="574">
        <v>1</v>
      </c>
      <c r="G16" s="575">
        <v>0.93023255813953487</v>
      </c>
      <c r="H16" s="576">
        <v>1</v>
      </c>
      <c r="I16" s="576">
        <v>1</v>
      </c>
      <c r="J16" s="577">
        <v>1</v>
      </c>
      <c r="K16" s="575">
        <v>1</v>
      </c>
      <c r="L16" s="576">
        <v>1</v>
      </c>
      <c r="M16" s="576">
        <v>1</v>
      </c>
      <c r="N16" s="577">
        <v>1</v>
      </c>
    </row>
    <row r="17" spans="2:14" ht="15.75" customHeight="1" x14ac:dyDescent="0.2">
      <c r="B17" s="290" t="s">
        <v>1552</v>
      </c>
      <c r="C17" s="573">
        <v>0.90374331550802112</v>
      </c>
      <c r="D17" s="567">
        <v>0.90450928381962903</v>
      </c>
      <c r="E17" s="567">
        <v>0.92753623188405798</v>
      </c>
      <c r="F17" s="574">
        <v>0.89751552795031098</v>
      </c>
      <c r="G17" s="578">
        <v>0.9821428571428571</v>
      </c>
      <c r="H17" s="579">
        <v>0.95652173913043481</v>
      </c>
      <c r="I17" s="579">
        <v>0.9821428571428571</v>
      </c>
      <c r="J17" s="580">
        <v>0.94202898550724634</v>
      </c>
      <c r="K17" s="575">
        <v>1</v>
      </c>
      <c r="L17" s="576">
        <v>0.98840579710144916</v>
      </c>
      <c r="M17" s="576">
        <v>1</v>
      </c>
      <c r="N17" s="577">
        <v>0.95695364238410596</v>
      </c>
    </row>
    <row r="18" spans="2:14" ht="15.75" customHeight="1" x14ac:dyDescent="0.2">
      <c r="B18" s="290" t="s">
        <v>1553</v>
      </c>
      <c r="C18" s="573">
        <v>0.93020937188434738</v>
      </c>
      <c r="D18" s="567">
        <v>0.87878787878787912</v>
      </c>
      <c r="E18" s="567">
        <v>0.93939393939394</v>
      </c>
      <c r="F18" s="574">
        <v>0.85714285714285698</v>
      </c>
      <c r="G18" s="578">
        <v>0.93617021276595747</v>
      </c>
      <c r="H18" s="579">
        <v>1</v>
      </c>
      <c r="I18" s="579">
        <v>0.95238095238095233</v>
      </c>
      <c r="J18" s="580">
        <v>0.97222222222222221</v>
      </c>
      <c r="K18" s="575">
        <v>1</v>
      </c>
      <c r="L18" s="576">
        <v>1</v>
      </c>
      <c r="M18" s="576">
        <v>1</v>
      </c>
      <c r="N18" s="577">
        <v>0.98901098901098905</v>
      </c>
    </row>
    <row r="19" spans="2:14" ht="15.75" customHeight="1" x14ac:dyDescent="0.2">
      <c r="B19" s="1035" t="s">
        <v>1554</v>
      </c>
      <c r="C19" s="573">
        <v>0.90691358024691382</v>
      </c>
      <c r="D19" s="567">
        <v>0.90598290598290598</v>
      </c>
      <c r="E19" s="567">
        <v>0.88205128205128214</v>
      </c>
      <c r="F19" s="574">
        <v>0.986206896551724</v>
      </c>
      <c r="G19" s="578">
        <v>0.8</v>
      </c>
      <c r="H19" s="579">
        <v>1</v>
      </c>
      <c r="I19" s="581" t="s">
        <v>1524</v>
      </c>
      <c r="J19" s="580">
        <v>1</v>
      </c>
      <c r="K19" s="575">
        <v>1</v>
      </c>
      <c r="L19" s="576">
        <v>1</v>
      </c>
      <c r="M19" s="576">
        <v>0.99421965317919103</v>
      </c>
      <c r="N19" s="577">
        <v>1</v>
      </c>
    </row>
    <row r="20" spans="2:14" ht="15.75" customHeight="1" x14ac:dyDescent="0.2">
      <c r="B20" s="1035" t="s">
        <v>1555</v>
      </c>
      <c r="C20" s="573">
        <v>0.99392097264437695</v>
      </c>
      <c r="D20" s="567">
        <v>0.93961352657004804</v>
      </c>
      <c r="E20" s="567">
        <v>0.94179894179894197</v>
      </c>
      <c r="F20" s="574">
        <v>0.77493000658761524</v>
      </c>
      <c r="G20" s="578">
        <v>0.93994778067885121</v>
      </c>
      <c r="H20" s="579">
        <v>0.99502487562189057</v>
      </c>
      <c r="I20" s="579">
        <v>0.99206349206349209</v>
      </c>
      <c r="J20" s="580">
        <v>0.96590909090909094</v>
      </c>
      <c r="K20" s="575">
        <v>1</v>
      </c>
      <c r="L20" s="576">
        <v>0.987309644670051</v>
      </c>
      <c r="M20" s="579">
        <v>0.99626865671641796</v>
      </c>
      <c r="N20" s="580">
        <v>0.98597081930415309</v>
      </c>
    </row>
    <row r="21" spans="2:14" ht="15.75" customHeight="1" x14ac:dyDescent="0.2">
      <c r="B21" s="1035" t="s">
        <v>1556</v>
      </c>
      <c r="C21" s="573">
        <v>0.92857142857142916</v>
      </c>
      <c r="D21" s="567">
        <v>0.95833333333333304</v>
      </c>
      <c r="E21" s="567">
        <v>0.93617021276595802</v>
      </c>
      <c r="F21" s="574">
        <v>0.86046511627906985</v>
      </c>
      <c r="G21" s="578">
        <v>1</v>
      </c>
      <c r="H21" s="579">
        <v>0.98630136986301364</v>
      </c>
      <c r="I21" s="579">
        <v>0.96551724137931039</v>
      </c>
      <c r="J21" s="580">
        <v>0.98113207547169812</v>
      </c>
      <c r="K21" s="575">
        <v>0.98113207547169801</v>
      </c>
      <c r="L21" s="576">
        <v>1</v>
      </c>
      <c r="M21" s="579">
        <v>1</v>
      </c>
      <c r="N21" s="580">
        <v>1</v>
      </c>
    </row>
    <row r="22" spans="2:14" ht="15.75" customHeight="1" x14ac:dyDescent="0.2">
      <c r="B22" s="1035" t="s">
        <v>1557</v>
      </c>
      <c r="C22" s="573">
        <v>0.91221374045801495</v>
      </c>
      <c r="D22" s="567">
        <v>0.87692307692307703</v>
      </c>
      <c r="E22" s="567">
        <v>0.91244329705868199</v>
      </c>
      <c r="F22" s="574">
        <v>0.93058076225045416</v>
      </c>
      <c r="G22" s="578">
        <v>0.967741935483871</v>
      </c>
      <c r="H22" s="579">
        <v>0.967741935483871</v>
      </c>
      <c r="I22" s="579">
        <v>0.95959595959595956</v>
      </c>
      <c r="J22" s="580">
        <v>0.99009900990099009</v>
      </c>
      <c r="K22" s="575">
        <v>1</v>
      </c>
      <c r="L22" s="576">
        <v>1</v>
      </c>
      <c r="M22" s="579">
        <v>0.97934239972456516</v>
      </c>
      <c r="N22" s="580">
        <v>0.98696281989377144</v>
      </c>
    </row>
    <row r="23" spans="2:14" ht="15.75" customHeight="1" x14ac:dyDescent="0.2">
      <c r="B23" s="1035" t="s">
        <v>1558</v>
      </c>
      <c r="C23" s="573">
        <v>0.95173796791443865</v>
      </c>
      <c r="D23" s="567">
        <v>0.9375</v>
      </c>
      <c r="E23" s="567">
        <v>0.96551724137930994</v>
      </c>
      <c r="F23" s="574">
        <v>0.97211895910780699</v>
      </c>
      <c r="G23" s="578">
        <v>0.99573257467994314</v>
      </c>
      <c r="H23" s="579">
        <v>0.99125364431486884</v>
      </c>
      <c r="I23" s="579">
        <v>0.98569157392686801</v>
      </c>
      <c r="J23" s="580">
        <v>0.99426386233269604</v>
      </c>
      <c r="K23" s="575">
        <v>1</v>
      </c>
      <c r="L23" s="576">
        <v>0.98253275109170302</v>
      </c>
      <c r="M23" s="579">
        <v>1</v>
      </c>
      <c r="N23" s="580">
        <v>0.97211895910780699</v>
      </c>
    </row>
    <row r="24" spans="2:14" ht="15.75" customHeight="1" x14ac:dyDescent="0.2">
      <c r="B24" s="1035" t="s">
        <v>1559</v>
      </c>
      <c r="C24" s="573">
        <v>0.89316239316239299</v>
      </c>
      <c r="D24" s="567">
        <v>0.83739837398373995</v>
      </c>
      <c r="E24" s="567">
        <v>0.82539682539682502</v>
      </c>
      <c r="F24" s="574">
        <v>0.76470588235294101</v>
      </c>
      <c r="G24" s="578">
        <v>1</v>
      </c>
      <c r="H24" s="579">
        <v>0.93457943925233644</v>
      </c>
      <c r="I24" s="579">
        <v>0.98484848484848486</v>
      </c>
      <c r="J24" s="580">
        <v>0.76923076923076927</v>
      </c>
      <c r="K24" s="575">
        <v>1</v>
      </c>
      <c r="L24" s="576">
        <v>1</v>
      </c>
      <c r="M24" s="579">
        <v>0.99047619047619095</v>
      </c>
      <c r="N24" s="580">
        <v>1</v>
      </c>
    </row>
    <row r="25" spans="2:14" ht="15.75" customHeight="1" x14ac:dyDescent="0.2">
      <c r="B25" s="290" t="s">
        <v>1560</v>
      </c>
      <c r="C25" s="582" t="s">
        <v>1524</v>
      </c>
      <c r="D25" s="581" t="s">
        <v>1524</v>
      </c>
      <c r="E25" s="581" t="s">
        <v>1524</v>
      </c>
      <c r="F25" s="574">
        <v>0.72777777777777797</v>
      </c>
      <c r="G25" s="581" t="s">
        <v>1524</v>
      </c>
      <c r="H25" s="581" t="s">
        <v>1524</v>
      </c>
      <c r="I25" s="581" t="s">
        <v>1524</v>
      </c>
      <c r="J25" s="580">
        <v>1</v>
      </c>
      <c r="K25" s="582" t="s">
        <v>1524</v>
      </c>
      <c r="L25" s="581" t="s">
        <v>1524</v>
      </c>
      <c r="M25" s="581" t="s">
        <v>1524</v>
      </c>
      <c r="N25" s="580">
        <v>1</v>
      </c>
    </row>
    <row r="26" spans="2:14" ht="15.75" customHeight="1" x14ac:dyDescent="0.2">
      <c r="B26" s="1035" t="s">
        <v>1561</v>
      </c>
      <c r="C26" s="573">
        <v>0.5</v>
      </c>
      <c r="D26" s="567">
        <v>0.86885245901639296</v>
      </c>
      <c r="E26" s="567">
        <v>0.84615384615384603</v>
      </c>
      <c r="F26" s="583" t="s">
        <v>1524</v>
      </c>
      <c r="G26" s="581" t="s">
        <v>1524</v>
      </c>
      <c r="H26" s="579">
        <v>0.8</v>
      </c>
      <c r="I26" s="579">
        <v>0.83333333333333337</v>
      </c>
      <c r="J26" s="581" t="s">
        <v>1524</v>
      </c>
      <c r="K26" s="575">
        <v>1</v>
      </c>
      <c r="L26" s="576">
        <v>0.94642857142857095</v>
      </c>
      <c r="M26" s="579">
        <v>1</v>
      </c>
      <c r="N26" s="583" t="s">
        <v>1524</v>
      </c>
    </row>
    <row r="27" spans="2:14" ht="15.75" customHeight="1" x14ac:dyDescent="0.2">
      <c r="B27" s="1035" t="s">
        <v>1562</v>
      </c>
      <c r="C27" s="573">
        <v>0.92063492063492103</v>
      </c>
      <c r="D27" s="567">
        <v>1</v>
      </c>
      <c r="E27" s="567">
        <v>0.92561983471074405</v>
      </c>
      <c r="F27" s="574">
        <v>0.95169082125603899</v>
      </c>
      <c r="G27" s="578">
        <v>0.99601593625498008</v>
      </c>
      <c r="H27" s="579">
        <v>1</v>
      </c>
      <c r="I27" s="579">
        <v>1</v>
      </c>
      <c r="J27" s="580">
        <v>0.99056603773584906</v>
      </c>
      <c r="K27" s="575">
        <v>0.97890295358649793</v>
      </c>
      <c r="L27" s="576">
        <v>1</v>
      </c>
      <c r="M27" s="579">
        <v>0.97391304347826102</v>
      </c>
      <c r="N27" s="580">
        <v>1</v>
      </c>
    </row>
    <row r="28" spans="2:14" ht="15.75" customHeight="1" x14ac:dyDescent="0.2">
      <c r="B28" s="290" t="s">
        <v>1563</v>
      </c>
      <c r="C28" s="573">
        <v>0.77160493827160503</v>
      </c>
      <c r="D28" s="567">
        <v>0.77014925373134302</v>
      </c>
      <c r="E28" s="567">
        <v>0.82098765432098786</v>
      </c>
      <c r="F28" s="574">
        <v>0.85121977901761348</v>
      </c>
      <c r="G28" s="578">
        <v>1</v>
      </c>
      <c r="H28" s="579">
        <v>0.89610389610389607</v>
      </c>
      <c r="I28" s="579">
        <v>0.86956521739130432</v>
      </c>
      <c r="J28" s="580">
        <v>0.93203883495145634</v>
      </c>
      <c r="K28" s="575">
        <v>0.99206349206349198</v>
      </c>
      <c r="L28" s="576">
        <v>1</v>
      </c>
      <c r="M28" s="579">
        <v>0.9934959349593494</v>
      </c>
      <c r="N28" s="580">
        <v>0.93939393939393945</v>
      </c>
    </row>
    <row r="29" spans="2:14" ht="15.75" customHeight="1" x14ac:dyDescent="0.2">
      <c r="B29" s="1035" t="s">
        <v>1564</v>
      </c>
      <c r="C29" s="573">
        <v>1</v>
      </c>
      <c r="D29" s="567">
        <v>0.92727272727272703</v>
      </c>
      <c r="E29" s="567">
        <v>0.91935483870967705</v>
      </c>
      <c r="F29" s="574">
        <v>0.92024539877300604</v>
      </c>
      <c r="G29" s="578">
        <v>0.8910891089108911</v>
      </c>
      <c r="H29" s="579">
        <v>0.9</v>
      </c>
      <c r="I29" s="579">
        <v>0.88636363636363635</v>
      </c>
      <c r="J29" s="580">
        <v>0.87313432835820892</v>
      </c>
      <c r="K29" s="575">
        <v>1</v>
      </c>
      <c r="L29" s="576">
        <v>1</v>
      </c>
      <c r="M29" s="576">
        <v>1</v>
      </c>
      <c r="N29" s="577">
        <v>1</v>
      </c>
    </row>
    <row r="30" spans="2:14" ht="15.75" customHeight="1" x14ac:dyDescent="0.2">
      <c r="B30" s="290" t="s">
        <v>1565</v>
      </c>
      <c r="C30" s="573">
        <v>0.94573643410852704</v>
      </c>
      <c r="D30" s="567">
        <v>0.94074074074074099</v>
      </c>
      <c r="E30" s="567">
        <v>0.84946236559139798</v>
      </c>
      <c r="F30" s="574">
        <v>0.86021505376344098</v>
      </c>
      <c r="G30" s="578">
        <v>0.97319034852546915</v>
      </c>
      <c r="H30" s="579">
        <v>0.96704021094264991</v>
      </c>
      <c r="I30" s="579">
        <v>0.92514970059880242</v>
      </c>
      <c r="J30" s="580">
        <v>1</v>
      </c>
      <c r="K30" s="575">
        <v>1</v>
      </c>
      <c r="L30" s="576">
        <v>0.9921875</v>
      </c>
      <c r="M30" s="576">
        <v>0.98750000000000004</v>
      </c>
      <c r="N30" s="577">
        <v>1</v>
      </c>
    </row>
    <row r="31" spans="2:14" ht="15.75" customHeight="1" x14ac:dyDescent="0.2">
      <c r="B31" s="290" t="s">
        <v>1566</v>
      </c>
      <c r="C31" s="573">
        <v>0.90212765957446805</v>
      </c>
      <c r="D31" s="567">
        <v>0.95153061224489799</v>
      </c>
      <c r="E31" s="567">
        <v>0.925035360678925</v>
      </c>
      <c r="F31" s="574">
        <v>0.90818858560794102</v>
      </c>
      <c r="G31" s="578">
        <v>1</v>
      </c>
      <c r="H31" s="579">
        <v>0.95636792452830188</v>
      </c>
      <c r="I31" s="579">
        <v>0.9817351598173516</v>
      </c>
      <c r="J31" s="580">
        <v>0.95530012771392081</v>
      </c>
      <c r="K31" s="575">
        <v>0.97359357060849605</v>
      </c>
      <c r="L31" s="576">
        <v>0.99202127659574502</v>
      </c>
      <c r="M31" s="576">
        <v>0.97466467958271197</v>
      </c>
      <c r="N31" s="577">
        <v>0.97991967871485897</v>
      </c>
    </row>
    <row r="32" spans="2:14" ht="15.75" customHeight="1" thickBot="1" x14ac:dyDescent="0.25">
      <c r="B32" s="290" t="s">
        <v>1567</v>
      </c>
      <c r="C32" s="584">
        <v>0.97108958837772374</v>
      </c>
      <c r="D32" s="585">
        <v>0.93510380711967434</v>
      </c>
      <c r="E32" s="585">
        <v>0.96677198310195733</v>
      </c>
      <c r="F32" s="586">
        <v>0.92263357557475223</v>
      </c>
      <c r="G32" s="578">
        <v>0.97959183673469385</v>
      </c>
      <c r="H32" s="579">
        <v>0.96142433234421365</v>
      </c>
      <c r="I32" s="579">
        <v>0.98305084745762716</v>
      </c>
      <c r="J32" s="580">
        <v>0.97752808988764039</v>
      </c>
      <c r="K32" s="575">
        <v>0.99464285714285716</v>
      </c>
      <c r="L32" s="576">
        <v>0.99254542630843301</v>
      </c>
      <c r="M32" s="576">
        <v>0.97284269288693237</v>
      </c>
      <c r="N32" s="577">
        <v>0.98964747777816087</v>
      </c>
    </row>
    <row r="33" spans="2:14" ht="15.75" customHeight="1" x14ac:dyDescent="0.2">
      <c r="B33" s="1504" t="s">
        <v>1568</v>
      </c>
      <c r="C33" s="1505">
        <f t="shared" ref="C33:N33" si="0">AVERAGE(C15:C32)</f>
        <v>0.89528081308251961</v>
      </c>
      <c r="D33" s="1506">
        <f t="shared" si="0"/>
        <v>0.91515465347076319</v>
      </c>
      <c r="E33" s="1506">
        <f t="shared" si="0"/>
        <v>0.91127881364753094</v>
      </c>
      <c r="F33" s="1507">
        <f t="shared" si="0"/>
        <v>0.89049515838489357</v>
      </c>
      <c r="G33" s="1505">
        <f t="shared" si="0"/>
        <v>0.96199094683231567</v>
      </c>
      <c r="H33" s="1506">
        <f t="shared" si="0"/>
        <v>0.95583103043931672</v>
      </c>
      <c r="I33" s="1506">
        <f t="shared" si="0"/>
        <v>0.95268441136468307</v>
      </c>
      <c r="J33" s="1507">
        <f t="shared" si="0"/>
        <v>0.95945247786878651</v>
      </c>
      <c r="K33" s="1505">
        <f t="shared" si="0"/>
        <v>0.99531382052194384</v>
      </c>
      <c r="L33" s="1506">
        <f t="shared" si="0"/>
        <v>0.99302535101152667</v>
      </c>
      <c r="M33" s="1506">
        <f t="shared" si="0"/>
        <v>0.99192489711786014</v>
      </c>
      <c r="N33" s="1507">
        <f t="shared" si="0"/>
        <v>0.98823401915222275</v>
      </c>
    </row>
    <row r="34" spans="2:14" ht="15.75" customHeight="1" x14ac:dyDescent="0.2">
      <c r="B34" s="1508" t="s">
        <v>1569</v>
      </c>
      <c r="C34" s="1509">
        <v>0.91637891329173671</v>
      </c>
      <c r="D34" s="1510">
        <v>0.91036577630934867</v>
      </c>
      <c r="E34" s="1510">
        <v>0.91326683976275558</v>
      </c>
      <c r="F34" s="1511">
        <v>0.89895910784212862</v>
      </c>
      <c r="G34" s="1509">
        <v>0.97394608286593087</v>
      </c>
      <c r="H34" s="1510">
        <v>0.96033908567968518</v>
      </c>
      <c r="I34" s="1510">
        <v>0.96067221067221065</v>
      </c>
      <c r="J34" s="1511">
        <v>0.96916869277326578</v>
      </c>
      <c r="K34" s="1509">
        <v>0.99402638872518456</v>
      </c>
      <c r="L34" s="1510">
        <v>0.99433383353235227</v>
      </c>
      <c r="M34" s="1510">
        <v>0.9894940894852865</v>
      </c>
      <c r="N34" s="1511">
        <v>0.98432708981487127</v>
      </c>
    </row>
    <row r="35" spans="2:14" ht="15.75" customHeight="1" thickBot="1" x14ac:dyDescent="0.25">
      <c r="B35" s="1512" t="s">
        <v>1570</v>
      </c>
      <c r="C35" s="1513">
        <v>0.95068052566973138</v>
      </c>
      <c r="D35" s="1514">
        <v>0.94962866781700028</v>
      </c>
      <c r="E35" s="1514">
        <v>0.94764689039495853</v>
      </c>
      <c r="F35" s="1515">
        <v>0.94169762618826414</v>
      </c>
      <c r="G35" s="1513">
        <v>0.99149987468222989</v>
      </c>
      <c r="H35" s="1514">
        <v>0.98605414273995073</v>
      </c>
      <c r="I35" s="1514">
        <v>0.97792844876540252</v>
      </c>
      <c r="J35" s="1515">
        <v>0.98440584832461242</v>
      </c>
      <c r="K35" s="1513">
        <v>0.99236264528218687</v>
      </c>
      <c r="L35" s="1514">
        <v>0.99065159034282801</v>
      </c>
      <c r="M35" s="1514">
        <v>0.99041348757447156</v>
      </c>
      <c r="N35" s="1515">
        <v>0.98689115270963934</v>
      </c>
    </row>
    <row r="37" spans="2:14" ht="15.75" customHeight="1" x14ac:dyDescent="0.2">
      <c r="B37" s="39" t="s">
        <v>1571</v>
      </c>
    </row>
    <row r="38" spans="2:14" ht="15.75" customHeight="1" x14ac:dyDescent="0.2">
      <c r="B38" s="39" t="s">
        <v>1572</v>
      </c>
    </row>
    <row r="39" spans="2:14" ht="15.75" customHeight="1" x14ac:dyDescent="0.2">
      <c r="I39" s="44" t="s">
        <v>428</v>
      </c>
    </row>
    <row r="40" spans="2:14" ht="15.75" customHeight="1" x14ac:dyDescent="0.2">
      <c r="B40" s="2118" t="s">
        <v>1063</v>
      </c>
      <c r="C40" s="2308"/>
      <c r="D40" s="2308"/>
      <c r="E40" s="2308"/>
    </row>
    <row r="41" spans="2:14" ht="15.75" customHeight="1" x14ac:dyDescent="0.2">
      <c r="I41" s="39" t="s">
        <v>1364</v>
      </c>
      <c r="J41" s="171"/>
    </row>
    <row r="42" spans="2:14" ht="15.75" customHeight="1" x14ac:dyDescent="0.2">
      <c r="B42" s="231"/>
      <c r="I42" s="569"/>
      <c r="J42" s="39" t="s">
        <v>429</v>
      </c>
      <c r="K42" s="171" t="s">
        <v>1573</v>
      </c>
    </row>
    <row r="43" spans="2:14" ht="15.75" customHeight="1" x14ac:dyDescent="0.2">
      <c r="B43" s="231" t="s">
        <v>1574</v>
      </c>
      <c r="I43" s="570"/>
      <c r="J43" s="39" t="s">
        <v>430</v>
      </c>
      <c r="K43" s="171" t="s">
        <v>1575</v>
      </c>
    </row>
    <row r="44" spans="2:14" ht="15.75" customHeight="1" x14ac:dyDescent="0.2">
      <c r="B44" s="232"/>
      <c r="I44" s="571"/>
      <c r="J44" s="39" t="s">
        <v>326</v>
      </c>
      <c r="K44" s="171" t="s">
        <v>1576</v>
      </c>
    </row>
    <row r="45" spans="2:14" ht="15.75" customHeight="1" x14ac:dyDescent="0.2">
      <c r="B45" s="233" t="s">
        <v>1577</v>
      </c>
      <c r="I45" s="572"/>
      <c r="J45" s="39" t="s">
        <v>431</v>
      </c>
      <c r="K45" s="171" t="s">
        <v>1578</v>
      </c>
    </row>
    <row r="46" spans="2:14" ht="15.75" customHeight="1" x14ac:dyDescent="0.2">
      <c r="B46" s="233" t="s">
        <v>1579</v>
      </c>
    </row>
    <row r="47" spans="2:14" ht="15.75" customHeight="1" x14ac:dyDescent="0.2">
      <c r="B47" s="233" t="s">
        <v>1580</v>
      </c>
      <c r="I47" s="39" t="s">
        <v>1522</v>
      </c>
      <c r="K47" s="171"/>
    </row>
    <row r="48" spans="2:14" ht="15.75" customHeight="1" x14ac:dyDescent="0.2">
      <c r="B48" s="233" t="s">
        <v>1581</v>
      </c>
      <c r="I48" s="569"/>
      <c r="J48" s="39" t="s">
        <v>429</v>
      </c>
      <c r="K48" s="171" t="s">
        <v>1582</v>
      </c>
    </row>
    <row r="49" spans="2:11" ht="15.75" customHeight="1" x14ac:dyDescent="0.2">
      <c r="B49" s="172"/>
      <c r="I49" s="570"/>
      <c r="J49" s="39" t="s">
        <v>430</v>
      </c>
      <c r="K49" s="171" t="s">
        <v>1583</v>
      </c>
    </row>
    <row r="50" spans="2:11" ht="15.75" customHeight="1" x14ac:dyDescent="0.2">
      <c r="B50" s="526" t="s">
        <v>1584</v>
      </c>
      <c r="I50" s="571"/>
      <c r="J50" s="39" t="s">
        <v>326</v>
      </c>
      <c r="K50" s="171" t="s">
        <v>1585</v>
      </c>
    </row>
    <row r="51" spans="2:11" ht="15.75" customHeight="1" x14ac:dyDescent="0.2">
      <c r="B51" s="172"/>
      <c r="I51" s="572"/>
      <c r="J51" s="39" t="s">
        <v>431</v>
      </c>
      <c r="K51" s="171" t="s">
        <v>1586</v>
      </c>
    </row>
    <row r="53" spans="2:11" ht="15.75" customHeight="1" x14ac:dyDescent="0.2">
      <c r="I53" s="39" t="s">
        <v>1365</v>
      </c>
      <c r="K53" s="171"/>
    </row>
    <row r="54" spans="2:11" ht="15.75" customHeight="1" x14ac:dyDescent="0.2">
      <c r="I54" s="569"/>
      <c r="J54" s="39" t="s">
        <v>429</v>
      </c>
      <c r="K54" s="171" t="s">
        <v>1587</v>
      </c>
    </row>
    <row r="55" spans="2:11" ht="15.75" customHeight="1" x14ac:dyDescent="0.2">
      <c r="I55" s="570"/>
      <c r="J55" s="39" t="s">
        <v>430</v>
      </c>
      <c r="K55" s="171" t="s">
        <v>1588</v>
      </c>
    </row>
    <row r="56" spans="2:11" ht="15.75" customHeight="1" x14ac:dyDescent="0.2">
      <c r="I56" s="571"/>
      <c r="J56" s="39" t="s">
        <v>326</v>
      </c>
      <c r="K56" s="171" t="s">
        <v>1589</v>
      </c>
    </row>
    <row r="57" spans="2:11" ht="15.75" customHeight="1" x14ac:dyDescent="0.2">
      <c r="I57" s="572"/>
      <c r="J57" s="39" t="s">
        <v>431</v>
      </c>
      <c r="K57" s="171" t="s">
        <v>1590</v>
      </c>
    </row>
  </sheetData>
  <sheetProtection formatCells="0" formatColumns="0" formatRows="0" insertColumns="0" insertRows="0" insertHyperlinks="0" deleteColumns="0" deleteRows="0" pivotTables="0"/>
  <mergeCells count="28">
    <mergeCell ref="F8:G8"/>
    <mergeCell ref="B13:B14"/>
    <mergeCell ref="C13:F13"/>
    <mergeCell ref="G13:J13"/>
    <mergeCell ref="K13:N13"/>
    <mergeCell ref="B10:J10"/>
    <mergeCell ref="B2:D2"/>
    <mergeCell ref="E2:J2"/>
    <mergeCell ref="B4:C4"/>
    <mergeCell ref="D4:E4"/>
    <mergeCell ref="F4:G4"/>
    <mergeCell ref="H4:J4"/>
    <mergeCell ref="B40:E40"/>
    <mergeCell ref="H5:J5"/>
    <mergeCell ref="B7:C7"/>
    <mergeCell ref="H6:J6"/>
    <mergeCell ref="B6:C6"/>
    <mergeCell ref="D6:E6"/>
    <mergeCell ref="F6:G6"/>
    <mergeCell ref="H7:J7"/>
    <mergeCell ref="D7:E7"/>
    <mergeCell ref="F7:G7"/>
    <mergeCell ref="B5:C5"/>
    <mergeCell ref="D5:E5"/>
    <mergeCell ref="F5:G5"/>
    <mergeCell ref="H8:J8"/>
    <mergeCell ref="B8:C8"/>
    <mergeCell ref="D8:E8"/>
  </mergeCells>
  <phoneticPr fontId="3" type="noConversion"/>
  <pageMargins left="0.7" right="0.7" top="0.75" bottom="0.75" header="0" footer="0"/>
  <pageSetup paperSize="9" scale="23"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3" id="{D0684038-E9EF-49B4-9E77-4769124D0C5F}">
            <x14:iconSet iconSet="4Arrows" custom="1">
              <x14:cfvo type="percent">
                <xm:f>0</xm:f>
              </x14:cfvo>
              <x14:cfvo type="num">
                <xm:f>0.8</xm:f>
              </x14:cfvo>
              <x14:cfvo type="num">
                <xm:f>0.85</xm:f>
              </x14:cfvo>
              <x14:cfvo type="num">
                <xm:f>0.9</xm:f>
              </x14:cfvo>
              <x14:cfIcon iconSet="3TrafficLights1" iconId="0"/>
              <x14:cfIcon iconSet="3TrafficLights1" iconId="1"/>
              <x14:cfIcon iconSet="3Triangles" iconId="2"/>
              <x14:cfIcon iconSet="3Symbols" iconId="2"/>
            </x14:iconSet>
          </x14:cfRule>
          <xm:sqref>C15:F34</xm:sqref>
        </x14:conditionalFormatting>
        <x14:conditionalFormatting xmlns:xm="http://schemas.microsoft.com/office/excel/2006/main">
          <x14:cfRule type="iconSet" priority="2" id="{C1F3BEF7-64CF-465A-8FED-27893449F108}">
            <x14:iconSet iconSet="4Arrows" custom="1">
              <x14:cfvo type="percent">
                <xm:f>0</xm:f>
              </x14:cfvo>
              <x14:cfvo type="num">
                <xm:f>0.88</xm:f>
              </x14:cfvo>
              <x14:cfvo type="num">
                <xm:f>0.92</xm:f>
              </x14:cfvo>
              <x14:cfvo type="num">
                <xm:f>0.95</xm:f>
              </x14:cfvo>
              <x14:cfIcon iconSet="3TrafficLights1" iconId="0"/>
              <x14:cfIcon iconSet="3TrafficLights1" iconId="1"/>
              <x14:cfIcon iconSet="3Triangles" iconId="2"/>
              <x14:cfIcon iconSet="3Symbols" iconId="2"/>
            </x14:iconSet>
          </x14:cfRule>
          <xm:sqref>G15:J34</xm:sqref>
        </x14:conditionalFormatting>
        <x14:conditionalFormatting xmlns:xm="http://schemas.microsoft.com/office/excel/2006/main">
          <x14:cfRule type="iconSet" priority="1" id="{166800E5-2AD4-4591-B535-714AF63F7F97}">
            <x14:iconSet iconSet="4Arrows" custom="1">
              <x14:cfvo type="percent">
                <xm:f>0</xm:f>
              </x14:cfvo>
              <x14:cfvo type="num">
                <xm:f>0.9</xm:f>
              </x14:cfvo>
              <x14:cfvo type="num">
                <xm:f>0.95</xm:f>
              </x14:cfvo>
              <x14:cfvo type="num">
                <xm:f>0.98</xm:f>
              </x14:cfvo>
              <x14:cfIcon iconSet="3TrafficLights1" iconId="0"/>
              <x14:cfIcon iconSet="3TrafficLights1" iconId="1"/>
              <x14:cfIcon iconSet="3Triangles" iconId="2"/>
              <x14:cfIcon iconSet="3Symbols" iconId="2"/>
            </x14:iconSet>
          </x14:cfRule>
          <xm:sqref>K15:N34</xm:sqref>
        </x14:conditionalFormatting>
      </x14:conditionalFormatting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9F89C-B7FE-4C13-BFCA-8284D8C92750}">
  <sheetPr>
    <tabColor theme="2"/>
    <pageSetUpPr fitToPage="1"/>
  </sheetPr>
  <dimension ref="B2:N62"/>
  <sheetViews>
    <sheetView showGridLines="0" workbookViewId="0">
      <selection activeCell="N21" sqref="N21"/>
    </sheetView>
  </sheetViews>
  <sheetFormatPr defaultColWidth="12.5703125" defaultRowHeight="15.75" customHeight="1" x14ac:dyDescent="0.2"/>
  <cols>
    <col min="1" max="1" width="3.42578125" style="39" customWidth="1"/>
    <col min="2" max="2" width="38.5703125" style="39" customWidth="1"/>
    <col min="3" max="14" width="11.85546875" style="39" customWidth="1"/>
    <col min="15" max="20" width="7.5703125" style="39" customWidth="1"/>
    <col min="21" max="16384" width="12.5703125" style="39"/>
  </cols>
  <sheetData>
    <row r="2" spans="2:14" s="166" customFormat="1" ht="36.75" customHeight="1" x14ac:dyDescent="0.25">
      <c r="B2" s="1966" t="s">
        <v>0</v>
      </c>
      <c r="C2" s="1967"/>
      <c r="D2" s="1967"/>
      <c r="E2" s="2046" t="s">
        <v>123</v>
      </c>
      <c r="F2" s="2228"/>
      <c r="G2" s="2228"/>
      <c r="H2" s="2228"/>
      <c r="I2" s="2228"/>
      <c r="J2" s="2229"/>
    </row>
    <row r="3" spans="2:14" ht="22.5" customHeight="1" x14ac:dyDescent="0.2">
      <c r="B3" s="40"/>
      <c r="C3" s="40"/>
      <c r="D3" s="41"/>
      <c r="E3" s="41"/>
      <c r="F3" s="41"/>
      <c r="G3" s="41"/>
      <c r="H3" s="41"/>
      <c r="I3" s="41"/>
    </row>
    <row r="4" spans="2:14" ht="91.5" customHeight="1" x14ac:dyDescent="0.2">
      <c r="B4" s="1105" t="s">
        <v>124</v>
      </c>
      <c r="C4" s="2107" t="s">
        <v>66</v>
      </c>
      <c r="D4" s="2143"/>
      <c r="E4" s="2120" t="s">
        <v>126</v>
      </c>
      <c r="F4" s="1943"/>
      <c r="G4" s="2184" t="s">
        <v>1591</v>
      </c>
      <c r="H4" s="2582"/>
      <c r="I4" s="2582"/>
      <c r="J4" s="2583"/>
    </row>
    <row r="5" spans="2:14" ht="74.25" customHeight="1" x14ac:dyDescent="0.2">
      <c r="B5" s="1105" t="s">
        <v>128</v>
      </c>
      <c r="C5" s="2098" t="s">
        <v>1592</v>
      </c>
      <c r="D5" s="2040"/>
      <c r="E5" s="2120" t="s">
        <v>130</v>
      </c>
      <c r="F5" s="1943"/>
      <c r="G5" s="2098" t="s">
        <v>538</v>
      </c>
      <c r="H5" s="2039"/>
      <c r="I5" s="2039"/>
      <c r="J5" s="2040"/>
    </row>
    <row r="6" spans="2:14" ht="33.75" customHeight="1" x14ac:dyDescent="0.2">
      <c r="B6" s="1105" t="s">
        <v>132</v>
      </c>
      <c r="C6" s="2098" t="s">
        <v>615</v>
      </c>
      <c r="D6" s="2040"/>
      <c r="E6" s="2189" t="s">
        <v>134</v>
      </c>
      <c r="F6" s="1936"/>
      <c r="G6" s="2098" t="s">
        <v>135</v>
      </c>
      <c r="H6" s="2039"/>
      <c r="I6" s="2039"/>
      <c r="J6" s="2040"/>
    </row>
    <row r="7" spans="2:14" ht="12.75" x14ac:dyDescent="0.2">
      <c r="B7" s="1105" t="s">
        <v>136</v>
      </c>
      <c r="C7" s="2098" t="s">
        <v>1518</v>
      </c>
      <c r="D7" s="2040"/>
      <c r="E7" s="2189" t="s">
        <v>138</v>
      </c>
      <c r="F7" s="1936"/>
      <c r="G7" s="2098" t="s">
        <v>1593</v>
      </c>
      <c r="H7" s="2039"/>
      <c r="I7" s="2039"/>
      <c r="J7" s="2040"/>
    </row>
    <row r="8" spans="2:14" ht="42" customHeight="1" x14ac:dyDescent="0.2">
      <c r="B8" s="1105" t="s">
        <v>140</v>
      </c>
      <c r="C8" s="2098" t="s">
        <v>1594</v>
      </c>
      <c r="D8" s="2040"/>
      <c r="E8" s="2189" t="s">
        <v>142</v>
      </c>
      <c r="F8" s="1936"/>
      <c r="G8" s="2098" t="s">
        <v>499</v>
      </c>
      <c r="H8" s="2039"/>
      <c r="I8" s="2039"/>
      <c r="J8" s="2040"/>
    </row>
    <row r="9" spans="2:14" ht="22.5" customHeight="1" x14ac:dyDescent="0.2"/>
    <row r="10" spans="2:14" ht="22.5" customHeight="1" x14ac:dyDescent="0.2">
      <c r="B10" s="2118" t="s">
        <v>144</v>
      </c>
      <c r="C10" s="2308"/>
      <c r="D10" s="2308"/>
      <c r="E10" s="2308"/>
      <c r="F10" s="2308"/>
      <c r="G10" s="2308"/>
      <c r="H10" s="2308"/>
      <c r="I10" s="2308"/>
      <c r="J10" s="2308"/>
    </row>
    <row r="11" spans="2:14" s="172" customFormat="1" ht="22.5" customHeight="1" x14ac:dyDescent="0.2">
      <c r="B11" s="225" t="s">
        <v>1520</v>
      </c>
      <c r="E11" s="225" t="s">
        <v>1521</v>
      </c>
      <c r="H11" s="183"/>
      <c r="I11" s="183"/>
      <c r="J11" s="183"/>
    </row>
    <row r="12" spans="2:14" ht="31.5" customHeight="1" x14ac:dyDescent="0.2"/>
    <row r="13" spans="2:14" ht="9.75" customHeight="1" x14ac:dyDescent="0.2">
      <c r="B13" s="2584" t="s">
        <v>1595</v>
      </c>
      <c r="C13" s="2584" t="s">
        <v>1596</v>
      </c>
      <c r="D13" s="2584"/>
      <c r="E13" s="2584"/>
      <c r="F13" s="2584"/>
      <c r="G13" s="2584" t="s">
        <v>1365</v>
      </c>
      <c r="H13" s="2584"/>
      <c r="I13" s="2584"/>
      <c r="J13" s="2584"/>
      <c r="K13" s="2584" t="s">
        <v>1364</v>
      </c>
      <c r="L13" s="2584"/>
      <c r="M13" s="2584"/>
      <c r="N13" s="2584"/>
    </row>
    <row r="14" spans="2:14" ht="18" customHeight="1" x14ac:dyDescent="0.2">
      <c r="B14" s="2584"/>
      <c r="C14" s="2584"/>
      <c r="D14" s="2584"/>
      <c r="E14" s="2584"/>
      <c r="F14" s="2584"/>
      <c r="G14" s="2584"/>
      <c r="H14" s="2584"/>
      <c r="I14" s="2584"/>
      <c r="J14" s="2584"/>
      <c r="K14" s="2584"/>
      <c r="L14" s="2584"/>
      <c r="M14" s="2584"/>
      <c r="N14" s="2584"/>
    </row>
    <row r="15" spans="2:14" ht="31.5" customHeight="1" x14ac:dyDescent="0.2">
      <c r="B15" s="2584"/>
      <c r="C15" s="1517" t="s">
        <v>503</v>
      </c>
      <c r="D15" s="1517" t="s">
        <v>504</v>
      </c>
      <c r="E15" s="1517" t="s">
        <v>505</v>
      </c>
      <c r="F15" s="1517" t="s">
        <v>506</v>
      </c>
      <c r="G15" s="1517" t="s">
        <v>503</v>
      </c>
      <c r="H15" s="1517" t="s">
        <v>504</v>
      </c>
      <c r="I15" s="1517" t="s">
        <v>505</v>
      </c>
      <c r="J15" s="1517" t="s">
        <v>506</v>
      </c>
      <c r="K15" s="1517" t="s">
        <v>503</v>
      </c>
      <c r="L15" s="1517" t="s">
        <v>504</v>
      </c>
      <c r="M15" s="1517" t="s">
        <v>505</v>
      </c>
      <c r="N15" s="1517" t="s">
        <v>506</v>
      </c>
    </row>
    <row r="16" spans="2:14" ht="15.75" customHeight="1" x14ac:dyDescent="0.2">
      <c r="B16" s="566" t="s">
        <v>507</v>
      </c>
      <c r="C16" s="567">
        <v>0.86699999999999999</v>
      </c>
      <c r="D16" s="567">
        <v>0.80300000000000005</v>
      </c>
      <c r="E16" s="567">
        <v>0.88100000000000001</v>
      </c>
      <c r="F16" s="568">
        <v>0.82899999999999996</v>
      </c>
      <c r="G16" s="567">
        <v>0.95199999999999996</v>
      </c>
      <c r="H16" s="567">
        <v>0.91700000000000004</v>
      </c>
      <c r="I16" s="567">
        <v>0.90700000000000003</v>
      </c>
      <c r="J16" s="568">
        <v>0.88100000000000001</v>
      </c>
      <c r="K16" s="567">
        <v>0.82499999999999996</v>
      </c>
      <c r="L16" s="567">
        <v>0.73599999999999999</v>
      </c>
      <c r="M16" s="567">
        <v>0.79900000000000004</v>
      </c>
      <c r="N16" s="568">
        <v>0.73099999999999998</v>
      </c>
    </row>
    <row r="17" spans="2:14" ht="15.75" customHeight="1" x14ac:dyDescent="0.2">
      <c r="B17" s="566" t="s">
        <v>508</v>
      </c>
      <c r="C17" s="567">
        <v>0.85099999999999998</v>
      </c>
      <c r="D17" s="567">
        <v>0.82699999999999996</v>
      </c>
      <c r="E17" s="567">
        <v>0.90900000000000003</v>
      </c>
      <c r="F17" s="568">
        <v>0.84</v>
      </c>
      <c r="G17" s="567">
        <v>0.871</v>
      </c>
      <c r="H17" s="567">
        <v>0.89400000000000002</v>
      </c>
      <c r="I17" s="567">
        <v>0.90200000000000002</v>
      </c>
      <c r="J17" s="568">
        <v>0.88700000000000001</v>
      </c>
      <c r="K17" s="567">
        <v>0.74199999999999999</v>
      </c>
      <c r="L17" s="567">
        <v>0.73899999999999999</v>
      </c>
      <c r="M17" s="567">
        <v>0.82</v>
      </c>
      <c r="N17" s="568">
        <v>0.745</v>
      </c>
    </row>
    <row r="18" spans="2:14" ht="15.75" customHeight="1" x14ac:dyDescent="0.2">
      <c r="B18" s="566" t="s">
        <v>509</v>
      </c>
      <c r="C18" s="567">
        <v>0.92300000000000004</v>
      </c>
      <c r="D18" s="567">
        <v>0.82199999999999995</v>
      </c>
      <c r="E18" s="567">
        <v>0.79900000000000004</v>
      </c>
      <c r="F18" s="568">
        <v>0.86599999999999999</v>
      </c>
      <c r="G18" s="567">
        <v>0.93700000000000006</v>
      </c>
      <c r="H18" s="567">
        <v>0.91500000000000004</v>
      </c>
      <c r="I18" s="567">
        <v>0.89100000000000001</v>
      </c>
      <c r="J18" s="568">
        <v>0.95399999999999996</v>
      </c>
      <c r="K18" s="567">
        <v>0.86499999999999999</v>
      </c>
      <c r="L18" s="567">
        <v>0.752</v>
      </c>
      <c r="M18" s="567">
        <v>0.71299999999999997</v>
      </c>
      <c r="N18" s="568">
        <v>0.82699999999999996</v>
      </c>
    </row>
    <row r="19" spans="2:14" ht="15.75" customHeight="1" x14ac:dyDescent="0.2">
      <c r="B19" s="566" t="s">
        <v>510</v>
      </c>
      <c r="C19" s="567">
        <v>0.67</v>
      </c>
      <c r="D19" s="567">
        <v>0.86399999999999999</v>
      </c>
      <c r="E19" s="567">
        <v>0.85899999999999999</v>
      </c>
      <c r="F19" s="568">
        <v>0.81699999999999995</v>
      </c>
      <c r="G19" s="567">
        <v>0.78400000000000003</v>
      </c>
      <c r="H19" s="567">
        <v>0.90100000000000002</v>
      </c>
      <c r="I19" s="567">
        <v>0.84199999999999997</v>
      </c>
      <c r="J19" s="568">
        <v>0.72699999999999998</v>
      </c>
      <c r="K19" s="567">
        <v>0.52500000000000002</v>
      </c>
      <c r="L19" s="567">
        <v>0.77900000000000003</v>
      </c>
      <c r="M19" s="567">
        <v>0.72299999999999998</v>
      </c>
      <c r="N19" s="568">
        <v>0.59399999999999997</v>
      </c>
    </row>
    <row r="20" spans="2:14" ht="15.75" customHeight="1" x14ac:dyDescent="0.2">
      <c r="B20" s="566" t="s">
        <v>511</v>
      </c>
      <c r="C20" s="567">
        <v>0.92600000000000005</v>
      </c>
      <c r="D20" s="567">
        <v>0.88200000000000001</v>
      </c>
      <c r="E20" s="567">
        <v>0.92700000000000005</v>
      </c>
      <c r="F20" s="568">
        <v>0.85899999999999999</v>
      </c>
      <c r="G20" s="567">
        <v>0.83599999999999997</v>
      </c>
      <c r="H20" s="567">
        <v>0.83899999999999997</v>
      </c>
      <c r="I20" s="567">
        <v>0.86499999999999999</v>
      </c>
      <c r="J20" s="568">
        <v>0.874</v>
      </c>
      <c r="K20" s="567">
        <v>0.77400000000000002</v>
      </c>
      <c r="L20" s="567">
        <v>0.73899999999999999</v>
      </c>
      <c r="M20" s="567">
        <v>0.80200000000000005</v>
      </c>
      <c r="N20" s="568">
        <v>0.751</v>
      </c>
    </row>
    <row r="21" spans="2:14" ht="15.75" customHeight="1" x14ac:dyDescent="0.2">
      <c r="B21" s="566" t="s">
        <v>512</v>
      </c>
      <c r="C21" s="567">
        <v>0.80300000000000005</v>
      </c>
      <c r="D21" s="567">
        <v>0.754</v>
      </c>
      <c r="E21" s="567">
        <v>0.75700000000000001</v>
      </c>
      <c r="F21" s="568">
        <v>0.88700000000000001</v>
      </c>
      <c r="G21" s="567">
        <v>0.70799999999999996</v>
      </c>
      <c r="H21" s="567">
        <v>0.65300000000000002</v>
      </c>
      <c r="I21" s="567">
        <v>0.69</v>
      </c>
      <c r="J21" s="568">
        <v>0.71399999999999997</v>
      </c>
      <c r="K21" s="567">
        <v>0.56899999999999995</v>
      </c>
      <c r="L21" s="567">
        <v>0.49199999999999999</v>
      </c>
      <c r="M21" s="567">
        <v>0.52200000000000002</v>
      </c>
      <c r="N21" s="568">
        <v>0.63300000000000001</v>
      </c>
    </row>
    <row r="22" spans="2:14" ht="15.75" customHeight="1" x14ac:dyDescent="0.2">
      <c r="B22" s="566" t="s">
        <v>513</v>
      </c>
      <c r="C22" s="567">
        <v>0.69799999999999995</v>
      </c>
      <c r="D22" s="567">
        <v>0.88500000000000001</v>
      </c>
      <c r="E22" s="567">
        <v>0.74199999999999999</v>
      </c>
      <c r="F22" s="568">
        <v>0.88700000000000001</v>
      </c>
      <c r="G22" s="567">
        <v>0.63800000000000001</v>
      </c>
      <c r="H22" s="567">
        <v>0.80100000000000005</v>
      </c>
      <c r="I22" s="567">
        <v>0.77</v>
      </c>
      <c r="J22" s="568">
        <v>0.83</v>
      </c>
      <c r="K22" s="567">
        <v>0.44500000000000001</v>
      </c>
      <c r="L22" s="567">
        <v>0.70899999999999996</v>
      </c>
      <c r="M22" s="567">
        <v>0.57099999999999995</v>
      </c>
      <c r="N22" s="568">
        <v>0.73599999999999999</v>
      </c>
    </row>
    <row r="23" spans="2:14" ht="15.75" customHeight="1" x14ac:dyDescent="0.2">
      <c r="B23" s="566" t="s">
        <v>514</v>
      </c>
      <c r="C23" s="567">
        <v>0.86</v>
      </c>
      <c r="D23" s="567">
        <v>0.93100000000000005</v>
      </c>
      <c r="E23" s="567">
        <v>0.873</v>
      </c>
      <c r="F23" s="568">
        <v>0.86799999999999999</v>
      </c>
      <c r="G23" s="567">
        <v>0.82299999999999995</v>
      </c>
      <c r="H23" s="567">
        <v>0.84299999999999997</v>
      </c>
      <c r="I23" s="567">
        <v>0.83399999999999996</v>
      </c>
      <c r="J23" s="568">
        <v>0.72499999999999998</v>
      </c>
      <c r="K23" s="567">
        <v>0.70799999999999996</v>
      </c>
      <c r="L23" s="567">
        <v>0.78400000000000003</v>
      </c>
      <c r="M23" s="567">
        <v>0.72799999999999998</v>
      </c>
      <c r="N23" s="568">
        <v>0.63</v>
      </c>
    </row>
    <row r="24" spans="2:14" ht="15.75" customHeight="1" x14ac:dyDescent="0.2">
      <c r="B24" s="566" t="s">
        <v>515</v>
      </c>
      <c r="C24" s="567">
        <v>0.86499999999999999</v>
      </c>
      <c r="D24" s="567">
        <v>0.76</v>
      </c>
      <c r="E24" s="567">
        <v>0.73599999999999999</v>
      </c>
      <c r="F24" s="568">
        <v>0.72</v>
      </c>
      <c r="G24" s="567">
        <v>0.85399999999999998</v>
      </c>
      <c r="H24" s="567">
        <v>0.82299999999999995</v>
      </c>
      <c r="I24" s="567">
        <v>0.76700000000000002</v>
      </c>
      <c r="J24" s="568">
        <v>0.84399999999999997</v>
      </c>
      <c r="K24" s="567">
        <v>0.73899999999999999</v>
      </c>
      <c r="L24" s="567">
        <v>0.625</v>
      </c>
      <c r="M24" s="567">
        <v>0.56499999999999995</v>
      </c>
      <c r="N24" s="568">
        <v>0.60799999999999998</v>
      </c>
    </row>
    <row r="25" spans="2:14" ht="15.75" customHeight="1" x14ac:dyDescent="0.2">
      <c r="B25" s="566" t="s">
        <v>516</v>
      </c>
      <c r="C25" s="567">
        <v>0.91200000000000003</v>
      </c>
      <c r="D25" s="567">
        <v>0.77200000000000002</v>
      </c>
      <c r="E25" s="567">
        <v>0.876</v>
      </c>
      <c r="F25" s="568">
        <v>0.92200000000000004</v>
      </c>
      <c r="G25" s="567">
        <v>0.88700000000000001</v>
      </c>
      <c r="H25" s="567">
        <v>0.879</v>
      </c>
      <c r="I25" s="567">
        <v>0.89100000000000001</v>
      </c>
      <c r="J25" s="568">
        <v>0.878</v>
      </c>
      <c r="K25" s="567">
        <v>0.80900000000000005</v>
      </c>
      <c r="L25" s="567">
        <v>0.67900000000000005</v>
      </c>
      <c r="M25" s="567">
        <v>0.78</v>
      </c>
      <c r="N25" s="568">
        <v>0.80900000000000005</v>
      </c>
    </row>
    <row r="26" spans="2:14" ht="15.75" customHeight="1" x14ac:dyDescent="0.2">
      <c r="B26" s="566" t="s">
        <v>517</v>
      </c>
      <c r="C26" s="567">
        <v>0.83699999999999997</v>
      </c>
      <c r="D26" s="567">
        <v>0.66900000000000004</v>
      </c>
      <c r="E26" s="567">
        <v>1</v>
      </c>
      <c r="F26" s="568" t="s">
        <v>1597</v>
      </c>
      <c r="G26" s="567">
        <v>0.92400000000000004</v>
      </c>
      <c r="H26" s="567">
        <v>0.90100000000000002</v>
      </c>
      <c r="I26" s="567">
        <v>1</v>
      </c>
      <c r="J26" s="568" t="s">
        <v>1597</v>
      </c>
      <c r="K26" s="567">
        <v>0.77300000000000002</v>
      </c>
      <c r="L26" s="567">
        <v>0.60299999999999998</v>
      </c>
      <c r="M26" s="567">
        <v>1</v>
      </c>
      <c r="N26" s="568" t="s">
        <v>1597</v>
      </c>
    </row>
    <row r="27" spans="2:14" ht="15.75" customHeight="1" x14ac:dyDescent="0.2">
      <c r="B27" s="566" t="s">
        <v>518</v>
      </c>
      <c r="C27" s="567">
        <v>0.91300000000000003</v>
      </c>
      <c r="D27" s="567">
        <v>0.93799999999999994</v>
      </c>
      <c r="E27" s="567">
        <v>0.88600000000000001</v>
      </c>
      <c r="F27" s="568">
        <v>0.91100000000000003</v>
      </c>
      <c r="G27" s="567">
        <v>0.98599999999999999</v>
      </c>
      <c r="H27" s="567">
        <v>0.94299999999999995</v>
      </c>
      <c r="I27" s="567">
        <v>0.96299999999999997</v>
      </c>
      <c r="J27" s="568">
        <v>0.96899999999999997</v>
      </c>
      <c r="K27" s="567">
        <v>0.9</v>
      </c>
      <c r="L27" s="567">
        <v>0.88500000000000001</v>
      </c>
      <c r="M27" s="567">
        <v>0.85399999999999998</v>
      </c>
      <c r="N27" s="568">
        <v>0.88300000000000001</v>
      </c>
    </row>
    <row r="28" spans="2:14" ht="15.75" customHeight="1" x14ac:dyDescent="0.2">
      <c r="B28" s="566" t="s">
        <v>519</v>
      </c>
      <c r="C28" s="567">
        <v>0.86299999999999999</v>
      </c>
      <c r="D28" s="567">
        <v>0.79300000000000004</v>
      </c>
      <c r="E28" s="567">
        <v>0.84199999999999997</v>
      </c>
      <c r="F28" s="568">
        <v>0.85599999999999998</v>
      </c>
      <c r="G28" s="567">
        <v>0.86899999999999999</v>
      </c>
      <c r="H28" s="567">
        <v>0.874</v>
      </c>
      <c r="I28" s="567">
        <v>0.83299999999999996</v>
      </c>
      <c r="J28" s="568">
        <v>0.91400000000000003</v>
      </c>
      <c r="K28" s="567">
        <v>0.75</v>
      </c>
      <c r="L28" s="567">
        <v>0.69399999999999995</v>
      </c>
      <c r="M28" s="567">
        <v>0.70099999999999996</v>
      </c>
      <c r="N28" s="568">
        <v>0.78300000000000003</v>
      </c>
    </row>
    <row r="29" spans="2:14" ht="15.75" customHeight="1" x14ac:dyDescent="0.2">
      <c r="B29" s="566" t="s">
        <v>520</v>
      </c>
      <c r="C29" s="567">
        <v>0.83599999999999997</v>
      </c>
      <c r="D29" s="567">
        <v>0.78</v>
      </c>
      <c r="E29" s="567">
        <v>0.85299999999999998</v>
      </c>
      <c r="F29" s="568">
        <v>0.78100000000000003</v>
      </c>
      <c r="G29" s="567">
        <v>0.91100000000000003</v>
      </c>
      <c r="H29" s="567">
        <v>0.88</v>
      </c>
      <c r="I29" s="567">
        <v>0.878</v>
      </c>
      <c r="J29" s="568">
        <v>0.89200000000000002</v>
      </c>
      <c r="K29" s="567">
        <v>0.76100000000000001</v>
      </c>
      <c r="L29" s="567">
        <v>0.68600000000000005</v>
      </c>
      <c r="M29" s="567">
        <v>0.749</v>
      </c>
      <c r="N29" s="568">
        <v>0.69699999999999995</v>
      </c>
    </row>
    <row r="30" spans="2:14" ht="15.75" customHeight="1" x14ac:dyDescent="0.2">
      <c r="B30" s="566" t="s">
        <v>521</v>
      </c>
      <c r="C30" s="567">
        <v>0.86799999999999999</v>
      </c>
      <c r="D30" s="567">
        <v>0.82699999999999996</v>
      </c>
      <c r="E30" s="567">
        <v>0.91</v>
      </c>
      <c r="F30" s="568">
        <v>0.86299999999999999</v>
      </c>
      <c r="G30" s="567">
        <v>0.88100000000000001</v>
      </c>
      <c r="H30" s="567">
        <v>0.88600000000000001</v>
      </c>
      <c r="I30" s="567">
        <v>0.90300000000000002</v>
      </c>
      <c r="J30" s="568">
        <v>0.86399999999999999</v>
      </c>
      <c r="K30" s="567">
        <v>0.76400000000000001</v>
      </c>
      <c r="L30" s="567">
        <v>0.73299999999999998</v>
      </c>
      <c r="M30" s="567">
        <v>0.82199999999999995</v>
      </c>
      <c r="N30" s="568">
        <v>0.746</v>
      </c>
    </row>
    <row r="31" spans="2:14" ht="15.75" customHeight="1" x14ac:dyDescent="0.2">
      <c r="B31" s="566" t="s">
        <v>522</v>
      </c>
      <c r="C31" s="567">
        <v>0.85099999999999998</v>
      </c>
      <c r="D31" s="567">
        <v>0.82699999999999996</v>
      </c>
      <c r="E31" s="567">
        <v>0.84299999999999997</v>
      </c>
      <c r="F31" s="568">
        <v>0.84499999999999997</v>
      </c>
      <c r="G31" s="567">
        <v>0.86099999999999999</v>
      </c>
      <c r="H31" s="567">
        <v>0.84</v>
      </c>
      <c r="I31" s="567">
        <v>0.86199999999999999</v>
      </c>
      <c r="J31" s="568">
        <v>0.84299999999999997</v>
      </c>
      <c r="K31" s="567">
        <v>0.73299999999999998</v>
      </c>
      <c r="L31" s="567">
        <v>0.69399999999999995</v>
      </c>
      <c r="M31" s="567">
        <v>0.72699999999999998</v>
      </c>
      <c r="N31" s="568">
        <v>0.71299999999999997</v>
      </c>
    </row>
    <row r="32" spans="2:14" ht="15.75" customHeight="1" x14ac:dyDescent="0.2">
      <c r="B32" s="566" t="s">
        <v>523</v>
      </c>
      <c r="C32" s="567">
        <v>0.86099999999999999</v>
      </c>
      <c r="D32" s="567">
        <v>0.80700000000000005</v>
      </c>
      <c r="E32" s="567">
        <v>0.91200000000000003</v>
      </c>
      <c r="F32" s="568">
        <v>0.90300000000000002</v>
      </c>
      <c r="G32" s="567">
        <v>0.877</v>
      </c>
      <c r="H32" s="567">
        <v>0.81399999999999995</v>
      </c>
      <c r="I32" s="567">
        <v>0.85599999999999998</v>
      </c>
      <c r="J32" s="568">
        <v>0.877</v>
      </c>
      <c r="K32" s="567">
        <v>0.755</v>
      </c>
      <c r="L32" s="567">
        <v>0.65700000000000003</v>
      </c>
      <c r="M32" s="567">
        <v>0.78100000000000003</v>
      </c>
      <c r="N32" s="568">
        <v>0.79200000000000004</v>
      </c>
    </row>
    <row r="33" spans="2:14" ht="15.75" customHeight="1" x14ac:dyDescent="0.2">
      <c r="B33" s="566" t="s">
        <v>886</v>
      </c>
      <c r="C33" s="567">
        <v>0.88300000000000001</v>
      </c>
      <c r="D33" s="567">
        <v>0.92200000000000004</v>
      </c>
      <c r="E33" s="567">
        <v>0.94499999999999995</v>
      </c>
      <c r="F33" s="568">
        <v>0.91500000000000004</v>
      </c>
      <c r="G33" s="567">
        <v>0.92600000000000005</v>
      </c>
      <c r="H33" s="567">
        <v>0.91500000000000004</v>
      </c>
      <c r="I33" s="567">
        <v>0.91200000000000003</v>
      </c>
      <c r="J33" s="568">
        <v>0.89800000000000002</v>
      </c>
      <c r="K33" s="567">
        <v>0.81799999999999995</v>
      </c>
      <c r="L33" s="567">
        <v>0.84299999999999997</v>
      </c>
      <c r="M33" s="567">
        <v>0.86099999999999999</v>
      </c>
      <c r="N33" s="568">
        <v>0.82199999999999995</v>
      </c>
    </row>
    <row r="34" spans="2:14" ht="15.75" customHeight="1" x14ac:dyDescent="0.2">
      <c r="B34" s="566" t="s">
        <v>525</v>
      </c>
      <c r="C34" s="567">
        <v>0.77600000000000002</v>
      </c>
      <c r="D34" s="567">
        <v>0.79300000000000004</v>
      </c>
      <c r="E34" s="567">
        <v>0.90300000000000002</v>
      </c>
      <c r="F34" s="568">
        <v>0.78600000000000003</v>
      </c>
      <c r="G34" s="567">
        <v>0.85499999999999998</v>
      </c>
      <c r="H34" s="567">
        <v>0.85399999999999998</v>
      </c>
      <c r="I34" s="567">
        <v>0.82299999999999995</v>
      </c>
      <c r="J34" s="568">
        <v>0.873</v>
      </c>
      <c r="K34" s="567">
        <v>0.66400000000000003</v>
      </c>
      <c r="L34" s="567">
        <v>0.67800000000000005</v>
      </c>
      <c r="M34" s="567">
        <v>0.74299999999999999</v>
      </c>
      <c r="N34" s="568">
        <v>0.68600000000000005</v>
      </c>
    </row>
    <row r="35" spans="2:14" ht="15.75" customHeight="1" x14ac:dyDescent="0.2">
      <c r="B35" s="566" t="s">
        <v>526</v>
      </c>
      <c r="C35" s="567">
        <v>0.81499999999999995</v>
      </c>
      <c r="D35" s="567">
        <v>0.76900000000000002</v>
      </c>
      <c r="E35" s="567">
        <v>0.85499999999999998</v>
      </c>
      <c r="F35" s="568">
        <v>0.84499999999999997</v>
      </c>
      <c r="G35" s="567">
        <v>0.77700000000000002</v>
      </c>
      <c r="H35" s="567">
        <v>0.81599999999999995</v>
      </c>
      <c r="I35" s="567">
        <v>0.84499999999999997</v>
      </c>
      <c r="J35" s="568">
        <v>0.85899999999999999</v>
      </c>
      <c r="K35" s="567">
        <v>0.63400000000000001</v>
      </c>
      <c r="L35" s="567">
        <v>0.628</v>
      </c>
      <c r="M35" s="567">
        <v>0.72299999999999998</v>
      </c>
      <c r="N35" s="568">
        <v>0.72599999999999998</v>
      </c>
    </row>
    <row r="36" spans="2:14" ht="15.75" customHeight="1" x14ac:dyDescent="0.2">
      <c r="B36" s="566" t="s">
        <v>527</v>
      </c>
      <c r="C36" s="567">
        <v>0.83799999999999997</v>
      </c>
      <c r="D36" s="567">
        <v>0.86599999999999999</v>
      </c>
      <c r="E36" s="567"/>
      <c r="F36" s="568" t="s">
        <v>763</v>
      </c>
      <c r="G36" s="567">
        <v>0.89800000000000002</v>
      </c>
      <c r="H36" s="567">
        <v>0.88400000000000001</v>
      </c>
      <c r="I36" s="567">
        <v>0.83599999999999997</v>
      </c>
      <c r="J36" s="568">
        <v>0.88800000000000001</v>
      </c>
      <c r="K36" s="567">
        <v>0.753</v>
      </c>
      <c r="L36" s="567">
        <v>0.76500000000000001</v>
      </c>
      <c r="M36" s="567">
        <v>0.72199999999999998</v>
      </c>
      <c r="N36" s="568">
        <v>0.73699999999999999</v>
      </c>
    </row>
    <row r="37" spans="2:14" ht="15.75" customHeight="1" x14ac:dyDescent="0.2">
      <c r="B37" s="1518" t="s">
        <v>1598</v>
      </c>
      <c r="C37" s="1519">
        <v>0.84399999999999997</v>
      </c>
      <c r="D37" s="1519">
        <v>0.82299999999999995</v>
      </c>
      <c r="E37" s="1519">
        <v>0.86499999999999999</v>
      </c>
      <c r="F37" s="1520">
        <v>0.85299999999999998</v>
      </c>
      <c r="G37" s="1519">
        <v>0.86</v>
      </c>
      <c r="H37" s="1519">
        <v>0.86099999999999999</v>
      </c>
      <c r="I37" s="1519">
        <v>0.86</v>
      </c>
      <c r="J37" s="1520">
        <v>0.86</v>
      </c>
      <c r="K37" s="1519">
        <v>0.72899999999999998</v>
      </c>
      <c r="L37" s="1519">
        <v>0.71</v>
      </c>
      <c r="M37" s="1519">
        <v>0.748</v>
      </c>
      <c r="N37" s="1520">
        <v>0.73199999999999998</v>
      </c>
    </row>
    <row r="38" spans="2:14" ht="15.75" customHeight="1" x14ac:dyDescent="0.2">
      <c r="B38" s="1521" t="s">
        <v>1599</v>
      </c>
      <c r="C38" s="1510">
        <v>0.84799999999999998</v>
      </c>
      <c r="D38" s="1510">
        <v>0.83</v>
      </c>
      <c r="E38" s="1510">
        <v>0.871</v>
      </c>
      <c r="F38" s="1522">
        <v>0.84899999999999998</v>
      </c>
      <c r="G38" s="1510">
        <v>0.86799999999999999</v>
      </c>
      <c r="H38" s="1510">
        <v>0.86299999999999999</v>
      </c>
      <c r="I38" s="1510">
        <v>0.86399999999999999</v>
      </c>
      <c r="J38" s="1522">
        <v>0.86199999999999999</v>
      </c>
      <c r="K38" s="1510">
        <v>0.73599999999999999</v>
      </c>
      <c r="L38" s="1510">
        <v>0.71599999999999997</v>
      </c>
      <c r="M38" s="1510">
        <v>0.752</v>
      </c>
      <c r="N38" s="1522">
        <v>0.73099999999999998</v>
      </c>
    </row>
    <row r="39" spans="2:14" ht="15.75" customHeight="1" x14ac:dyDescent="0.2">
      <c r="B39" s="1523" t="s">
        <v>1600</v>
      </c>
      <c r="C39" s="1524">
        <v>0.91600000000000004</v>
      </c>
      <c r="D39" s="1524">
        <v>0.92100000000000004</v>
      </c>
      <c r="E39" s="1524">
        <v>0.92900000000000005</v>
      </c>
      <c r="F39" s="1525">
        <v>0.93200000000000005</v>
      </c>
      <c r="G39" s="1524">
        <v>0.86399999999999999</v>
      </c>
      <c r="H39" s="1524">
        <v>0.86899999999999999</v>
      </c>
      <c r="I39" s="1524">
        <v>0.86699999999999999</v>
      </c>
      <c r="J39" s="1525">
        <v>0.86699999999999999</v>
      </c>
      <c r="K39" s="1524">
        <v>0.79200000000000004</v>
      </c>
      <c r="L39" s="1524">
        <v>0.80100000000000005</v>
      </c>
      <c r="M39" s="1524">
        <v>0.80600000000000005</v>
      </c>
      <c r="N39" s="1525">
        <v>0.80800000000000005</v>
      </c>
    </row>
    <row r="40" spans="2:14" ht="16.5" customHeight="1" x14ac:dyDescent="0.2"/>
    <row r="41" spans="2:14" ht="16.5" customHeight="1" x14ac:dyDescent="0.2">
      <c r="B41" s="39" t="s">
        <v>1571</v>
      </c>
    </row>
    <row r="42" spans="2:14" ht="16.5" customHeight="1" x14ac:dyDescent="0.2">
      <c r="B42" s="39" t="s">
        <v>1572</v>
      </c>
    </row>
    <row r="43" spans="2:14" ht="16.5" customHeight="1" x14ac:dyDescent="0.2"/>
    <row r="44" spans="2:14" ht="16.5" customHeight="1" x14ac:dyDescent="0.2">
      <c r="B44" s="2118" t="s">
        <v>1063</v>
      </c>
      <c r="C44" s="2118"/>
      <c r="D44" s="2118"/>
      <c r="E44" s="2118"/>
      <c r="F44" s="2118"/>
      <c r="G44" s="2118"/>
      <c r="I44" s="44" t="s">
        <v>428</v>
      </c>
    </row>
    <row r="45" spans="2:14" ht="16.5" customHeight="1" x14ac:dyDescent="0.2"/>
    <row r="46" spans="2:14" ht="16.5" customHeight="1" x14ac:dyDescent="0.2">
      <c r="B46" s="2565" t="s">
        <v>1601</v>
      </c>
      <c r="C46" s="2566"/>
      <c r="D46" s="2566"/>
      <c r="E46" s="2566"/>
      <c r="F46" s="2566"/>
      <c r="G46" s="2567"/>
      <c r="I46" s="192" t="s">
        <v>1596</v>
      </c>
      <c r="J46" s="171"/>
    </row>
    <row r="47" spans="2:14" ht="16.5" customHeight="1" x14ac:dyDescent="0.2">
      <c r="B47" s="2568"/>
      <c r="C47" s="2569"/>
      <c r="D47" s="2569"/>
      <c r="E47" s="2569"/>
      <c r="F47" s="2569"/>
      <c r="G47" s="2570"/>
      <c r="I47" s="569"/>
      <c r="K47" s="192" t="s">
        <v>429</v>
      </c>
      <c r="L47" s="171" t="s">
        <v>1602</v>
      </c>
    </row>
    <row r="48" spans="2:14" ht="16.5" customHeight="1" x14ac:dyDescent="0.2">
      <c r="B48" s="2568"/>
      <c r="C48" s="2569"/>
      <c r="D48" s="2569"/>
      <c r="E48" s="2569"/>
      <c r="F48" s="2569"/>
      <c r="G48" s="2570"/>
      <c r="I48" s="570"/>
      <c r="K48" s="192" t="s">
        <v>430</v>
      </c>
      <c r="L48" s="171" t="s">
        <v>1576</v>
      </c>
    </row>
    <row r="49" spans="2:12" ht="16.5" customHeight="1" x14ac:dyDescent="0.2">
      <c r="B49" s="2568"/>
      <c r="C49" s="2569"/>
      <c r="D49" s="2569"/>
      <c r="E49" s="2569"/>
      <c r="F49" s="2569"/>
      <c r="G49" s="2570"/>
      <c r="I49" s="571"/>
      <c r="K49" s="192" t="s">
        <v>326</v>
      </c>
      <c r="L49" s="171" t="s">
        <v>1535</v>
      </c>
    </row>
    <row r="50" spans="2:12" ht="16.5" customHeight="1" x14ac:dyDescent="0.2">
      <c r="B50" s="2568"/>
      <c r="C50" s="2569"/>
      <c r="D50" s="2569"/>
      <c r="E50" s="2569"/>
      <c r="F50" s="2569"/>
      <c r="G50" s="2570"/>
      <c r="I50" s="572"/>
      <c r="K50" s="192" t="s">
        <v>431</v>
      </c>
      <c r="L50" s="171" t="s">
        <v>1546</v>
      </c>
    </row>
    <row r="51" spans="2:12" ht="16.5" customHeight="1" x14ac:dyDescent="0.2">
      <c r="B51" s="2568"/>
      <c r="C51" s="2569"/>
      <c r="D51" s="2569"/>
      <c r="E51" s="2569"/>
      <c r="F51" s="2569"/>
      <c r="G51" s="2570"/>
      <c r="K51" s="192"/>
      <c r="L51" s="171"/>
    </row>
    <row r="52" spans="2:12" ht="16.5" customHeight="1" x14ac:dyDescent="0.2">
      <c r="B52" s="2568"/>
      <c r="C52" s="2569"/>
      <c r="D52" s="2569"/>
      <c r="E52" s="2569"/>
      <c r="F52" s="2569"/>
      <c r="G52" s="2570"/>
      <c r="I52" s="192" t="s">
        <v>1365</v>
      </c>
      <c r="K52" s="192"/>
      <c r="L52" s="171"/>
    </row>
    <row r="53" spans="2:12" ht="16.5" customHeight="1" x14ac:dyDescent="0.2">
      <c r="B53" s="2568"/>
      <c r="C53" s="2569"/>
      <c r="D53" s="2569"/>
      <c r="E53" s="2569"/>
      <c r="F53" s="2569"/>
      <c r="G53" s="2570"/>
      <c r="I53" s="569"/>
      <c r="K53" s="192" t="s">
        <v>429</v>
      </c>
      <c r="L53" s="171" t="s">
        <v>1603</v>
      </c>
    </row>
    <row r="54" spans="2:12" ht="16.5" customHeight="1" x14ac:dyDescent="0.2">
      <c r="B54" s="2571"/>
      <c r="C54" s="2572"/>
      <c r="D54" s="2572"/>
      <c r="E54" s="2572"/>
      <c r="F54" s="2572"/>
      <c r="G54" s="2573"/>
      <c r="I54" s="570"/>
      <c r="K54" s="192" t="s">
        <v>430</v>
      </c>
      <c r="L54" s="171" t="s">
        <v>1604</v>
      </c>
    </row>
    <row r="55" spans="2:12" ht="16.5" customHeight="1" x14ac:dyDescent="0.2">
      <c r="I55" s="571"/>
      <c r="K55" s="192" t="s">
        <v>326</v>
      </c>
      <c r="L55" s="171" t="s">
        <v>1605</v>
      </c>
    </row>
    <row r="56" spans="2:12" ht="16.5" customHeight="1" x14ac:dyDescent="0.2">
      <c r="I56" s="572"/>
      <c r="K56" s="192" t="s">
        <v>431</v>
      </c>
      <c r="L56" s="171" t="s">
        <v>1578</v>
      </c>
    </row>
    <row r="57" spans="2:12" ht="16.5" customHeight="1" x14ac:dyDescent="0.2">
      <c r="K57" s="192"/>
      <c r="L57" s="171"/>
    </row>
    <row r="58" spans="2:12" ht="16.5" customHeight="1" x14ac:dyDescent="0.2">
      <c r="I58" s="192" t="s">
        <v>1364</v>
      </c>
      <c r="K58" s="192"/>
      <c r="L58" s="171"/>
    </row>
    <row r="59" spans="2:12" ht="16.5" customHeight="1" x14ac:dyDescent="0.2">
      <c r="I59" s="569"/>
      <c r="K59" s="192" t="s">
        <v>429</v>
      </c>
      <c r="L59" s="171" t="s">
        <v>1606</v>
      </c>
    </row>
    <row r="60" spans="2:12" ht="15.75" customHeight="1" x14ac:dyDescent="0.2">
      <c r="I60" s="570"/>
      <c r="K60" s="192" t="s">
        <v>430</v>
      </c>
      <c r="L60" s="171" t="s">
        <v>1607</v>
      </c>
    </row>
    <row r="61" spans="2:12" ht="15.75" customHeight="1" x14ac:dyDescent="0.2">
      <c r="I61" s="571"/>
      <c r="K61" s="192" t="s">
        <v>326</v>
      </c>
      <c r="L61" s="171" t="s">
        <v>1608</v>
      </c>
    </row>
    <row r="62" spans="2:12" ht="15.75" customHeight="1" x14ac:dyDescent="0.2">
      <c r="I62" s="572"/>
      <c r="K62" s="192" t="s">
        <v>431</v>
      </c>
      <c r="L62" s="171" t="s">
        <v>1609</v>
      </c>
    </row>
  </sheetData>
  <sheetProtection formatCells="0" formatColumns="0" formatRows="0" insertColumns="0" insertRows="0" insertHyperlinks="0" deleteColumns="0" deleteRows="0" pivotTables="0"/>
  <mergeCells count="24">
    <mergeCell ref="K13:N14"/>
    <mergeCell ref="B13:B15"/>
    <mergeCell ref="C13:F14"/>
    <mergeCell ref="G13:J14"/>
    <mergeCell ref="B46:G54"/>
    <mergeCell ref="B44:G44"/>
    <mergeCell ref="B10:J10"/>
    <mergeCell ref="C5:D5"/>
    <mergeCell ref="E5:F5"/>
    <mergeCell ref="C7:D7"/>
    <mergeCell ref="E7:F7"/>
    <mergeCell ref="C6:D6"/>
    <mergeCell ref="E6:F6"/>
    <mergeCell ref="C8:D8"/>
    <mergeCell ref="E8:F8"/>
    <mergeCell ref="G5:J5"/>
    <mergeCell ref="G6:J6"/>
    <mergeCell ref="G7:J7"/>
    <mergeCell ref="G8:J8"/>
    <mergeCell ref="B2:D2"/>
    <mergeCell ref="E2:J2"/>
    <mergeCell ref="C4:D4"/>
    <mergeCell ref="E4:F4"/>
    <mergeCell ref="G4:J4"/>
  </mergeCells>
  <phoneticPr fontId="5" type="noConversion"/>
  <pageMargins left="0.7" right="0.7" top="0.75" bottom="0.75" header="0" footer="0"/>
  <pageSetup paperSize="9" scale="19"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3" id="{A3AABD12-4DEE-4BDF-BE4F-61F717ED6DD2}">
            <x14:iconSet iconSet="4Arrows" custom="1">
              <x14:cfvo type="percent">
                <xm:f>0</xm:f>
              </x14:cfvo>
              <x14:cfvo type="num">
                <xm:f>0.75</xm:f>
              </x14:cfvo>
              <x14:cfvo type="num">
                <xm:f>0.8</xm:f>
              </x14:cfvo>
              <x14:cfvo type="num">
                <xm:f>0.85</xm:f>
              </x14:cfvo>
              <x14:cfIcon iconSet="3TrafficLights1" iconId="0"/>
              <x14:cfIcon iconSet="3TrafficLights1" iconId="1"/>
              <x14:cfIcon iconSet="3Triangles" iconId="2"/>
              <x14:cfIcon iconSet="3Symbols" iconId="2"/>
            </x14:iconSet>
          </x14:cfRule>
          <xm:sqref>C16:F38</xm:sqref>
        </x14:conditionalFormatting>
        <x14:conditionalFormatting xmlns:xm="http://schemas.microsoft.com/office/excel/2006/main">
          <x14:cfRule type="iconSet" priority="2" id="{53513423-01D5-4276-B93C-03F8B4D4D3F2}">
            <x14:iconSet iconSet="4Arrows" custom="1">
              <x14:cfvo type="percent">
                <xm:f>0</xm:f>
              </x14:cfvo>
              <x14:cfvo type="num">
                <xm:f>0.8</xm:f>
              </x14:cfvo>
              <x14:cfvo type="num">
                <xm:f>0.84</xm:f>
              </x14:cfvo>
              <x14:cfvo type="num">
                <xm:f>0.88</xm:f>
              </x14:cfvo>
              <x14:cfIcon iconSet="3TrafficLights1" iconId="0"/>
              <x14:cfIcon iconSet="3TrafficLights1" iconId="1"/>
              <x14:cfIcon iconSet="3Triangles" iconId="2"/>
              <x14:cfIcon iconSet="3Symbols" iconId="2"/>
            </x14:iconSet>
          </x14:cfRule>
          <xm:sqref>G16:J38</xm:sqref>
        </x14:conditionalFormatting>
        <x14:conditionalFormatting xmlns:xm="http://schemas.microsoft.com/office/excel/2006/main">
          <x14:cfRule type="iconSet" priority="1" id="{51754717-809D-4430-9B6C-522F10118084}">
            <x14:iconSet iconSet="4Arrows" custom="1">
              <x14:cfvo type="percent">
                <xm:f>0</xm:f>
              </x14:cfvo>
              <x14:cfvo type="num">
                <xm:f>0.65</xm:f>
              </x14:cfvo>
              <x14:cfvo type="num">
                <xm:f>0.7</xm:f>
              </x14:cfvo>
              <x14:cfvo type="num">
                <xm:f>0.75</xm:f>
              </x14:cfvo>
              <x14:cfIcon iconSet="3TrafficLights1" iconId="0"/>
              <x14:cfIcon iconSet="3TrafficLights1" iconId="1"/>
              <x14:cfIcon iconSet="3Triangles" iconId="2"/>
              <x14:cfIcon iconSet="3Symbols" iconId="2"/>
            </x14:iconSet>
          </x14:cfRule>
          <xm:sqref>K16:N38</xm:sqref>
        </x14:conditionalFormatting>
      </x14:conditionalFormattings>
    </ext>
  </extLs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4E63C-2FCE-43F4-9D16-AE782938BBD5}">
  <sheetPr>
    <tabColor theme="2"/>
    <pageSetUpPr fitToPage="1"/>
  </sheetPr>
  <dimension ref="B2:N164"/>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35.140625" style="39" customWidth="1"/>
    <col min="4" max="4" width="17.28515625" style="39" customWidth="1"/>
    <col min="5" max="9" width="12.5703125" style="39" customWidth="1"/>
    <col min="10" max="10" width="12.140625" style="39" customWidth="1"/>
    <col min="11" max="11" width="8.85546875" style="39" customWidth="1"/>
    <col min="12" max="14" width="9.85546875" style="39" customWidth="1"/>
    <col min="15" max="20" width="7.5703125" style="39" customWidth="1"/>
    <col min="21" max="16384" width="12.5703125" style="39"/>
  </cols>
  <sheetData>
    <row r="2" spans="2:14" s="166" customFormat="1" ht="27.75" customHeight="1" x14ac:dyDescent="0.25">
      <c r="B2" s="1966" t="s">
        <v>0</v>
      </c>
      <c r="C2" s="1967"/>
      <c r="D2" s="1967"/>
      <c r="E2" s="2046" t="s">
        <v>123</v>
      </c>
      <c r="F2" s="2228"/>
      <c r="G2" s="2228"/>
      <c r="H2" s="2228"/>
      <c r="I2" s="2228"/>
      <c r="J2" s="2229"/>
    </row>
    <row r="3" spans="2:14" ht="22.5" customHeight="1" x14ac:dyDescent="0.2">
      <c r="B3" s="40"/>
      <c r="C3" s="40"/>
      <c r="D3" s="41"/>
      <c r="E3" s="41"/>
      <c r="F3" s="41"/>
      <c r="G3" s="41"/>
      <c r="H3" s="41"/>
      <c r="I3" s="41"/>
    </row>
    <row r="4" spans="2:14" ht="79.5" customHeight="1" x14ac:dyDescent="0.25">
      <c r="B4" s="2118" t="s">
        <v>124</v>
      </c>
      <c r="C4" s="2589"/>
      <c r="D4" s="2107" t="s">
        <v>67</v>
      </c>
      <c r="E4" s="2592"/>
      <c r="F4" s="2120" t="s">
        <v>126</v>
      </c>
      <c r="G4" s="2589"/>
      <c r="H4" s="2184" t="s">
        <v>1610</v>
      </c>
      <c r="I4" s="2582"/>
      <c r="J4" s="2583"/>
      <c r="K4" s="1012"/>
    </row>
    <row r="5" spans="2:14" ht="86.25" customHeight="1" x14ac:dyDescent="0.2">
      <c r="B5" s="2118" t="s">
        <v>128</v>
      </c>
      <c r="C5" s="2589"/>
      <c r="D5" s="2098" t="s">
        <v>1611</v>
      </c>
      <c r="E5" s="2426"/>
      <c r="F5" s="2120" t="s">
        <v>130</v>
      </c>
      <c r="G5" s="2589"/>
      <c r="H5" s="2098" t="s">
        <v>496</v>
      </c>
      <c r="I5" s="2039"/>
      <c r="J5" s="2040"/>
    </row>
    <row r="6" spans="2:14" ht="32.25" customHeight="1" x14ac:dyDescent="0.2">
      <c r="B6" s="2118" t="s">
        <v>132</v>
      </c>
      <c r="C6" s="2589"/>
      <c r="D6" s="2098" t="s">
        <v>1612</v>
      </c>
      <c r="E6" s="2426"/>
      <c r="F6" s="2189" t="s">
        <v>134</v>
      </c>
      <c r="G6" s="2586"/>
      <c r="H6" s="2098" t="s">
        <v>1613</v>
      </c>
      <c r="I6" s="2039"/>
      <c r="J6" s="2040"/>
    </row>
    <row r="7" spans="2:14" ht="32.25" customHeight="1" x14ac:dyDescent="0.2">
      <c r="B7" s="2118" t="s">
        <v>136</v>
      </c>
      <c r="C7" s="2589"/>
      <c r="D7" s="2098" t="s">
        <v>1518</v>
      </c>
      <c r="E7" s="2040"/>
      <c r="F7" s="2189" t="s">
        <v>138</v>
      </c>
      <c r="G7" s="2586"/>
      <c r="H7" s="2098" t="s">
        <v>1593</v>
      </c>
      <c r="I7" s="2039"/>
      <c r="J7" s="2040"/>
    </row>
    <row r="8" spans="2:14" ht="32.25" customHeight="1" x14ac:dyDescent="0.2">
      <c r="B8" s="2118" t="s">
        <v>140</v>
      </c>
      <c r="C8" s="2589"/>
      <c r="D8" s="2098" t="s">
        <v>1594</v>
      </c>
      <c r="E8" s="2426"/>
      <c r="F8" s="2189" t="s">
        <v>142</v>
      </c>
      <c r="G8" s="2586"/>
      <c r="H8" s="2098" t="s">
        <v>1041</v>
      </c>
      <c r="I8" s="2039"/>
      <c r="J8" s="2040"/>
    </row>
    <row r="9" spans="2:14" ht="21" customHeight="1" x14ac:dyDescent="0.2"/>
    <row r="10" spans="2:14" ht="22.5" customHeight="1" x14ac:dyDescent="0.2">
      <c r="B10" s="2234" t="s">
        <v>144</v>
      </c>
      <c r="C10" s="2187"/>
      <c r="D10" s="2187"/>
      <c r="E10" s="2187"/>
      <c r="F10" s="2187"/>
      <c r="G10" s="2187"/>
      <c r="H10" s="2187"/>
      <c r="I10" s="2187"/>
      <c r="J10" s="2187"/>
    </row>
    <row r="11" spans="2:14" s="172" customFormat="1" ht="22.5" customHeight="1" x14ac:dyDescent="0.2">
      <c r="B11" s="1106" t="s">
        <v>1614</v>
      </c>
      <c r="C11" s="1107"/>
      <c r="D11" s="1107"/>
      <c r="E11" s="1109" t="s">
        <v>1615</v>
      </c>
      <c r="F11" s="1107"/>
      <c r="G11" s="1107"/>
      <c r="H11" s="1100"/>
      <c r="I11" s="1100"/>
      <c r="J11" s="1101"/>
    </row>
    <row r="12" spans="2:14" ht="19.5" customHeight="1" x14ac:dyDescent="0.2">
      <c r="B12" s="282"/>
      <c r="D12" s="282"/>
      <c r="E12" s="282"/>
      <c r="F12" s="282"/>
      <c r="K12" s="2396"/>
      <c r="L12" s="2396"/>
      <c r="M12" s="2396"/>
      <c r="N12" s="2396"/>
    </row>
    <row r="13" spans="2:14" ht="19.5" customHeight="1" x14ac:dyDescent="0.2">
      <c r="B13" s="2489" t="s">
        <v>410</v>
      </c>
      <c r="C13" s="2489" t="s">
        <v>653</v>
      </c>
      <c r="D13" s="1462" t="s">
        <v>1616</v>
      </c>
      <c r="E13" s="2489" t="s">
        <v>1617</v>
      </c>
      <c r="F13" s="2489"/>
      <c r="G13" s="2489"/>
      <c r="H13" s="2489"/>
      <c r="I13" s="2489"/>
      <c r="J13" s="2489"/>
      <c r="K13" s="2489"/>
      <c r="L13" s="2489"/>
      <c r="M13" s="2489"/>
      <c r="N13" s="2489"/>
    </row>
    <row r="14" spans="2:14" ht="19.5" customHeight="1" x14ac:dyDescent="0.2">
      <c r="B14" s="2489"/>
      <c r="C14" s="2489"/>
      <c r="D14" s="1462" t="s">
        <v>1618</v>
      </c>
      <c r="E14" s="1462" t="s">
        <v>1619</v>
      </c>
      <c r="F14" s="1462" t="s">
        <v>1620</v>
      </c>
      <c r="G14" s="1462" t="s">
        <v>1621</v>
      </c>
      <c r="H14" s="1462" t="s">
        <v>1622</v>
      </c>
      <c r="I14" s="1462" t="s">
        <v>828</v>
      </c>
      <c r="J14" s="1462" t="s">
        <v>829</v>
      </c>
      <c r="K14" s="1462" t="s">
        <v>503</v>
      </c>
      <c r="L14" s="1463" t="s">
        <v>504</v>
      </c>
      <c r="M14" s="1463" t="s">
        <v>505</v>
      </c>
      <c r="N14" s="1463" t="s">
        <v>506</v>
      </c>
    </row>
    <row r="15" spans="2:14" ht="15.75" customHeight="1" x14ac:dyDescent="0.2">
      <c r="B15" s="2590" t="s">
        <v>0</v>
      </c>
      <c r="C15" s="1527" t="s">
        <v>1623</v>
      </c>
      <c r="D15" s="547">
        <v>821</v>
      </c>
      <c r="E15" s="548">
        <v>0</v>
      </c>
      <c r="F15" s="548">
        <v>0</v>
      </c>
      <c r="G15" s="548">
        <v>1</v>
      </c>
      <c r="H15" s="548">
        <v>1</v>
      </c>
      <c r="I15" s="548">
        <v>1</v>
      </c>
      <c r="J15" s="548">
        <v>3</v>
      </c>
      <c r="K15" s="549"/>
      <c r="L15" s="1236"/>
      <c r="M15" s="1529">
        <v>1</v>
      </c>
      <c r="N15" s="1529">
        <v>2</v>
      </c>
    </row>
    <row r="16" spans="2:14" ht="15.75" customHeight="1" x14ac:dyDescent="0.2">
      <c r="B16" s="2590"/>
      <c r="C16" s="1526" t="s">
        <v>1624</v>
      </c>
      <c r="D16" s="547">
        <v>811</v>
      </c>
      <c r="E16" s="548">
        <v>1</v>
      </c>
      <c r="F16" s="548">
        <v>5</v>
      </c>
      <c r="G16" s="548">
        <v>3</v>
      </c>
      <c r="H16" s="548">
        <v>2</v>
      </c>
      <c r="I16" s="548">
        <v>1</v>
      </c>
      <c r="J16" s="548">
        <v>1</v>
      </c>
      <c r="K16" s="549">
        <v>2</v>
      </c>
      <c r="L16" s="1103">
        <v>1</v>
      </c>
      <c r="M16" s="1530">
        <v>6</v>
      </c>
      <c r="N16" s="1530">
        <v>8</v>
      </c>
    </row>
    <row r="17" spans="2:14" ht="15.75" customHeight="1" x14ac:dyDescent="0.2">
      <c r="B17" s="2590"/>
      <c r="C17" s="1526" t="s">
        <v>1625</v>
      </c>
      <c r="D17" s="547">
        <v>801</v>
      </c>
      <c r="E17" s="548">
        <v>10</v>
      </c>
      <c r="F17" s="548">
        <v>10</v>
      </c>
      <c r="G17" s="548">
        <v>11</v>
      </c>
      <c r="H17" s="548">
        <v>19</v>
      </c>
      <c r="I17" s="548">
        <v>11</v>
      </c>
      <c r="J17" s="548">
        <v>6</v>
      </c>
      <c r="K17" s="549">
        <v>14</v>
      </c>
      <c r="L17" s="1103">
        <v>28</v>
      </c>
      <c r="M17" s="1530">
        <v>7</v>
      </c>
      <c r="N17" s="1530">
        <v>21</v>
      </c>
    </row>
    <row r="18" spans="2:14" ht="15.75" customHeight="1" x14ac:dyDescent="0.2">
      <c r="B18" s="2590"/>
      <c r="C18" s="1526" t="s">
        <v>1626</v>
      </c>
      <c r="D18" s="547">
        <v>804</v>
      </c>
      <c r="E18" s="548">
        <v>2</v>
      </c>
      <c r="F18" s="548">
        <v>0</v>
      </c>
      <c r="G18" s="548">
        <v>0</v>
      </c>
      <c r="H18" s="548"/>
      <c r="I18" s="548">
        <v>1</v>
      </c>
      <c r="J18" s="548">
        <v>2</v>
      </c>
      <c r="K18" s="549">
        <v>1</v>
      </c>
      <c r="L18" s="1103"/>
      <c r="M18" s="1530"/>
      <c r="N18" s="1530">
        <v>0</v>
      </c>
    </row>
    <row r="19" spans="2:14" ht="15.75" customHeight="1" x14ac:dyDescent="0.2">
      <c r="B19" s="2590"/>
      <c r="C19" s="1526" t="s">
        <v>1627</v>
      </c>
      <c r="D19" s="547">
        <v>835</v>
      </c>
      <c r="E19" s="548">
        <v>1</v>
      </c>
      <c r="F19" s="548">
        <v>1</v>
      </c>
      <c r="G19" s="548">
        <v>0</v>
      </c>
      <c r="H19" s="548">
        <v>2</v>
      </c>
      <c r="I19" s="548">
        <v>4</v>
      </c>
      <c r="J19" s="548"/>
      <c r="K19" s="549">
        <v>2</v>
      </c>
      <c r="L19" s="1103">
        <v>1</v>
      </c>
      <c r="M19" s="1530">
        <v>1</v>
      </c>
      <c r="N19" s="1530">
        <v>3</v>
      </c>
    </row>
    <row r="20" spans="2:14" ht="15.75" customHeight="1" x14ac:dyDescent="0.2">
      <c r="B20" s="2590"/>
      <c r="C20" s="1526" t="s">
        <v>1628</v>
      </c>
      <c r="D20" s="547">
        <v>836</v>
      </c>
      <c r="E20" s="548">
        <v>3</v>
      </c>
      <c r="F20" s="548">
        <v>4</v>
      </c>
      <c r="G20" s="548">
        <v>2</v>
      </c>
      <c r="H20" s="548">
        <v>5</v>
      </c>
      <c r="I20" s="548">
        <v>3</v>
      </c>
      <c r="J20" s="548">
        <v>3</v>
      </c>
      <c r="K20" s="549">
        <v>1</v>
      </c>
      <c r="L20" s="1103">
        <v>6</v>
      </c>
      <c r="M20" s="1530">
        <v>2</v>
      </c>
      <c r="N20" s="1530">
        <v>2</v>
      </c>
    </row>
    <row r="21" spans="2:14" ht="15.75" customHeight="1" x14ac:dyDescent="0.2">
      <c r="B21" s="2590"/>
      <c r="C21" s="1526" t="s">
        <v>1629</v>
      </c>
      <c r="D21" s="547">
        <v>997</v>
      </c>
      <c r="E21" s="548">
        <v>4</v>
      </c>
      <c r="F21" s="548">
        <v>2</v>
      </c>
      <c r="G21" s="548">
        <v>4</v>
      </c>
      <c r="H21" s="548">
        <v>4</v>
      </c>
      <c r="I21" s="548">
        <v>5</v>
      </c>
      <c r="J21" s="548">
        <v>1</v>
      </c>
      <c r="K21" s="549">
        <v>4</v>
      </c>
      <c r="L21" s="1103">
        <v>12</v>
      </c>
      <c r="M21" s="1530">
        <v>4</v>
      </c>
      <c r="N21" s="1530">
        <v>7</v>
      </c>
    </row>
    <row r="22" spans="2:14" ht="15.75" customHeight="1" x14ac:dyDescent="0.2">
      <c r="B22" s="2590"/>
      <c r="C22" s="1526" t="s">
        <v>1630</v>
      </c>
      <c r="D22" s="547">
        <v>838</v>
      </c>
      <c r="E22" s="548"/>
      <c r="F22" s="548"/>
      <c r="G22" s="548"/>
      <c r="H22" s="548"/>
      <c r="I22" s="548">
        <v>1</v>
      </c>
      <c r="J22" s="548">
        <v>1</v>
      </c>
      <c r="K22" s="549">
        <v>1</v>
      </c>
      <c r="L22" s="1103">
        <v>1</v>
      </c>
      <c r="M22" s="1530">
        <v>2</v>
      </c>
      <c r="N22" s="1530">
        <v>1</v>
      </c>
    </row>
    <row r="23" spans="2:14" ht="15.75" customHeight="1" x14ac:dyDescent="0.2">
      <c r="B23" s="2590"/>
      <c r="C23" s="1526" t="s">
        <v>1631</v>
      </c>
      <c r="D23" s="547">
        <v>839</v>
      </c>
      <c r="E23" s="548">
        <v>0</v>
      </c>
      <c r="F23" s="548">
        <v>2</v>
      </c>
      <c r="G23" s="548">
        <v>1</v>
      </c>
      <c r="H23" s="548"/>
      <c r="I23" s="548"/>
      <c r="J23" s="548"/>
      <c r="K23" s="549"/>
      <c r="L23" s="929"/>
      <c r="M23" s="1530"/>
      <c r="N23" s="1530">
        <v>0</v>
      </c>
    </row>
    <row r="24" spans="2:14" ht="15.75" customHeight="1" x14ac:dyDescent="0.2">
      <c r="B24" s="2590"/>
      <c r="C24" s="1526" t="s">
        <v>1632</v>
      </c>
      <c r="D24" s="547">
        <v>834</v>
      </c>
      <c r="E24" s="548">
        <v>0</v>
      </c>
      <c r="F24" s="548">
        <v>2</v>
      </c>
      <c r="G24" s="548">
        <v>1</v>
      </c>
      <c r="H24" s="548"/>
      <c r="I24" s="548">
        <v>1</v>
      </c>
      <c r="J24" s="548">
        <v>3</v>
      </c>
      <c r="K24" s="549"/>
      <c r="L24" s="929" t="s">
        <v>1633</v>
      </c>
      <c r="M24" s="1530"/>
      <c r="N24" s="1530">
        <v>1</v>
      </c>
    </row>
    <row r="25" spans="2:14" ht="15.75" customHeight="1" x14ac:dyDescent="0.2">
      <c r="B25" s="2590"/>
      <c r="C25" s="1526" t="s">
        <v>1634</v>
      </c>
      <c r="D25" s="547">
        <v>999</v>
      </c>
      <c r="E25" s="548">
        <v>0</v>
      </c>
      <c r="F25" s="548">
        <v>1</v>
      </c>
      <c r="G25" s="548">
        <v>0</v>
      </c>
      <c r="H25" s="548"/>
      <c r="I25" s="548"/>
      <c r="J25" s="548"/>
      <c r="K25" s="549">
        <v>1</v>
      </c>
      <c r="L25" s="1103">
        <v>1</v>
      </c>
      <c r="M25" s="1530"/>
      <c r="N25" s="1530">
        <v>0</v>
      </c>
    </row>
    <row r="26" spans="2:14" ht="15.75" customHeight="1" x14ac:dyDescent="0.2">
      <c r="B26" s="2590"/>
      <c r="C26" s="1526" t="s">
        <v>1635</v>
      </c>
      <c r="D26" s="547">
        <v>1001</v>
      </c>
      <c r="E26" s="548">
        <v>1</v>
      </c>
      <c r="F26" s="548">
        <v>1</v>
      </c>
      <c r="G26" s="548">
        <v>1</v>
      </c>
      <c r="H26" s="548"/>
      <c r="I26" s="548"/>
      <c r="J26" s="548"/>
      <c r="K26" s="549"/>
      <c r="L26" s="929"/>
      <c r="M26" s="1530"/>
      <c r="N26" s="1530">
        <v>0</v>
      </c>
    </row>
    <row r="27" spans="2:14" ht="15.75" customHeight="1" x14ac:dyDescent="0.2">
      <c r="B27" s="2590"/>
      <c r="C27" s="1526" t="s">
        <v>1636</v>
      </c>
      <c r="D27" s="547">
        <v>1002</v>
      </c>
      <c r="E27" s="548">
        <v>0</v>
      </c>
      <c r="F27" s="548">
        <v>0</v>
      </c>
      <c r="G27" s="548">
        <v>1</v>
      </c>
      <c r="H27" s="548"/>
      <c r="I27" s="548"/>
      <c r="J27" s="548"/>
      <c r="K27" s="549"/>
      <c r="L27" s="929"/>
      <c r="M27" s="1530"/>
      <c r="N27" s="1530">
        <v>0</v>
      </c>
    </row>
    <row r="28" spans="2:14" ht="15.75" customHeight="1" x14ac:dyDescent="0.2">
      <c r="B28" s="2590"/>
      <c r="C28" s="1526" t="s">
        <v>1637</v>
      </c>
      <c r="D28" s="547">
        <v>988</v>
      </c>
      <c r="E28" s="548">
        <v>1</v>
      </c>
      <c r="F28" s="548">
        <v>0</v>
      </c>
      <c r="G28" s="548">
        <v>0</v>
      </c>
      <c r="H28" s="548">
        <v>1</v>
      </c>
      <c r="I28" s="548"/>
      <c r="J28" s="548">
        <v>1</v>
      </c>
      <c r="K28" s="549"/>
      <c r="L28" s="929"/>
      <c r="M28" s="1530"/>
      <c r="N28" s="1530">
        <v>0</v>
      </c>
    </row>
    <row r="29" spans="2:14" ht="15.75" customHeight="1" x14ac:dyDescent="0.2">
      <c r="B29" s="2590"/>
      <c r="C29" s="1526" t="s">
        <v>1638</v>
      </c>
      <c r="D29" s="547">
        <v>802</v>
      </c>
      <c r="E29" s="548">
        <v>2</v>
      </c>
      <c r="F29" s="548">
        <v>1</v>
      </c>
      <c r="G29" s="548">
        <v>2</v>
      </c>
      <c r="H29" s="548">
        <v>1</v>
      </c>
      <c r="I29" s="548">
        <v>5</v>
      </c>
      <c r="J29" s="548"/>
      <c r="K29" s="549">
        <v>3</v>
      </c>
      <c r="L29" s="1103">
        <v>13</v>
      </c>
      <c r="M29" s="1530">
        <v>2</v>
      </c>
      <c r="N29" s="1530">
        <v>4</v>
      </c>
    </row>
    <row r="30" spans="2:14" ht="15.75" customHeight="1" x14ac:dyDescent="0.2">
      <c r="B30" s="2590"/>
      <c r="C30" s="2587" t="s">
        <v>1639</v>
      </c>
      <c r="D30" s="547">
        <v>824</v>
      </c>
      <c r="E30" s="548">
        <v>3</v>
      </c>
      <c r="F30" s="548">
        <v>3</v>
      </c>
      <c r="G30" s="548">
        <v>3</v>
      </c>
      <c r="H30" s="548">
        <v>2</v>
      </c>
      <c r="I30" s="548"/>
      <c r="J30" s="548">
        <v>1</v>
      </c>
      <c r="K30" s="549">
        <v>4</v>
      </c>
      <c r="L30" s="1103"/>
      <c r="M30" s="1530"/>
      <c r="N30" s="1530">
        <v>0</v>
      </c>
    </row>
    <row r="31" spans="2:14" ht="15.75" customHeight="1" x14ac:dyDescent="0.2">
      <c r="B31" s="2590"/>
      <c r="C31" s="2588"/>
      <c r="D31" s="547">
        <v>826</v>
      </c>
      <c r="E31" s="548">
        <v>1</v>
      </c>
      <c r="F31" s="548">
        <v>4</v>
      </c>
      <c r="G31" s="548">
        <v>0</v>
      </c>
      <c r="H31" s="548"/>
      <c r="I31" s="548">
        <v>4</v>
      </c>
      <c r="J31" s="548"/>
      <c r="K31" s="549"/>
      <c r="L31" s="929"/>
      <c r="M31" s="1530"/>
      <c r="N31" s="1530">
        <v>0</v>
      </c>
    </row>
    <row r="32" spans="2:14" ht="15.75" customHeight="1" x14ac:dyDescent="0.2">
      <c r="B32" s="2590"/>
      <c r="C32" s="1526" t="s">
        <v>1640</v>
      </c>
      <c r="D32" s="547">
        <v>803</v>
      </c>
      <c r="E32" s="548">
        <v>8</v>
      </c>
      <c r="F32" s="548">
        <v>7</v>
      </c>
      <c r="G32" s="548">
        <v>5</v>
      </c>
      <c r="H32" s="548">
        <v>9</v>
      </c>
      <c r="I32" s="548">
        <v>5</v>
      </c>
      <c r="J32" s="548">
        <v>7</v>
      </c>
      <c r="K32" s="549">
        <v>7</v>
      </c>
      <c r="L32" s="1103">
        <v>20</v>
      </c>
      <c r="M32" s="1530">
        <v>7</v>
      </c>
      <c r="N32" s="1530">
        <v>16</v>
      </c>
    </row>
    <row r="33" spans="2:14" ht="15.75" customHeight="1" x14ac:dyDescent="0.2">
      <c r="B33" s="2590"/>
      <c r="C33" s="1526" t="s">
        <v>1641</v>
      </c>
      <c r="D33" s="547">
        <v>807</v>
      </c>
      <c r="E33" s="548">
        <v>2</v>
      </c>
      <c r="F33" s="548">
        <v>0</v>
      </c>
      <c r="G33" s="548">
        <v>0</v>
      </c>
      <c r="H33" s="548">
        <v>1</v>
      </c>
      <c r="I33" s="548">
        <v>3</v>
      </c>
      <c r="J33" s="548">
        <v>7</v>
      </c>
      <c r="K33" s="549">
        <v>2</v>
      </c>
      <c r="L33" s="1103">
        <v>7</v>
      </c>
      <c r="M33" s="1530">
        <v>2</v>
      </c>
      <c r="N33" s="1530">
        <v>4</v>
      </c>
    </row>
    <row r="34" spans="2:14" ht="15.75" customHeight="1" x14ac:dyDescent="0.2">
      <c r="B34" s="2590"/>
      <c r="C34" s="1526" t="s">
        <v>1642</v>
      </c>
      <c r="D34" s="547">
        <v>1139</v>
      </c>
      <c r="E34" s="548">
        <v>1</v>
      </c>
      <c r="F34" s="548">
        <v>5</v>
      </c>
      <c r="G34" s="548">
        <v>2</v>
      </c>
      <c r="H34" s="548">
        <v>3</v>
      </c>
      <c r="I34" s="548">
        <v>2</v>
      </c>
      <c r="J34" s="548"/>
      <c r="K34" s="549">
        <v>2</v>
      </c>
      <c r="L34" s="1103">
        <v>6</v>
      </c>
      <c r="M34" s="1530">
        <v>3</v>
      </c>
      <c r="N34" s="1530">
        <v>4</v>
      </c>
    </row>
    <row r="35" spans="2:14" ht="15.75" customHeight="1" x14ac:dyDescent="0.2">
      <c r="B35" s="2590"/>
      <c r="C35" s="1526" t="s">
        <v>1643</v>
      </c>
      <c r="D35" s="547">
        <v>810</v>
      </c>
      <c r="E35" s="548">
        <v>0</v>
      </c>
      <c r="F35" s="548">
        <v>2</v>
      </c>
      <c r="G35" s="548">
        <v>3</v>
      </c>
      <c r="H35" s="548">
        <v>2</v>
      </c>
      <c r="I35" s="548"/>
      <c r="J35" s="548">
        <v>1</v>
      </c>
      <c r="K35" s="549"/>
      <c r="L35" s="929"/>
      <c r="M35" s="1530"/>
      <c r="N35" s="1530">
        <v>0</v>
      </c>
    </row>
    <row r="36" spans="2:14" ht="15.75" customHeight="1" x14ac:dyDescent="0.2">
      <c r="B36" s="2590"/>
      <c r="C36" s="1526" t="s">
        <v>1644</v>
      </c>
      <c r="D36" s="547">
        <v>808</v>
      </c>
      <c r="E36" s="548">
        <v>5</v>
      </c>
      <c r="F36" s="548">
        <v>4</v>
      </c>
      <c r="G36" s="548">
        <v>8</v>
      </c>
      <c r="H36" s="548">
        <v>7</v>
      </c>
      <c r="I36" s="548">
        <v>8</v>
      </c>
      <c r="J36" s="548">
        <v>8</v>
      </c>
      <c r="K36" s="549">
        <v>3</v>
      </c>
      <c r="L36" s="1103">
        <v>9</v>
      </c>
      <c r="M36" s="1530">
        <v>1</v>
      </c>
      <c r="N36" s="1530">
        <v>9</v>
      </c>
    </row>
    <row r="37" spans="2:14" ht="15.75" customHeight="1" x14ac:dyDescent="0.2">
      <c r="B37" s="2590"/>
      <c r="C37" s="1526" t="s">
        <v>1645</v>
      </c>
      <c r="D37" s="550">
        <v>1444</v>
      </c>
      <c r="E37" s="551"/>
      <c r="F37" s="551"/>
      <c r="G37" s="551"/>
      <c r="H37" s="551"/>
      <c r="I37" s="551"/>
      <c r="J37" s="551">
        <v>1</v>
      </c>
      <c r="K37" s="552"/>
      <c r="L37" s="929" t="s">
        <v>1646</v>
      </c>
      <c r="M37" s="1530"/>
      <c r="N37" s="1530">
        <v>2</v>
      </c>
    </row>
    <row r="38" spans="2:14" ht="15.75" customHeight="1" x14ac:dyDescent="0.2">
      <c r="B38" s="2590"/>
      <c r="C38" s="1526" t="s">
        <v>1647</v>
      </c>
      <c r="D38" s="553">
        <v>1448</v>
      </c>
      <c r="E38" s="554"/>
      <c r="F38" s="555"/>
      <c r="G38" s="555"/>
      <c r="H38" s="555"/>
      <c r="I38" s="555"/>
      <c r="J38" s="555"/>
      <c r="K38" s="556">
        <v>1</v>
      </c>
      <c r="L38" s="1103"/>
      <c r="M38" s="1530"/>
      <c r="N38" s="1530">
        <v>3</v>
      </c>
    </row>
    <row r="39" spans="2:14" ht="15.75" customHeight="1" x14ac:dyDescent="0.2">
      <c r="B39" s="2590"/>
      <c r="C39" s="1526" t="s">
        <v>1648</v>
      </c>
      <c r="D39" s="557">
        <v>1389</v>
      </c>
      <c r="E39" s="555"/>
      <c r="F39" s="555"/>
      <c r="G39" s="555"/>
      <c r="H39" s="555"/>
      <c r="I39" s="555"/>
      <c r="J39" s="555"/>
      <c r="K39" s="556"/>
      <c r="L39" s="1103">
        <v>1</v>
      </c>
      <c r="M39" s="1530">
        <v>6</v>
      </c>
      <c r="N39" s="1530">
        <v>8</v>
      </c>
    </row>
    <row r="40" spans="2:14" ht="15.75" customHeight="1" x14ac:dyDescent="0.2">
      <c r="B40" s="2590"/>
      <c r="C40" s="1526" t="s">
        <v>1639</v>
      </c>
      <c r="D40" s="557">
        <v>1390</v>
      </c>
      <c r="E40" s="555"/>
      <c r="F40" s="555"/>
      <c r="G40" s="555"/>
      <c r="H40" s="555"/>
      <c r="I40" s="555"/>
      <c r="J40" s="555"/>
      <c r="K40" s="556"/>
      <c r="L40" s="1103">
        <v>5</v>
      </c>
      <c r="M40" s="1530">
        <v>4</v>
      </c>
      <c r="N40" s="1530">
        <v>2</v>
      </c>
    </row>
    <row r="41" spans="2:14" ht="15.75" customHeight="1" x14ac:dyDescent="0.2">
      <c r="B41" s="2590"/>
      <c r="C41" s="1526" t="s">
        <v>1649</v>
      </c>
      <c r="D41" s="558">
        <v>1486</v>
      </c>
      <c r="E41" s="559"/>
      <c r="F41" s="559"/>
      <c r="G41" s="559"/>
      <c r="H41" s="559"/>
      <c r="I41" s="559"/>
      <c r="J41" s="559"/>
      <c r="K41" s="560"/>
      <c r="L41" s="1531"/>
      <c r="M41" s="1531">
        <v>2</v>
      </c>
      <c r="N41" s="1531">
        <v>4</v>
      </c>
    </row>
    <row r="42" spans="2:14" ht="15.75" customHeight="1" x14ac:dyDescent="0.2">
      <c r="B42" s="2591"/>
      <c r="C42" s="1537" t="s">
        <v>1650</v>
      </c>
      <c r="D42" s="1538">
        <v>809</v>
      </c>
      <c r="E42" s="559">
        <v>3</v>
      </c>
      <c r="F42" s="559">
        <v>2</v>
      </c>
      <c r="G42" s="559">
        <v>7</v>
      </c>
      <c r="H42" s="559">
        <v>1</v>
      </c>
      <c r="I42" s="559">
        <v>1</v>
      </c>
      <c r="J42" s="559">
        <v>4</v>
      </c>
      <c r="K42" s="560"/>
      <c r="L42" s="1532">
        <v>6</v>
      </c>
      <c r="M42" s="1532">
        <v>4</v>
      </c>
      <c r="N42" s="1532">
        <v>3</v>
      </c>
    </row>
    <row r="43" spans="2:14" ht="15.75" customHeight="1" x14ac:dyDescent="0.2">
      <c r="B43" s="2152" t="s">
        <v>1651</v>
      </c>
      <c r="C43" s="2152"/>
      <c r="D43" s="2152"/>
      <c r="E43" s="1535">
        <v>48</v>
      </c>
      <c r="F43" s="1533">
        <v>56</v>
      </c>
      <c r="G43" s="1533">
        <v>55</v>
      </c>
      <c r="H43" s="1533">
        <v>60</v>
      </c>
      <c r="I43" s="1533">
        <v>56</v>
      </c>
      <c r="J43" s="1533">
        <v>50</v>
      </c>
      <c r="K43" s="1533">
        <v>48</v>
      </c>
      <c r="L43" s="1532">
        <v>117</v>
      </c>
      <c r="M43" s="1532">
        <v>54</v>
      </c>
      <c r="N43" s="1532">
        <f>SUM(N15:N42)</f>
        <v>104</v>
      </c>
    </row>
    <row r="44" spans="2:14" ht="15.75" customHeight="1" x14ac:dyDescent="0.2">
      <c r="B44" s="2585" t="s">
        <v>1652</v>
      </c>
      <c r="C44" s="2585"/>
      <c r="D44" s="2585"/>
      <c r="E44" s="1160">
        <v>598</v>
      </c>
      <c r="F44" s="210">
        <v>540</v>
      </c>
      <c r="G44" s="210">
        <v>572</v>
      </c>
      <c r="H44" s="210">
        <v>475</v>
      </c>
      <c r="I44" s="210">
        <v>447</v>
      </c>
      <c r="J44" s="1534">
        <v>460</v>
      </c>
      <c r="K44" s="1534">
        <v>447</v>
      </c>
      <c r="L44" s="1534">
        <v>490</v>
      </c>
      <c r="M44" s="1534">
        <v>523</v>
      </c>
      <c r="N44" s="1534">
        <v>570</v>
      </c>
    </row>
    <row r="45" spans="2:14" ht="15.75" customHeight="1" x14ac:dyDescent="0.2">
      <c r="B45" s="1150" t="s">
        <v>1653</v>
      </c>
      <c r="C45" s="1150"/>
      <c r="D45" s="1150"/>
      <c r="E45" s="1536">
        <f t="shared" ref="E45:I45" si="0">E43/E44</f>
        <v>8.0267558528428096E-2</v>
      </c>
      <c r="F45" s="108">
        <f t="shared" si="0"/>
        <v>0.1037037037037037</v>
      </c>
      <c r="G45" s="108">
        <f t="shared" si="0"/>
        <v>9.6153846153846159E-2</v>
      </c>
      <c r="H45" s="108">
        <f t="shared" si="0"/>
        <v>0.12631578947368421</v>
      </c>
      <c r="I45" s="108">
        <f t="shared" si="0"/>
        <v>0.12527964205816555</v>
      </c>
      <c r="J45" s="108">
        <f>J43/J44</f>
        <v>0.10869565217391304</v>
      </c>
      <c r="K45" s="108">
        <f t="shared" ref="K45:N45" si="1">K43/K44</f>
        <v>0.10738255033557047</v>
      </c>
      <c r="L45" s="108">
        <f t="shared" si="1"/>
        <v>0.23877551020408164</v>
      </c>
      <c r="M45" s="108">
        <f t="shared" si="1"/>
        <v>0.10325047801147227</v>
      </c>
      <c r="N45" s="108">
        <f t="shared" si="1"/>
        <v>0.18245614035087721</v>
      </c>
    </row>
    <row r="46" spans="2:14" ht="15.75" customHeight="1" x14ac:dyDescent="0.2">
      <c r="B46" s="39" t="s">
        <v>1654</v>
      </c>
      <c r="J46" s="579"/>
      <c r="K46" s="579"/>
      <c r="L46" s="579"/>
      <c r="M46" s="579"/>
      <c r="N46" s="579"/>
    </row>
    <row r="48" spans="2:14" ht="15.75" customHeight="1" x14ac:dyDescent="0.2">
      <c r="B48" s="39" t="s">
        <v>1655</v>
      </c>
    </row>
    <row r="49" spans="2:7" ht="15.75" customHeight="1" x14ac:dyDescent="0.2">
      <c r="B49" s="39" t="s">
        <v>1572</v>
      </c>
    </row>
    <row r="51" spans="2:7" ht="15.75" customHeight="1" x14ac:dyDescent="0.2">
      <c r="B51" s="2118" t="s">
        <v>1063</v>
      </c>
      <c r="C51" s="2152"/>
      <c r="D51" s="2152"/>
      <c r="E51" s="2152"/>
      <c r="G51" s="44" t="s">
        <v>428</v>
      </c>
    </row>
    <row r="53" spans="2:7" ht="21.75" customHeight="1" x14ac:dyDescent="0.2">
      <c r="B53" s="2151" t="s">
        <v>1656</v>
      </c>
      <c r="C53" s="2151"/>
      <c r="D53" s="2151"/>
      <c r="E53" s="2151"/>
      <c r="G53" s="192" t="s">
        <v>431</v>
      </c>
    </row>
    <row r="54" spans="2:7" ht="21.75" customHeight="1" x14ac:dyDescent="0.2">
      <c r="B54" s="2151"/>
      <c r="C54" s="2151"/>
      <c r="D54" s="2151"/>
      <c r="E54" s="2151"/>
      <c r="G54" s="192" t="s">
        <v>326</v>
      </c>
    </row>
    <row r="55" spans="2:7" ht="21.75" customHeight="1" x14ac:dyDescent="0.2">
      <c r="B55" s="2151"/>
      <c r="C55" s="2151"/>
      <c r="D55" s="2151"/>
      <c r="E55" s="2151"/>
      <c r="G55" s="192" t="s">
        <v>430</v>
      </c>
    </row>
    <row r="56" spans="2:7" ht="21.75" customHeight="1" x14ac:dyDescent="0.2">
      <c r="B56" s="2151"/>
      <c r="C56" s="2151"/>
      <c r="D56" s="2151"/>
      <c r="E56" s="2151"/>
      <c r="G56" s="192" t="s">
        <v>429</v>
      </c>
    </row>
    <row r="57" spans="2:7" ht="15.75" customHeight="1" x14ac:dyDescent="0.2">
      <c r="B57" s="2151"/>
      <c r="C57" s="2151"/>
      <c r="D57" s="2151"/>
      <c r="E57" s="2151"/>
    </row>
    <row r="58" spans="2:7" ht="15.75" customHeight="1" x14ac:dyDescent="0.2">
      <c r="B58" s="2151"/>
      <c r="C58" s="2151"/>
      <c r="D58" s="2151"/>
      <c r="E58" s="2151"/>
    </row>
    <row r="59" spans="2:7" ht="15.75" customHeight="1" x14ac:dyDescent="0.2">
      <c r="B59" s="2151"/>
      <c r="C59" s="2151"/>
      <c r="D59" s="2151"/>
      <c r="E59" s="2151"/>
    </row>
    <row r="60" spans="2:7" ht="15.75" customHeight="1" x14ac:dyDescent="0.2">
      <c r="B60" s="2151"/>
      <c r="C60" s="2151"/>
      <c r="D60" s="2151"/>
      <c r="E60" s="2151"/>
    </row>
    <row r="61" spans="2:7" ht="15.75" customHeight="1" x14ac:dyDescent="0.2">
      <c r="B61" s="2151"/>
      <c r="C61" s="2151"/>
      <c r="D61" s="2151"/>
      <c r="E61" s="2151"/>
    </row>
    <row r="62" spans="2:7" ht="15.75" customHeight="1" x14ac:dyDescent="0.2">
      <c r="B62" s="148"/>
      <c r="C62" s="148"/>
      <c r="D62" s="148"/>
      <c r="E62" s="148"/>
    </row>
    <row r="64" spans="2:7" ht="15.75" customHeight="1" x14ac:dyDescent="0.2">
      <c r="B64" s="172"/>
    </row>
    <row r="65" spans="2:5" ht="15.75" customHeight="1" x14ac:dyDescent="0.2">
      <c r="B65" s="172"/>
    </row>
    <row r="66" spans="2:5" ht="15.75" customHeight="1" x14ac:dyDescent="0.2">
      <c r="B66" s="226"/>
    </row>
    <row r="67" spans="2:5" ht="15.75" customHeight="1" x14ac:dyDescent="0.2">
      <c r="B67" s="227"/>
    </row>
    <row r="68" spans="2:5" ht="15.75" customHeight="1" x14ac:dyDescent="0.2">
      <c r="B68" s="227"/>
    </row>
    <row r="69" spans="2:5" ht="15.75" customHeight="1" x14ac:dyDescent="0.2">
      <c r="B69" s="227"/>
    </row>
    <row r="70" spans="2:5" ht="15.75" customHeight="1" x14ac:dyDescent="0.2">
      <c r="B70" s="227"/>
    </row>
    <row r="71" spans="2:5" ht="15.75" customHeight="1" x14ac:dyDescent="0.2">
      <c r="B71" s="172"/>
    </row>
    <row r="72" spans="2:5" ht="15.75" customHeight="1" x14ac:dyDescent="0.2">
      <c r="B72" s="172"/>
    </row>
    <row r="73" spans="2:5" ht="15.75" customHeight="1" x14ac:dyDescent="0.2">
      <c r="B73" s="172"/>
    </row>
    <row r="75" spans="2:5" ht="15.75" customHeight="1" x14ac:dyDescent="0.2">
      <c r="B75" s="172"/>
    </row>
    <row r="76" spans="2:5" ht="15.75" customHeight="1" x14ac:dyDescent="0.2">
      <c r="B76" s="225"/>
    </row>
    <row r="77" spans="2:5" ht="15.75" customHeight="1" thickBot="1" x14ac:dyDescent="0.25">
      <c r="B77" s="172"/>
    </row>
    <row r="78" spans="2:5" ht="15.75" customHeight="1" thickBot="1" x14ac:dyDescent="0.25">
      <c r="B78" s="561"/>
      <c r="C78" s="561"/>
      <c r="D78" s="561"/>
      <c r="E78" s="561"/>
    </row>
    <row r="79" spans="2:5" ht="15.75" customHeight="1" thickBot="1" x14ac:dyDescent="0.25">
      <c r="B79" s="562"/>
      <c r="C79" s="562"/>
      <c r="D79" s="563"/>
      <c r="E79" s="564"/>
    </row>
    <row r="80" spans="2:5" ht="15.75" customHeight="1" thickBot="1" x14ac:dyDescent="0.25">
      <c r="B80" s="562"/>
      <c r="C80" s="562"/>
      <c r="D80" s="563"/>
      <c r="E80" s="564"/>
    </row>
    <row r="81" spans="2:5" ht="15.75" customHeight="1" thickBot="1" x14ac:dyDescent="0.25">
      <c r="B81" s="562"/>
      <c r="C81" s="562"/>
      <c r="D81" s="563"/>
      <c r="E81" s="564"/>
    </row>
    <row r="82" spans="2:5" ht="15.75" customHeight="1" thickBot="1" x14ac:dyDescent="0.25">
      <c r="B82" s="562"/>
      <c r="C82" s="562"/>
      <c r="D82" s="563"/>
      <c r="E82" s="564"/>
    </row>
    <row r="83" spans="2:5" ht="15.75" customHeight="1" thickBot="1" x14ac:dyDescent="0.25">
      <c r="B83" s="562"/>
      <c r="C83" s="562"/>
      <c r="D83" s="563"/>
      <c r="E83" s="564"/>
    </row>
    <row r="84" spans="2:5" ht="15.75" customHeight="1" x14ac:dyDescent="0.2">
      <c r="B84" s="172"/>
    </row>
    <row r="85" spans="2:5" ht="15.75" customHeight="1" x14ac:dyDescent="0.2">
      <c r="B85" s="225"/>
    </row>
    <row r="86" spans="2:5" ht="15.75" customHeight="1" x14ac:dyDescent="0.2">
      <c r="B86" s="226"/>
    </row>
    <row r="87" spans="2:5" ht="15.75" customHeight="1" x14ac:dyDescent="0.2">
      <c r="B87" s="227"/>
    </row>
    <row r="88" spans="2:5" ht="15.75" customHeight="1" x14ac:dyDescent="0.2">
      <c r="B88" s="226"/>
    </row>
    <row r="89" spans="2:5" ht="15.75" customHeight="1" x14ac:dyDescent="0.2">
      <c r="B89" s="226"/>
    </row>
    <row r="90" spans="2:5" ht="15.75" customHeight="1" x14ac:dyDescent="0.2">
      <c r="B90" s="172"/>
    </row>
    <row r="92" spans="2:5" ht="15.75" customHeight="1" x14ac:dyDescent="0.2">
      <c r="B92" s="172"/>
    </row>
    <row r="93" spans="2:5" ht="15.75" customHeight="1" x14ac:dyDescent="0.2">
      <c r="B93" s="225"/>
    </row>
    <row r="94" spans="2:5" ht="15.75" customHeight="1" x14ac:dyDescent="0.2">
      <c r="B94" s="226"/>
    </row>
    <row r="95" spans="2:5" ht="15.75" customHeight="1" x14ac:dyDescent="0.2">
      <c r="B95" s="226"/>
    </row>
    <row r="96" spans="2:5" ht="15.75" customHeight="1" x14ac:dyDescent="0.2">
      <c r="B96" s="232"/>
    </row>
    <row r="97" spans="2:2" ht="15.75" customHeight="1" x14ac:dyDescent="0.2">
      <c r="B97" s="232"/>
    </row>
    <row r="98" spans="2:2" ht="15.75" customHeight="1" x14ac:dyDescent="0.2">
      <c r="B98" s="565"/>
    </row>
    <row r="99" spans="2:2" ht="15.75" customHeight="1" x14ac:dyDescent="0.2">
      <c r="B99" s="565"/>
    </row>
    <row r="100" spans="2:2" ht="15.75" customHeight="1" x14ac:dyDescent="0.2">
      <c r="B100" s="172"/>
    </row>
    <row r="101" spans="2:2" ht="15.75" customHeight="1" x14ac:dyDescent="0.2">
      <c r="B101" s="172"/>
    </row>
    <row r="102" spans="2:2" ht="15.75" customHeight="1" x14ac:dyDescent="0.2">
      <c r="B102" s="172"/>
    </row>
    <row r="104" spans="2:2" ht="15.75" customHeight="1" x14ac:dyDescent="0.2">
      <c r="B104" s="172"/>
    </row>
    <row r="105" spans="2:2" ht="15.75" customHeight="1" x14ac:dyDescent="0.2">
      <c r="B105" s="225"/>
    </row>
    <row r="106" spans="2:2" ht="15.75" customHeight="1" x14ac:dyDescent="0.2">
      <c r="B106" s="172"/>
    </row>
    <row r="107" spans="2:2" ht="15.75" customHeight="1" x14ac:dyDescent="0.2">
      <c r="B107" s="172"/>
    </row>
    <row r="108" spans="2:2" ht="15.75" customHeight="1" x14ac:dyDescent="0.2">
      <c r="B108" s="172"/>
    </row>
    <row r="109" spans="2:2" ht="15.75" customHeight="1" x14ac:dyDescent="0.2">
      <c r="B109" s="225"/>
    </row>
    <row r="110" spans="2:2" ht="15.75" customHeight="1" x14ac:dyDescent="0.2">
      <c r="B110" s="172"/>
    </row>
    <row r="111" spans="2:2" ht="15.75" customHeight="1" x14ac:dyDescent="0.2">
      <c r="B111" s="225"/>
    </row>
    <row r="112" spans="2:2" ht="15.75" customHeight="1" x14ac:dyDescent="0.2">
      <c r="B112" s="172"/>
    </row>
    <row r="113" spans="2:2" ht="15.75" customHeight="1" x14ac:dyDescent="0.2">
      <c r="B113" s="172"/>
    </row>
    <row r="114" spans="2:2" ht="15.75" customHeight="1" x14ac:dyDescent="0.2">
      <c r="B114" s="226"/>
    </row>
    <row r="115" spans="2:2" ht="15.75" customHeight="1" x14ac:dyDescent="0.2">
      <c r="B115" s="227"/>
    </row>
    <row r="116" spans="2:2" ht="15.75" customHeight="1" x14ac:dyDescent="0.2">
      <c r="B116" s="227"/>
    </row>
    <row r="117" spans="2:2" ht="15.75" customHeight="1" x14ac:dyDescent="0.2">
      <c r="B117" s="227"/>
    </row>
    <row r="118" spans="2:2" ht="15.75" customHeight="1" x14ac:dyDescent="0.2">
      <c r="B118" s="227"/>
    </row>
    <row r="119" spans="2:2" ht="15.75" customHeight="1" x14ac:dyDescent="0.2">
      <c r="B119" s="172"/>
    </row>
    <row r="121" spans="2:2" ht="15.75" customHeight="1" x14ac:dyDescent="0.2">
      <c r="B121" s="172"/>
    </row>
    <row r="122" spans="2:2" ht="15.75" customHeight="1" x14ac:dyDescent="0.2">
      <c r="B122" s="225"/>
    </row>
    <row r="123" spans="2:2" ht="15.75" customHeight="1" x14ac:dyDescent="0.2">
      <c r="B123" s="172"/>
    </row>
    <row r="124" spans="2:2" ht="15.75" customHeight="1" x14ac:dyDescent="0.2">
      <c r="B124" s="225"/>
    </row>
    <row r="125" spans="2:2" ht="15.75" customHeight="1" x14ac:dyDescent="0.2">
      <c r="B125" s="226"/>
    </row>
    <row r="126" spans="2:2" ht="15.75" customHeight="1" x14ac:dyDescent="0.2">
      <c r="B126" s="226"/>
    </row>
    <row r="127" spans="2:2" ht="15.75" customHeight="1" x14ac:dyDescent="0.2">
      <c r="B127" s="226"/>
    </row>
    <row r="128" spans="2:2" ht="15.75" customHeight="1" x14ac:dyDescent="0.2">
      <c r="B128" s="226"/>
    </row>
    <row r="129" spans="2:2" ht="15.75" customHeight="1" x14ac:dyDescent="0.2">
      <c r="B129" s="172"/>
    </row>
    <row r="130" spans="2:2" ht="15.75" customHeight="1" x14ac:dyDescent="0.2">
      <c r="B130" s="225"/>
    </row>
    <row r="131" spans="2:2" ht="15.75" customHeight="1" x14ac:dyDescent="0.2">
      <c r="B131" s="226"/>
    </row>
    <row r="132" spans="2:2" ht="15.75" customHeight="1" x14ac:dyDescent="0.2">
      <c r="B132" s="226"/>
    </row>
    <row r="133" spans="2:2" ht="15.75" customHeight="1" x14ac:dyDescent="0.2">
      <c r="B133" s="226"/>
    </row>
    <row r="134" spans="2:2" ht="15.75" customHeight="1" x14ac:dyDescent="0.2">
      <c r="B134" s="226"/>
    </row>
    <row r="135" spans="2:2" ht="15.75" customHeight="1" x14ac:dyDescent="0.2">
      <c r="B135" s="172"/>
    </row>
    <row r="137" spans="2:2" ht="15.75" customHeight="1" x14ac:dyDescent="0.2">
      <c r="B137" s="172"/>
    </row>
    <row r="138" spans="2:2" ht="15.75" customHeight="1" x14ac:dyDescent="0.2">
      <c r="B138" s="225"/>
    </row>
    <row r="139" spans="2:2" ht="15.75" customHeight="1" x14ac:dyDescent="0.2">
      <c r="B139" s="172"/>
    </row>
    <row r="140" spans="2:2" ht="15.75" customHeight="1" x14ac:dyDescent="0.2">
      <c r="B140" s="225"/>
    </row>
    <row r="141" spans="2:2" ht="15.75" customHeight="1" x14ac:dyDescent="0.2">
      <c r="B141" s="172"/>
    </row>
    <row r="142" spans="2:2" ht="15.75" customHeight="1" x14ac:dyDescent="0.2">
      <c r="B142" s="172"/>
    </row>
    <row r="143" spans="2:2" ht="15.75" customHeight="1" x14ac:dyDescent="0.2">
      <c r="B143" s="226"/>
    </row>
    <row r="144" spans="2:2" ht="15.75" customHeight="1" x14ac:dyDescent="0.2">
      <c r="B144" s="226"/>
    </row>
    <row r="145" spans="2:2" ht="15.75" customHeight="1" x14ac:dyDescent="0.2">
      <c r="B145" s="226"/>
    </row>
    <row r="146" spans="2:2" ht="15.75" customHeight="1" x14ac:dyDescent="0.2">
      <c r="B146" s="226"/>
    </row>
    <row r="147" spans="2:2" ht="15.75" customHeight="1" x14ac:dyDescent="0.2">
      <c r="B147" s="226"/>
    </row>
    <row r="148" spans="2:2" ht="15.75" customHeight="1" x14ac:dyDescent="0.2">
      <c r="B148" s="226"/>
    </row>
    <row r="149" spans="2:2" ht="15.75" customHeight="1" x14ac:dyDescent="0.2">
      <c r="B149" s="172"/>
    </row>
    <row r="150" spans="2:2" ht="15.75" customHeight="1" x14ac:dyDescent="0.2">
      <c r="B150" s="225"/>
    </row>
    <row r="151" spans="2:2" ht="15.75" customHeight="1" x14ac:dyDescent="0.2">
      <c r="B151" s="172"/>
    </row>
    <row r="152" spans="2:2" ht="15.75" customHeight="1" x14ac:dyDescent="0.2">
      <c r="B152" s="172"/>
    </row>
    <row r="153" spans="2:2" ht="15.75" customHeight="1" x14ac:dyDescent="0.2">
      <c r="B153" s="172"/>
    </row>
    <row r="154" spans="2:2" ht="15.75" customHeight="1" x14ac:dyDescent="0.2">
      <c r="B154" s="225"/>
    </row>
    <row r="155" spans="2:2" ht="15.75" customHeight="1" x14ac:dyDescent="0.2">
      <c r="B155" s="172"/>
    </row>
    <row r="156" spans="2:2" ht="15.75" customHeight="1" x14ac:dyDescent="0.2">
      <c r="B156" s="172"/>
    </row>
    <row r="157" spans="2:2" ht="15.75" customHeight="1" x14ac:dyDescent="0.2">
      <c r="B157" s="226"/>
    </row>
    <row r="158" spans="2:2" ht="15.75" customHeight="1" x14ac:dyDescent="0.2">
      <c r="B158" s="226"/>
    </row>
    <row r="159" spans="2:2" ht="15.75" customHeight="1" x14ac:dyDescent="0.2">
      <c r="B159" s="226"/>
    </row>
    <row r="160" spans="2:2" ht="15.75" customHeight="1" x14ac:dyDescent="0.2">
      <c r="B160" s="226"/>
    </row>
    <row r="161" spans="2:2" ht="15.75" customHeight="1" x14ac:dyDescent="0.2">
      <c r="B161" s="172"/>
    </row>
    <row r="162" spans="2:2" ht="15.75" customHeight="1" x14ac:dyDescent="0.2">
      <c r="B162" s="225"/>
    </row>
    <row r="163" spans="2:2" ht="15.75" customHeight="1" x14ac:dyDescent="0.2">
      <c r="B163" s="172"/>
    </row>
    <row r="164" spans="2:2" ht="15.75" customHeight="1" x14ac:dyDescent="0.2">
      <c r="B164" s="172"/>
    </row>
  </sheetData>
  <sheetProtection formatCells="0" formatColumns="0" formatRows="0" insertColumns="0" insertRows="0" insertHyperlinks="0" deleteColumns="0" deleteRows="0" pivotTables="0"/>
  <mergeCells count="33">
    <mergeCell ref="B5:C5"/>
    <mergeCell ref="D5:E5"/>
    <mergeCell ref="F5:G5"/>
    <mergeCell ref="H5:J5"/>
    <mergeCell ref="B7:C7"/>
    <mergeCell ref="D7:E7"/>
    <mergeCell ref="B6:C6"/>
    <mergeCell ref="D6:E6"/>
    <mergeCell ref="F6:G6"/>
    <mergeCell ref="H6:J6"/>
    <mergeCell ref="H7:J7"/>
    <mergeCell ref="B2:D2"/>
    <mergeCell ref="E2:J2"/>
    <mergeCell ref="B4:C4"/>
    <mergeCell ref="D4:E4"/>
    <mergeCell ref="F4:G4"/>
    <mergeCell ref="H4:J4"/>
    <mergeCell ref="B53:E61"/>
    <mergeCell ref="B44:D44"/>
    <mergeCell ref="B51:E51"/>
    <mergeCell ref="K12:N12"/>
    <mergeCell ref="F7:G7"/>
    <mergeCell ref="H8:J8"/>
    <mergeCell ref="E13:N13"/>
    <mergeCell ref="C30:C31"/>
    <mergeCell ref="B43:D43"/>
    <mergeCell ref="B8:C8"/>
    <mergeCell ref="D8:E8"/>
    <mergeCell ref="F8:G8"/>
    <mergeCell ref="B10:J10"/>
    <mergeCell ref="B13:B14"/>
    <mergeCell ref="C13:C14"/>
    <mergeCell ref="B15:B42"/>
  </mergeCells>
  <phoneticPr fontId="3" type="noConversion"/>
  <pageMargins left="0.7" right="0.7" top="0.75" bottom="0.75" header="0" footer="0"/>
  <pageSetup paperSize="9" scale="16"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1" id="{00000000-000E-0000-3300-000001000000}">
            <x14:iconSet iconSet="4Arrows" custom="1">
              <x14:cfvo type="percent">
                <xm:f>0</xm:f>
              </x14:cfvo>
              <x14:cfvo type="num">
                <xm:f>2.5000000000000001E-2</xm:f>
              </x14:cfvo>
              <x14:cfvo type="num">
                <xm:f>0.05</xm:f>
              </x14:cfvo>
              <x14:cfvo type="num">
                <xm:f>0.1</xm:f>
              </x14:cfvo>
              <x14:cfIcon iconSet="3Symbols" iconId="2"/>
              <x14:cfIcon iconSet="3Triangles" iconId="2"/>
              <x14:cfIcon iconSet="3TrafficLights1" iconId="1"/>
              <x14:cfIcon iconSet="3TrafficLights1" iconId="0"/>
            </x14:iconSet>
          </x14:cfRule>
          <xm:sqref>E45:N45</xm:sqref>
        </x14:conditionalFormatting>
      </x14:conditionalFormatting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1D79A1-FB2D-4DA2-BBD3-5AB76F20BBE5}">
  <sheetPr>
    <tabColor theme="2"/>
    <pageSetUpPr fitToPage="1"/>
  </sheetPr>
  <dimension ref="B2:AH37"/>
  <sheetViews>
    <sheetView showGridLines="0" workbookViewId="0">
      <selection activeCell="N21" sqref="N21"/>
    </sheetView>
  </sheetViews>
  <sheetFormatPr defaultColWidth="12.5703125" defaultRowHeight="15.75" customHeight="1" x14ac:dyDescent="0.2"/>
  <cols>
    <col min="1" max="1" width="3.42578125" style="39" customWidth="1"/>
    <col min="2" max="2" width="20.28515625" style="39" customWidth="1"/>
    <col min="3" max="34" width="9.7109375" style="39" customWidth="1"/>
    <col min="35" max="16384" width="12.5703125" style="39"/>
  </cols>
  <sheetData>
    <row r="2" spans="2:34" s="166" customFormat="1" ht="36" customHeight="1" x14ac:dyDescent="0.25">
      <c r="B2" s="2441" t="s">
        <v>0</v>
      </c>
      <c r="C2" s="2441"/>
      <c r="D2" s="2441"/>
      <c r="E2" s="2441"/>
      <c r="F2" s="2441"/>
      <c r="G2" s="2441"/>
      <c r="H2" s="2046" t="s">
        <v>123</v>
      </c>
      <c r="I2" s="2047"/>
      <c r="J2" s="2047"/>
      <c r="K2" s="2047"/>
      <c r="L2" s="2047"/>
      <c r="M2" s="2047"/>
      <c r="N2" s="2047"/>
      <c r="O2" s="2106"/>
      <c r="P2" s="1010"/>
    </row>
    <row r="3" spans="2:34" ht="22.5" customHeight="1" x14ac:dyDescent="0.2">
      <c r="B3" s="40"/>
      <c r="C3" s="40"/>
      <c r="D3" s="41"/>
      <c r="E3" s="41"/>
      <c r="F3" s="41"/>
      <c r="G3" s="41"/>
      <c r="H3" s="41"/>
      <c r="I3" s="41"/>
    </row>
    <row r="4" spans="2:34" ht="54.75" customHeight="1" x14ac:dyDescent="0.2">
      <c r="B4" s="2135" t="s">
        <v>124</v>
      </c>
      <c r="C4" s="2135"/>
      <c r="D4" s="2602"/>
      <c r="E4" s="2493" t="s">
        <v>68</v>
      </c>
      <c r="F4" s="2594"/>
      <c r="G4" s="2595"/>
      <c r="H4" s="2596" t="s">
        <v>126</v>
      </c>
      <c r="I4" s="2135"/>
      <c r="J4" s="2602"/>
      <c r="K4" s="2597" t="s">
        <v>1657</v>
      </c>
      <c r="L4" s="2598"/>
      <c r="M4" s="2598"/>
      <c r="N4" s="2598"/>
      <c r="O4" s="2599"/>
    </row>
    <row r="5" spans="2:34" ht="33.75" customHeight="1" x14ac:dyDescent="0.2">
      <c r="B5" s="2135" t="s">
        <v>128</v>
      </c>
      <c r="C5" s="2135"/>
      <c r="D5" s="2602"/>
      <c r="E5" s="2290" t="s">
        <v>1658</v>
      </c>
      <c r="F5" s="2594"/>
      <c r="G5" s="2595"/>
      <c r="H5" s="2604" t="s">
        <v>130</v>
      </c>
      <c r="I5" s="2605"/>
      <c r="J5" s="2606"/>
      <c r="K5" s="2098" t="s">
        <v>496</v>
      </c>
      <c r="L5" s="2039"/>
      <c r="M5" s="2039"/>
      <c r="N5" s="2039"/>
      <c r="O5" s="2040"/>
    </row>
    <row r="6" spans="2:34" ht="34.5" customHeight="1" x14ac:dyDescent="0.2">
      <c r="B6" s="2135" t="s">
        <v>132</v>
      </c>
      <c r="C6" s="2135"/>
      <c r="D6" s="2602"/>
      <c r="E6" s="2290" t="s">
        <v>1659</v>
      </c>
      <c r="F6" s="2594"/>
      <c r="G6" s="2595"/>
      <c r="H6" s="2604" t="s">
        <v>134</v>
      </c>
      <c r="I6" s="2605"/>
      <c r="J6" s="2606"/>
      <c r="K6" s="2098" t="s">
        <v>135</v>
      </c>
      <c r="L6" s="2039"/>
      <c r="M6" s="2039"/>
      <c r="N6" s="2039"/>
      <c r="O6" s="2040"/>
    </row>
    <row r="7" spans="2:34" ht="45" customHeight="1" x14ac:dyDescent="0.2">
      <c r="B7" s="2135" t="s">
        <v>136</v>
      </c>
      <c r="C7" s="2135"/>
      <c r="D7" s="2602"/>
      <c r="E7" s="2098" t="s">
        <v>1518</v>
      </c>
      <c r="F7" s="2039"/>
      <c r="G7" s="2040"/>
      <c r="H7" s="2604" t="s">
        <v>138</v>
      </c>
      <c r="I7" s="2605"/>
      <c r="J7" s="2606"/>
      <c r="K7" s="2424" t="s">
        <v>139</v>
      </c>
      <c r="L7" s="2425"/>
      <c r="M7" s="2425"/>
      <c r="N7" s="2425"/>
      <c r="O7" s="2426"/>
    </row>
    <row r="8" spans="2:34" ht="38.25" customHeight="1" x14ac:dyDescent="0.2">
      <c r="B8" s="2135" t="s">
        <v>140</v>
      </c>
      <c r="C8" s="2135"/>
      <c r="D8" s="2602"/>
      <c r="E8" s="2290" t="s">
        <v>1594</v>
      </c>
      <c r="F8" s="2594"/>
      <c r="G8" s="2595"/>
      <c r="H8" s="2596" t="s">
        <v>142</v>
      </c>
      <c r="I8" s="2135"/>
      <c r="J8" s="2135"/>
      <c r="K8" s="2600" t="s">
        <v>1660</v>
      </c>
      <c r="L8" s="2601"/>
      <c r="M8" s="2601"/>
      <c r="N8" s="2601"/>
      <c r="O8" s="2601"/>
    </row>
    <row r="9" spans="2:34" ht="22.5" customHeight="1" x14ac:dyDescent="0.2"/>
    <row r="10" spans="2:34" ht="22.5" customHeight="1" x14ac:dyDescent="0.2">
      <c r="B10" s="2234" t="s">
        <v>144</v>
      </c>
      <c r="C10" s="2234"/>
      <c r="D10" s="2234"/>
      <c r="E10" s="2234"/>
      <c r="F10" s="2234"/>
      <c r="G10" s="2234"/>
      <c r="H10" s="2234"/>
      <c r="I10" s="2234"/>
      <c r="J10" s="2234"/>
      <c r="K10" s="2234"/>
      <c r="L10" s="2234"/>
      <c r="M10" s="2234"/>
      <c r="N10" s="2234"/>
      <c r="O10" s="2234"/>
    </row>
    <row r="11" spans="2:34" s="172" customFormat="1" ht="22.5" customHeight="1" x14ac:dyDescent="0.2">
      <c r="B11" s="1106" t="s">
        <v>1661</v>
      </c>
      <c r="C11" s="1107"/>
      <c r="D11" s="1107"/>
      <c r="E11" s="1107"/>
      <c r="F11" s="1107"/>
      <c r="G11" s="1107"/>
      <c r="H11" s="1109" t="s">
        <v>601</v>
      </c>
      <c r="I11" s="1100"/>
      <c r="J11" s="1107"/>
      <c r="K11" s="1107"/>
      <c r="L11" s="1107"/>
      <c r="M11" s="1107"/>
      <c r="N11" s="1107"/>
      <c r="O11" s="1110"/>
    </row>
    <row r="12" spans="2:34" ht="22.5" customHeight="1" x14ac:dyDescent="0.2">
      <c r="B12" s="221"/>
      <c r="C12" s="92"/>
      <c r="D12" s="92"/>
      <c r="E12" s="92"/>
      <c r="F12" s="92"/>
      <c r="G12" s="92"/>
      <c r="H12" s="92"/>
      <c r="I12" s="92"/>
      <c r="J12" s="92"/>
    </row>
    <row r="13" spans="2:34" ht="84" customHeight="1" x14ac:dyDescent="0.2">
      <c r="B13" s="2593" t="s">
        <v>1662</v>
      </c>
      <c r="C13" s="2593"/>
      <c r="D13" s="2593"/>
      <c r="E13" s="2593"/>
      <c r="F13" s="2593"/>
      <c r="G13" s="2593"/>
      <c r="H13" s="2593"/>
      <c r="I13" s="2593"/>
      <c r="J13" s="2593"/>
      <c r="K13" s="2593"/>
      <c r="L13" s="2593"/>
      <c r="M13" s="2593"/>
      <c r="N13" s="2593"/>
    </row>
    <row r="14" spans="2:34" ht="19.5" customHeight="1" x14ac:dyDescent="0.2">
      <c r="B14" s="1036" t="s">
        <v>1663</v>
      </c>
      <c r="C14" s="653"/>
      <c r="D14" s="653"/>
      <c r="E14" s="653"/>
      <c r="F14" s="653"/>
      <c r="G14" s="422"/>
      <c r="H14" s="422"/>
      <c r="I14" s="422"/>
      <c r="J14" s="422"/>
      <c r="K14" s="422"/>
      <c r="L14" s="422"/>
      <c r="M14" s="422"/>
      <c r="N14" s="422"/>
    </row>
    <row r="15" spans="2:34" ht="19.5" customHeight="1" x14ac:dyDescent="0.2">
      <c r="B15" s="282"/>
      <c r="C15" s="282"/>
      <c r="D15" s="282"/>
      <c r="E15" s="282"/>
      <c r="F15" s="282"/>
    </row>
    <row r="16" spans="2:34" ht="18" customHeight="1" x14ac:dyDescent="0.2">
      <c r="B16" s="2603" t="s">
        <v>1028</v>
      </c>
      <c r="C16" s="2188" t="s">
        <v>1664</v>
      </c>
      <c r="D16" s="2188"/>
      <c r="E16" s="2188"/>
      <c r="F16" s="2188"/>
      <c r="G16" s="2188" t="s">
        <v>1665</v>
      </c>
      <c r="H16" s="2188"/>
      <c r="I16" s="2188"/>
      <c r="J16" s="2188"/>
      <c r="K16" s="2188" t="s">
        <v>1666</v>
      </c>
      <c r="L16" s="2188"/>
      <c r="M16" s="2188"/>
      <c r="N16" s="2188"/>
      <c r="O16" s="2188" t="s">
        <v>1667</v>
      </c>
      <c r="P16" s="2188"/>
      <c r="Q16" s="2188"/>
      <c r="R16" s="2188"/>
      <c r="S16" s="2188" t="s">
        <v>1668</v>
      </c>
      <c r="T16" s="2188"/>
      <c r="U16" s="2188"/>
      <c r="V16" s="2188"/>
      <c r="W16" s="2188" t="s">
        <v>1669</v>
      </c>
      <c r="X16" s="2188"/>
      <c r="Y16" s="2188"/>
      <c r="Z16" s="2188"/>
      <c r="AA16" s="2188" t="s">
        <v>1670</v>
      </c>
      <c r="AB16" s="2188"/>
      <c r="AC16" s="2188"/>
      <c r="AD16" s="2188"/>
      <c r="AE16" s="2188" t="s">
        <v>1671</v>
      </c>
      <c r="AF16" s="2188"/>
      <c r="AG16" s="2188"/>
      <c r="AH16" s="2188"/>
    </row>
    <row r="17" spans="2:34" ht="26.25" customHeight="1" x14ac:dyDescent="0.2">
      <c r="B17" s="2603"/>
      <c r="C17" s="2188" t="s">
        <v>1672</v>
      </c>
      <c r="D17" s="2188"/>
      <c r="E17" s="2188" t="s">
        <v>1673</v>
      </c>
      <c r="F17" s="2188"/>
      <c r="G17" s="2188" t="s">
        <v>1672</v>
      </c>
      <c r="H17" s="2188"/>
      <c r="I17" s="2188" t="s">
        <v>1674</v>
      </c>
      <c r="J17" s="2188"/>
      <c r="K17" s="2188" t="s">
        <v>1672</v>
      </c>
      <c r="L17" s="2188"/>
      <c r="M17" s="2188" t="s">
        <v>1673</v>
      </c>
      <c r="N17" s="2188"/>
      <c r="O17" s="2188" t="s">
        <v>1672</v>
      </c>
      <c r="P17" s="2188"/>
      <c r="Q17" s="2188" t="s">
        <v>1673</v>
      </c>
      <c r="R17" s="2188"/>
      <c r="S17" s="2188" t="s">
        <v>1672</v>
      </c>
      <c r="T17" s="2188"/>
      <c r="U17" s="2188" t="s">
        <v>1673</v>
      </c>
      <c r="V17" s="2188"/>
      <c r="W17" s="2188" t="s">
        <v>1672</v>
      </c>
      <c r="X17" s="2188"/>
      <c r="Y17" s="2188" t="s">
        <v>1673</v>
      </c>
      <c r="Z17" s="2188"/>
      <c r="AA17" s="2188" t="s">
        <v>1672</v>
      </c>
      <c r="AB17" s="2188"/>
      <c r="AC17" s="2188" t="s">
        <v>1673</v>
      </c>
      <c r="AD17" s="2188"/>
      <c r="AE17" s="2188" t="s">
        <v>1672</v>
      </c>
      <c r="AF17" s="2188"/>
      <c r="AG17" s="2188" t="s">
        <v>1673</v>
      </c>
      <c r="AH17" s="2188"/>
    </row>
    <row r="18" spans="2:34" ht="29.25" customHeight="1" x14ac:dyDescent="0.2">
      <c r="B18" s="1251" t="s">
        <v>1675</v>
      </c>
      <c r="C18" s="1133" t="s">
        <v>1676</v>
      </c>
      <c r="D18" s="1133" t="s">
        <v>1677</v>
      </c>
      <c r="E18" s="1133" t="s">
        <v>1676</v>
      </c>
      <c r="F18" s="1133" t="s">
        <v>1677</v>
      </c>
      <c r="G18" s="1133" t="s">
        <v>1676</v>
      </c>
      <c r="H18" s="1133" t="s">
        <v>1677</v>
      </c>
      <c r="I18" s="1133" t="s">
        <v>1676</v>
      </c>
      <c r="J18" s="1133" t="s">
        <v>1677</v>
      </c>
      <c r="K18" s="1133" t="s">
        <v>1676</v>
      </c>
      <c r="L18" s="1133" t="s">
        <v>1677</v>
      </c>
      <c r="M18" s="1133" t="s">
        <v>1676</v>
      </c>
      <c r="N18" s="1133" t="s">
        <v>1677</v>
      </c>
      <c r="O18" s="1133" t="s">
        <v>1676</v>
      </c>
      <c r="P18" s="1133" t="s">
        <v>1677</v>
      </c>
      <c r="Q18" s="1133" t="s">
        <v>1676</v>
      </c>
      <c r="R18" s="1133" t="s">
        <v>1677</v>
      </c>
      <c r="S18" s="1133" t="s">
        <v>1676</v>
      </c>
      <c r="T18" s="1133" t="s">
        <v>1677</v>
      </c>
      <c r="U18" s="1133" t="s">
        <v>1676</v>
      </c>
      <c r="V18" s="1133" t="s">
        <v>1677</v>
      </c>
      <c r="W18" s="1133" t="s">
        <v>1676</v>
      </c>
      <c r="X18" s="1133" t="s">
        <v>1677</v>
      </c>
      <c r="Y18" s="1133" t="s">
        <v>1676</v>
      </c>
      <c r="Z18" s="1133" t="s">
        <v>1677</v>
      </c>
      <c r="AA18" s="1133" t="s">
        <v>1676</v>
      </c>
      <c r="AB18" s="1133" t="s">
        <v>1677</v>
      </c>
      <c r="AC18" s="1133" t="s">
        <v>1676</v>
      </c>
      <c r="AD18" s="1133" t="s">
        <v>1677</v>
      </c>
      <c r="AE18" s="1133" t="s">
        <v>1676</v>
      </c>
      <c r="AF18" s="1133" t="s">
        <v>1677</v>
      </c>
      <c r="AG18" s="1133" t="s">
        <v>1676</v>
      </c>
      <c r="AH18" s="1133" t="s">
        <v>1677</v>
      </c>
    </row>
    <row r="19" spans="2:34" ht="39" customHeight="1" thickBot="1" x14ac:dyDescent="0.25">
      <c r="B19" s="1331" t="s">
        <v>1678</v>
      </c>
      <c r="C19" s="1539">
        <v>3.4</v>
      </c>
      <c r="D19" s="1539">
        <v>3.19</v>
      </c>
      <c r="E19" s="1539">
        <v>3.39</v>
      </c>
      <c r="F19" s="1539">
        <v>3.18</v>
      </c>
      <c r="G19" s="1539">
        <v>3.45</v>
      </c>
      <c r="H19" s="1539">
        <v>3.26</v>
      </c>
      <c r="I19" s="1539"/>
      <c r="J19" s="1539"/>
      <c r="K19" s="1539">
        <v>3.49</v>
      </c>
      <c r="L19" s="1539">
        <v>3.34</v>
      </c>
      <c r="M19" s="1539">
        <v>3.52</v>
      </c>
      <c r="N19" s="1539">
        <v>3.33</v>
      </c>
      <c r="O19" s="1539">
        <v>3.51</v>
      </c>
      <c r="P19" s="1539">
        <v>3.36</v>
      </c>
      <c r="Q19" s="1539">
        <v>3.49</v>
      </c>
      <c r="R19" s="1539">
        <v>3.34</v>
      </c>
      <c r="S19" s="1540">
        <v>3.53</v>
      </c>
      <c r="T19" s="1540">
        <v>3.4</v>
      </c>
      <c r="U19" s="1540">
        <v>3.53</v>
      </c>
      <c r="V19" s="1540">
        <v>3.42</v>
      </c>
      <c r="W19" s="1540">
        <v>3.49</v>
      </c>
      <c r="X19" s="1540">
        <v>3.36</v>
      </c>
      <c r="Y19" s="1540">
        <v>3.53</v>
      </c>
      <c r="Z19" s="1540">
        <v>3.34</v>
      </c>
      <c r="AA19" s="1540">
        <v>3.55</v>
      </c>
      <c r="AB19" s="1540">
        <v>3.27</v>
      </c>
      <c r="AC19" s="1540">
        <v>3.53</v>
      </c>
      <c r="AD19" s="1540">
        <v>3.36</v>
      </c>
      <c r="AE19" s="1539">
        <v>3.56</v>
      </c>
      <c r="AF19" s="1539">
        <v>3.39</v>
      </c>
      <c r="AG19" s="1329"/>
      <c r="AH19" s="1329"/>
    </row>
    <row r="20" spans="2:34" ht="43.5" customHeight="1" thickBot="1" x14ac:dyDescent="0.25">
      <c r="B20" s="1331" t="s">
        <v>1679</v>
      </c>
      <c r="C20" s="1539">
        <v>3.38</v>
      </c>
      <c r="D20" s="1539">
        <v>3.08</v>
      </c>
      <c r="E20" s="1539">
        <v>3.32</v>
      </c>
      <c r="F20" s="1539">
        <v>3.04</v>
      </c>
      <c r="G20" s="1539">
        <v>3.38</v>
      </c>
      <c r="H20" s="1539">
        <v>3.06</v>
      </c>
      <c r="I20" s="1539"/>
      <c r="J20" s="1539"/>
      <c r="K20" s="1539">
        <v>3.44</v>
      </c>
      <c r="L20" s="1539">
        <v>3.17</v>
      </c>
      <c r="M20" s="1539">
        <v>3.39</v>
      </c>
      <c r="N20" s="1539">
        <v>3.12</v>
      </c>
      <c r="O20" s="1539">
        <v>3.51</v>
      </c>
      <c r="P20" s="1539">
        <v>3.22</v>
      </c>
      <c r="Q20" s="1539">
        <v>3.48</v>
      </c>
      <c r="R20" s="1539">
        <v>3.21</v>
      </c>
      <c r="S20" s="1540">
        <v>3.43</v>
      </c>
      <c r="T20" s="1540">
        <v>3.21</v>
      </c>
      <c r="U20" s="1540">
        <v>3.49</v>
      </c>
      <c r="V20" s="1540">
        <v>3.23</v>
      </c>
      <c r="W20" s="1540">
        <v>3.51</v>
      </c>
      <c r="X20" s="1540">
        <v>3.25</v>
      </c>
      <c r="Y20" s="1540">
        <v>3.5</v>
      </c>
      <c r="Z20" s="1540">
        <v>3.24</v>
      </c>
      <c r="AA20" s="1540">
        <v>3.49</v>
      </c>
      <c r="AB20" s="1540">
        <v>3.24</v>
      </c>
      <c r="AC20" s="1540">
        <v>3.48</v>
      </c>
      <c r="AD20" s="1540">
        <v>3.24</v>
      </c>
      <c r="AE20" s="1539">
        <v>3.51</v>
      </c>
      <c r="AF20" s="1539">
        <v>3.27</v>
      </c>
      <c r="AG20" s="1329"/>
      <c r="AH20" s="1329"/>
    </row>
    <row r="24" spans="2:34" ht="21.75" customHeight="1" x14ac:dyDescent="0.2">
      <c r="B24" s="2603" t="s">
        <v>1148</v>
      </c>
      <c r="C24" s="2188" t="s">
        <v>1664</v>
      </c>
      <c r="D24" s="2188"/>
      <c r="E24" s="2188"/>
      <c r="F24" s="2188"/>
      <c r="G24" s="2188" t="s">
        <v>1665</v>
      </c>
      <c r="H24" s="2188"/>
      <c r="I24" s="2188"/>
      <c r="J24" s="2188"/>
      <c r="K24" s="2188" t="s">
        <v>1666</v>
      </c>
      <c r="L24" s="2188"/>
      <c r="M24" s="2188"/>
      <c r="N24" s="2188"/>
      <c r="O24" s="2188" t="s">
        <v>1667</v>
      </c>
      <c r="P24" s="2188"/>
      <c r="Q24" s="2188"/>
      <c r="R24" s="2188"/>
      <c r="S24" s="2188" t="s">
        <v>1668</v>
      </c>
      <c r="T24" s="2188"/>
      <c r="U24" s="2188"/>
      <c r="V24" s="2188"/>
      <c r="W24" s="2188" t="s">
        <v>1669</v>
      </c>
      <c r="X24" s="2188"/>
      <c r="Y24" s="2188"/>
      <c r="Z24" s="2188"/>
      <c r="AA24" s="2188" t="s">
        <v>1670</v>
      </c>
      <c r="AB24" s="2188"/>
      <c r="AC24" s="2188"/>
      <c r="AD24" s="2188"/>
      <c r="AE24" s="2188" t="s">
        <v>1671</v>
      </c>
      <c r="AF24" s="2188"/>
      <c r="AG24" s="2188"/>
      <c r="AH24" s="2188"/>
    </row>
    <row r="25" spans="2:34" ht="21.75" customHeight="1" x14ac:dyDescent="0.2">
      <c r="B25" s="2603"/>
      <c r="C25" s="2188" t="s">
        <v>1672</v>
      </c>
      <c r="D25" s="2188"/>
      <c r="E25" s="2188" t="s">
        <v>1673</v>
      </c>
      <c r="F25" s="2188"/>
      <c r="G25" s="2188" t="s">
        <v>1672</v>
      </c>
      <c r="H25" s="2188"/>
      <c r="I25" s="2188" t="s">
        <v>1674</v>
      </c>
      <c r="J25" s="2188"/>
      <c r="K25" s="2188" t="s">
        <v>1672</v>
      </c>
      <c r="L25" s="2188"/>
      <c r="M25" s="2188" t="s">
        <v>1673</v>
      </c>
      <c r="N25" s="2188"/>
      <c r="O25" s="2188" t="s">
        <v>1672</v>
      </c>
      <c r="P25" s="2188"/>
      <c r="Q25" s="2188" t="s">
        <v>1673</v>
      </c>
      <c r="R25" s="2188"/>
      <c r="S25" s="2188" t="s">
        <v>1672</v>
      </c>
      <c r="T25" s="2188"/>
      <c r="U25" s="2188" t="s">
        <v>1673</v>
      </c>
      <c r="V25" s="2188"/>
      <c r="W25" s="2188" t="s">
        <v>1672</v>
      </c>
      <c r="X25" s="2188"/>
      <c r="Y25" s="2188" t="s">
        <v>1673</v>
      </c>
      <c r="Z25" s="2188"/>
      <c r="AA25" s="2188" t="s">
        <v>1672</v>
      </c>
      <c r="AB25" s="2188"/>
      <c r="AC25" s="2188" t="s">
        <v>1673</v>
      </c>
      <c r="AD25" s="2188"/>
      <c r="AE25" s="2188" t="s">
        <v>1672</v>
      </c>
      <c r="AF25" s="2188"/>
      <c r="AG25" s="2188" t="s">
        <v>1673</v>
      </c>
      <c r="AH25" s="2188"/>
    </row>
    <row r="26" spans="2:34" ht="30" customHeight="1" x14ac:dyDescent="0.2">
      <c r="B26" s="1251" t="s">
        <v>1675</v>
      </c>
      <c r="C26" s="1133" t="s">
        <v>1676</v>
      </c>
      <c r="D26" s="1133" t="s">
        <v>1677</v>
      </c>
      <c r="E26" s="1133" t="s">
        <v>1676</v>
      </c>
      <c r="F26" s="1133" t="s">
        <v>1677</v>
      </c>
      <c r="G26" s="1133" t="s">
        <v>1676</v>
      </c>
      <c r="H26" s="1133" t="s">
        <v>1677</v>
      </c>
      <c r="I26" s="1133" t="s">
        <v>1676</v>
      </c>
      <c r="J26" s="1133" t="s">
        <v>1677</v>
      </c>
      <c r="K26" s="1133" t="s">
        <v>1676</v>
      </c>
      <c r="L26" s="1133" t="s">
        <v>1677</v>
      </c>
      <c r="M26" s="1133" t="s">
        <v>1676</v>
      </c>
      <c r="N26" s="1133" t="s">
        <v>1677</v>
      </c>
      <c r="O26" s="1133" t="s">
        <v>1676</v>
      </c>
      <c r="P26" s="1133" t="s">
        <v>1677</v>
      </c>
      <c r="Q26" s="1133" t="s">
        <v>1676</v>
      </c>
      <c r="R26" s="1133" t="s">
        <v>1677</v>
      </c>
      <c r="S26" s="1133" t="s">
        <v>1676</v>
      </c>
      <c r="T26" s="1133" t="s">
        <v>1677</v>
      </c>
      <c r="U26" s="1133" t="s">
        <v>1676</v>
      </c>
      <c r="V26" s="1133" t="s">
        <v>1677</v>
      </c>
      <c r="W26" s="1133" t="s">
        <v>1676</v>
      </c>
      <c r="X26" s="1133" t="s">
        <v>1677</v>
      </c>
      <c r="Y26" s="1133" t="s">
        <v>1676</v>
      </c>
      <c r="Z26" s="1133" t="s">
        <v>1677</v>
      </c>
      <c r="AA26" s="1133" t="s">
        <v>1676</v>
      </c>
      <c r="AB26" s="1133" t="s">
        <v>1677</v>
      </c>
      <c r="AC26" s="1133" t="s">
        <v>1676</v>
      </c>
      <c r="AD26" s="1133" t="s">
        <v>1677</v>
      </c>
      <c r="AE26" s="1133" t="s">
        <v>1676</v>
      </c>
      <c r="AF26" s="1133" t="s">
        <v>1677</v>
      </c>
      <c r="AG26" s="1133" t="s">
        <v>1676</v>
      </c>
      <c r="AH26" s="1133" t="s">
        <v>1677</v>
      </c>
    </row>
    <row r="27" spans="2:34" ht="39.75" customHeight="1" thickBot="1" x14ac:dyDescent="0.25">
      <c r="B27" s="1331" t="s">
        <v>1678</v>
      </c>
      <c r="C27" s="1539">
        <v>3.41</v>
      </c>
      <c r="D27" s="1539">
        <v>3.28</v>
      </c>
      <c r="E27" s="1539">
        <v>3.41</v>
      </c>
      <c r="F27" s="1539">
        <v>3.35</v>
      </c>
      <c r="G27" s="1539">
        <v>3.23</v>
      </c>
      <c r="H27" s="1539">
        <v>3.1</v>
      </c>
      <c r="I27" s="1539"/>
      <c r="J27" s="1539"/>
      <c r="K27" s="1539">
        <v>3.22</v>
      </c>
      <c r="L27" s="1539">
        <v>3.26</v>
      </c>
      <c r="M27" s="1539">
        <v>3.32</v>
      </c>
      <c r="N27" s="1539">
        <v>3.44</v>
      </c>
      <c r="O27" s="1539">
        <v>3.43</v>
      </c>
      <c r="P27" s="1539">
        <v>3.18</v>
      </c>
      <c r="Q27" s="1539">
        <v>3.16</v>
      </c>
      <c r="R27" s="1539">
        <v>3.27</v>
      </c>
      <c r="S27" s="1540">
        <v>3.3</v>
      </c>
      <c r="T27" s="1540">
        <v>3.31</v>
      </c>
      <c r="U27" s="1540">
        <v>3.39</v>
      </c>
      <c r="V27" s="1540">
        <v>3.14</v>
      </c>
      <c r="W27" s="1540">
        <v>3.54</v>
      </c>
      <c r="X27" s="1540">
        <v>3.57</v>
      </c>
      <c r="Y27" s="1540">
        <v>3.49</v>
      </c>
      <c r="Z27" s="1540">
        <v>3.55</v>
      </c>
      <c r="AA27" s="1540">
        <v>3.43</v>
      </c>
      <c r="AB27" s="1540">
        <v>3.41</v>
      </c>
      <c r="AC27" s="1540">
        <v>3.42</v>
      </c>
      <c r="AD27" s="1540">
        <v>3.44</v>
      </c>
      <c r="AE27" s="1539">
        <v>3.43</v>
      </c>
      <c r="AF27" s="1539">
        <v>3.3</v>
      </c>
      <c r="AG27" s="1539"/>
      <c r="AH27" s="1539"/>
    </row>
    <row r="28" spans="2:34" ht="48" customHeight="1" thickBot="1" x14ac:dyDescent="0.25">
      <c r="B28" s="1331" t="s">
        <v>1680</v>
      </c>
      <c r="C28" s="1539">
        <v>3.34</v>
      </c>
      <c r="D28" s="1539">
        <v>3.18</v>
      </c>
      <c r="E28" s="1539">
        <v>3.16</v>
      </c>
      <c r="F28" s="1539">
        <v>2.95</v>
      </c>
      <c r="G28" s="1539">
        <v>3.37</v>
      </c>
      <c r="H28" s="1539">
        <v>3.2</v>
      </c>
      <c r="I28" s="1539"/>
      <c r="J28" s="1539"/>
      <c r="K28" s="1539">
        <v>3.41</v>
      </c>
      <c r="L28" s="1539">
        <v>3.32</v>
      </c>
      <c r="M28" s="1539">
        <v>3.31</v>
      </c>
      <c r="N28" s="1539">
        <v>3.1</v>
      </c>
      <c r="O28" s="1539">
        <v>3.43</v>
      </c>
      <c r="P28" s="1539">
        <v>3.27</v>
      </c>
      <c r="Q28" s="1539">
        <v>3.27</v>
      </c>
      <c r="R28" s="1539">
        <v>3.12</v>
      </c>
      <c r="S28" s="1540">
        <v>3.47</v>
      </c>
      <c r="T28" s="1540">
        <v>3.18</v>
      </c>
      <c r="U28" s="1540">
        <v>3.19</v>
      </c>
      <c r="V28" s="1540">
        <v>3.09</v>
      </c>
      <c r="W28" s="1540">
        <v>3.51</v>
      </c>
      <c r="X28" s="1540">
        <v>3.43</v>
      </c>
      <c r="Y28" s="1540">
        <v>3.32</v>
      </c>
      <c r="Z28" s="1540">
        <v>3.23</v>
      </c>
      <c r="AA28" s="1540">
        <v>3.46</v>
      </c>
      <c r="AB28" s="1540">
        <v>3.4</v>
      </c>
      <c r="AC28" s="1540">
        <v>3.43</v>
      </c>
      <c r="AD28" s="1540">
        <v>3.33</v>
      </c>
      <c r="AE28" s="1539">
        <v>3.54</v>
      </c>
      <c r="AF28" s="1539">
        <v>3.42</v>
      </c>
      <c r="AG28" s="1539"/>
      <c r="AH28" s="1539"/>
    </row>
    <row r="30" spans="2:34" ht="15.75" customHeight="1" x14ac:dyDescent="0.2">
      <c r="B30" s="39" t="s">
        <v>1681</v>
      </c>
    </row>
    <row r="32" spans="2:34" ht="15.75" customHeight="1" x14ac:dyDescent="0.2">
      <c r="B32" s="2118" t="s">
        <v>1063</v>
      </c>
      <c r="C32" s="2308"/>
      <c r="D32" s="2308"/>
      <c r="E32" s="2308"/>
      <c r="I32" s="294" t="s">
        <v>428</v>
      </c>
    </row>
    <row r="34" spans="9:9" ht="24" customHeight="1" x14ac:dyDescent="0.2">
      <c r="I34" s="475" t="s">
        <v>429</v>
      </c>
    </row>
    <row r="35" spans="9:9" ht="24" customHeight="1" x14ac:dyDescent="0.2">
      <c r="I35" s="475" t="s">
        <v>430</v>
      </c>
    </row>
    <row r="36" spans="9:9" ht="24" customHeight="1" x14ac:dyDescent="0.2">
      <c r="I36" s="475" t="s">
        <v>326</v>
      </c>
    </row>
    <row r="37" spans="9:9" ht="24" customHeight="1" x14ac:dyDescent="0.2">
      <c r="I37" s="475" t="s">
        <v>431</v>
      </c>
    </row>
  </sheetData>
  <sheetProtection formatCells="0" formatColumns="0" formatRows="0" insertColumns="0" insertRows="0" insertHyperlinks="0" deleteColumns="0" deleteRows="0" pivotTables="0"/>
  <mergeCells count="75">
    <mergeCell ref="S16:V16"/>
    <mergeCell ref="W16:Z16"/>
    <mergeCell ref="U17:V17"/>
    <mergeCell ref="G17:H17"/>
    <mergeCell ref="K17:L17"/>
    <mergeCell ref="M17:N17"/>
    <mergeCell ref="I17:J17"/>
    <mergeCell ref="W17:X17"/>
    <mergeCell ref="Y17:Z17"/>
    <mergeCell ref="O17:P17"/>
    <mergeCell ref="Q17:R17"/>
    <mergeCell ref="S17:T17"/>
    <mergeCell ref="B6:D6"/>
    <mergeCell ref="B7:D7"/>
    <mergeCell ref="H4:J4"/>
    <mergeCell ref="H5:J5"/>
    <mergeCell ref="H6:J6"/>
    <mergeCell ref="H7:J7"/>
    <mergeCell ref="E4:G4"/>
    <mergeCell ref="E5:G5"/>
    <mergeCell ref="E6:G6"/>
    <mergeCell ref="E7:G7"/>
    <mergeCell ref="Y25:Z25"/>
    <mergeCell ref="I25:J25"/>
    <mergeCell ref="C24:F24"/>
    <mergeCell ref="K24:N24"/>
    <mergeCell ref="O24:R24"/>
    <mergeCell ref="S24:V24"/>
    <mergeCell ref="O25:P25"/>
    <mergeCell ref="Q25:R25"/>
    <mergeCell ref="S25:T25"/>
    <mergeCell ref="U25:V25"/>
    <mergeCell ref="W25:X25"/>
    <mergeCell ref="G24:J24"/>
    <mergeCell ref="C25:D25"/>
    <mergeCell ref="E25:F25"/>
    <mergeCell ref="G25:H25"/>
    <mergeCell ref="K25:L25"/>
    <mergeCell ref="B10:O10"/>
    <mergeCell ref="B24:B25"/>
    <mergeCell ref="B16:B17"/>
    <mergeCell ref="C17:D17"/>
    <mergeCell ref="E17:F17"/>
    <mergeCell ref="E8:G8"/>
    <mergeCell ref="B2:G2"/>
    <mergeCell ref="H2:O2"/>
    <mergeCell ref="C16:F16"/>
    <mergeCell ref="G16:J16"/>
    <mergeCell ref="K16:N16"/>
    <mergeCell ref="O16:R16"/>
    <mergeCell ref="H8:J8"/>
    <mergeCell ref="K4:O4"/>
    <mergeCell ref="K5:O5"/>
    <mergeCell ref="K6:O6"/>
    <mergeCell ref="K7:O7"/>
    <mergeCell ref="K8:O8"/>
    <mergeCell ref="B8:D8"/>
    <mergeCell ref="B4:D4"/>
    <mergeCell ref="B5:D5"/>
    <mergeCell ref="B32:E32"/>
    <mergeCell ref="B13:N13"/>
    <mergeCell ref="AA25:AB25"/>
    <mergeCell ref="AC25:AD25"/>
    <mergeCell ref="AE16:AH16"/>
    <mergeCell ref="AE17:AF17"/>
    <mergeCell ref="AG17:AH17"/>
    <mergeCell ref="AE24:AH24"/>
    <mergeCell ref="AE25:AF25"/>
    <mergeCell ref="AG25:AH25"/>
    <mergeCell ref="W24:Z24"/>
    <mergeCell ref="AA16:AD16"/>
    <mergeCell ref="AA17:AB17"/>
    <mergeCell ref="AC17:AD17"/>
    <mergeCell ref="AA24:AD24"/>
    <mergeCell ref="M25:N25"/>
  </mergeCells>
  <hyperlinks>
    <hyperlink ref="K8" r:id="rId1" display="https://www.uab.cat/web/estudis/qualitat-docent/estudiants/avaluacio-de-les-assignatures/moduls-1345665543141.html" xr:uid="{8130B599-56BC-449F-B9DE-1185C90148A3}"/>
  </hyperlinks>
  <pageMargins left="0.7" right="0.7" top="0.75" bottom="0.75" header="0" footer="0"/>
  <pageSetup paperSize="9" scale="30" orientation="portrait" r:id="rId2"/>
  <drawing r:id="rId3"/>
  <extLst>
    <ext xmlns:x14="http://schemas.microsoft.com/office/spreadsheetml/2009/9/main" uri="{78C0D931-6437-407d-A8EE-F0AAD7539E65}">
      <x14:conditionalFormattings>
        <x14:conditionalFormatting xmlns:xm="http://schemas.microsoft.com/office/excel/2006/main">
          <x14:cfRule type="iconSet" priority="1" id="{5EBBDD32-2A18-4BC9-8CF9-84392A8383E2}">
            <x14:iconSet iconSet="4Arrows" custom="1">
              <x14:cfvo type="percent">
                <xm:f>0</xm:f>
              </x14:cfvo>
              <x14:cfvo type="num">
                <xm:f>2.5</xm:f>
              </x14:cfvo>
              <x14:cfvo type="num">
                <xm:f>3</xm:f>
              </x14:cfvo>
              <x14:cfvo type="num">
                <xm:f>3.25</xm:f>
              </x14:cfvo>
              <x14:cfIcon iconSet="3TrafficLights1" iconId="0"/>
              <x14:cfIcon iconSet="3TrafficLights1" iconId="1"/>
              <x14:cfIcon iconSet="3Triangles" iconId="2"/>
              <x14:cfIcon iconSet="3Symbols" iconId="2"/>
            </x14:iconSet>
          </x14:cfRule>
          <xm:sqref>C19:AH19 C27:AH27</xm:sqref>
        </x14:conditionalFormatting>
      </x14:conditionalFormattings>
    </ext>
  </extLs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E728D-3906-417B-A555-927A1C078F90}">
  <sheetPr>
    <tabColor theme="4" tint="0.79998168889431442"/>
  </sheetPr>
  <dimension ref="B2:AN61"/>
  <sheetViews>
    <sheetView showGridLines="0" workbookViewId="0">
      <selection activeCell="N21" sqref="N21"/>
    </sheetView>
  </sheetViews>
  <sheetFormatPr defaultColWidth="8.85546875" defaultRowHeight="15.75" customHeight="1" x14ac:dyDescent="0.2"/>
  <cols>
    <col min="1" max="1" width="3.42578125" style="39" customWidth="1"/>
    <col min="2" max="2" width="14.140625" style="39" customWidth="1"/>
    <col min="3" max="3" width="17.28515625" style="39" customWidth="1"/>
    <col min="4" max="5" width="12.140625" style="39" customWidth="1"/>
    <col min="6" max="7" width="12.42578125" style="39" customWidth="1"/>
    <col min="8" max="11" width="11" style="39" customWidth="1"/>
    <col min="12" max="19" width="9.85546875" style="39" customWidth="1"/>
    <col min="20" max="20" width="6.28515625" style="39" customWidth="1"/>
    <col min="21" max="28" width="9.85546875" style="39" customWidth="1"/>
    <col min="29" max="38" width="10" style="39" customWidth="1"/>
    <col min="39" max="16384" width="8.85546875" style="39"/>
  </cols>
  <sheetData>
    <row r="2" spans="2:11" s="166" customFormat="1" ht="27" customHeight="1" x14ac:dyDescent="0.25">
      <c r="B2" s="2465" t="s">
        <v>0</v>
      </c>
      <c r="C2" s="2441"/>
      <c r="D2" s="2441"/>
      <c r="E2" s="2608"/>
      <c r="F2" s="2046" t="s">
        <v>123</v>
      </c>
      <c r="G2" s="2047"/>
      <c r="H2" s="2047"/>
      <c r="I2" s="2047"/>
      <c r="J2" s="2047"/>
      <c r="K2" s="2106"/>
    </row>
    <row r="3" spans="2:11" ht="14.25" x14ac:dyDescent="0.2">
      <c r="B3" s="40"/>
      <c r="C3" s="40"/>
      <c r="D3" s="41"/>
      <c r="E3" s="41"/>
      <c r="F3" s="41"/>
      <c r="G3" s="41"/>
      <c r="H3" s="41"/>
      <c r="I3" s="41"/>
      <c r="J3" s="41"/>
      <c r="K3" s="41"/>
    </row>
    <row r="4" spans="2:11" ht="100.5" customHeight="1" x14ac:dyDescent="0.25">
      <c r="B4" s="2118" t="s">
        <v>124</v>
      </c>
      <c r="C4" s="2163"/>
      <c r="D4" s="2107" t="s">
        <v>69</v>
      </c>
      <c r="E4" s="2108"/>
      <c r="F4" s="2120" t="s">
        <v>126</v>
      </c>
      <c r="G4" s="2433"/>
      <c r="H4" s="2524" t="s">
        <v>1682</v>
      </c>
      <c r="I4" s="1974"/>
      <c r="J4" s="1974"/>
      <c r="K4" s="1975"/>
    </row>
    <row r="5" spans="2:11" ht="78" customHeight="1" x14ac:dyDescent="0.2">
      <c r="B5" s="2118" t="s">
        <v>128</v>
      </c>
      <c r="C5" s="2163"/>
      <c r="D5" s="2098" t="s">
        <v>1683</v>
      </c>
      <c r="E5" s="2607"/>
      <c r="F5" s="2120" t="s">
        <v>130</v>
      </c>
      <c r="G5" s="2433"/>
      <c r="H5" s="2526" t="s">
        <v>1250</v>
      </c>
      <c r="I5" s="1980"/>
      <c r="J5" s="1980"/>
      <c r="K5" s="1981"/>
    </row>
    <row r="6" spans="2:11" ht="36.75" customHeight="1" x14ac:dyDescent="0.2">
      <c r="B6" s="2118" t="s">
        <v>132</v>
      </c>
      <c r="C6" s="2163"/>
      <c r="D6" s="2098" t="s">
        <v>1684</v>
      </c>
      <c r="E6" s="2099"/>
      <c r="F6" s="2189" t="s">
        <v>134</v>
      </c>
      <c r="G6" s="2430"/>
      <c r="H6" s="2290" t="s">
        <v>135</v>
      </c>
      <c r="I6" s="1949"/>
      <c r="J6" s="1949"/>
      <c r="K6" s="1950"/>
    </row>
    <row r="7" spans="2:11" ht="44.25" customHeight="1" x14ac:dyDescent="0.2">
      <c r="B7" s="2118" t="s">
        <v>136</v>
      </c>
      <c r="C7" s="2163"/>
      <c r="D7" s="2098" t="s">
        <v>1685</v>
      </c>
      <c r="E7" s="2099"/>
      <c r="F7" s="2189" t="s">
        <v>138</v>
      </c>
      <c r="G7" s="2430"/>
      <c r="H7" s="2290" t="s">
        <v>1686</v>
      </c>
      <c r="I7" s="1949"/>
      <c r="J7" s="1949"/>
      <c r="K7" s="1950"/>
    </row>
    <row r="8" spans="2:11" ht="44.25" customHeight="1" x14ac:dyDescent="0.2">
      <c r="B8" s="2118" t="s">
        <v>140</v>
      </c>
      <c r="C8" s="2163"/>
      <c r="D8" s="2098" t="s">
        <v>1687</v>
      </c>
      <c r="E8" s="2099"/>
      <c r="F8" s="2189" t="s">
        <v>142</v>
      </c>
      <c r="G8" s="2430"/>
      <c r="H8" s="2290" t="s">
        <v>499</v>
      </c>
      <c r="I8" s="1949"/>
      <c r="J8" s="1949"/>
      <c r="K8" s="1950"/>
    </row>
    <row r="9" spans="2:11" ht="22.5" customHeight="1" x14ac:dyDescent="0.2"/>
    <row r="10" spans="2:11" ht="12.75" x14ac:dyDescent="0.2">
      <c r="B10" s="2121" t="s">
        <v>144</v>
      </c>
      <c r="C10" s="2159"/>
      <c r="D10" s="2159"/>
      <c r="E10" s="2159"/>
      <c r="F10" s="2159"/>
      <c r="G10" s="2159"/>
      <c r="H10" s="2159"/>
      <c r="I10" s="2159"/>
      <c r="J10" s="2159"/>
      <c r="K10" s="2159"/>
    </row>
    <row r="11" spans="2:11" s="172" customFormat="1" ht="22.5" customHeight="1" x14ac:dyDescent="0.2">
      <c r="B11" s="1106" t="s">
        <v>1688</v>
      </c>
      <c r="C11" s="1107"/>
      <c r="D11" s="1107"/>
      <c r="E11" s="1107"/>
      <c r="F11" s="1107"/>
      <c r="G11" s="1107"/>
      <c r="H11" s="1109" t="s">
        <v>601</v>
      </c>
      <c r="I11" s="1100"/>
      <c r="J11" s="1107"/>
      <c r="K11" s="1110"/>
    </row>
    <row r="12" spans="2:11" ht="22.5" customHeight="1" x14ac:dyDescent="0.2"/>
    <row r="13" spans="2:11" ht="24" customHeight="1" x14ac:dyDescent="0.2">
      <c r="B13" s="2617"/>
      <c r="C13" s="2617"/>
      <c r="D13" s="1146" t="s">
        <v>442</v>
      </c>
      <c r="E13" s="1146" t="s">
        <v>443</v>
      </c>
      <c r="F13" s="1146" t="s">
        <v>444</v>
      </c>
      <c r="G13" s="1146" t="s">
        <v>445</v>
      </c>
      <c r="H13" s="1146" t="s">
        <v>1689</v>
      </c>
    </row>
    <row r="14" spans="2:11" ht="46.15" customHeight="1" x14ac:dyDescent="0.2">
      <c r="B14" s="2188" t="s">
        <v>1690</v>
      </c>
      <c r="C14" s="2188"/>
      <c r="D14" s="1543">
        <f>D45</f>
        <v>134</v>
      </c>
      <c r="E14" s="1544">
        <f t="shared" ref="E14:H14" si="0">E45</f>
        <v>132</v>
      </c>
      <c r="F14" s="1544">
        <f t="shared" si="0"/>
        <v>115</v>
      </c>
      <c r="G14" s="1545">
        <f t="shared" si="0"/>
        <v>178</v>
      </c>
      <c r="H14" s="1546">
        <f t="shared" si="0"/>
        <v>123</v>
      </c>
    </row>
    <row r="15" spans="2:11" ht="24" customHeight="1" x14ac:dyDescent="0.2">
      <c r="B15" s="2247" t="s">
        <v>1691</v>
      </c>
      <c r="C15" s="2247"/>
      <c r="D15" s="1541">
        <v>580</v>
      </c>
      <c r="E15" s="536">
        <v>655</v>
      </c>
      <c r="F15" s="536">
        <v>645</v>
      </c>
      <c r="G15" s="536">
        <v>675</v>
      </c>
      <c r="H15" s="1037">
        <f>740*0.81</f>
        <v>599.40000000000009</v>
      </c>
    </row>
    <row r="16" spans="2:11" ht="55.9" customHeight="1" x14ac:dyDescent="0.2">
      <c r="B16" s="2188" t="s">
        <v>1692</v>
      </c>
      <c r="C16" s="2188"/>
      <c r="D16" s="1542">
        <f>D14/D15</f>
        <v>0.23103448275862068</v>
      </c>
      <c r="E16" s="537">
        <f>E14/E15</f>
        <v>0.20152671755725191</v>
      </c>
      <c r="F16" s="537">
        <f>F14/F15</f>
        <v>0.17829457364341086</v>
      </c>
      <c r="G16" s="537">
        <f>G14/G15</f>
        <v>0.26370370370370372</v>
      </c>
      <c r="H16" s="1038">
        <f>H14/H15</f>
        <v>0.20520520520520519</v>
      </c>
    </row>
    <row r="17" spans="2:40" ht="15" customHeight="1" x14ac:dyDescent="0.2">
      <c r="B17" s="257" t="s">
        <v>1693</v>
      </c>
      <c r="C17" s="129"/>
      <c r="D17" s="538"/>
      <c r="E17" s="538"/>
      <c r="F17" s="538"/>
      <c r="G17" s="538"/>
      <c r="H17" s="539"/>
    </row>
    <row r="18" spans="2:40" ht="15" customHeight="1" x14ac:dyDescent="0.2">
      <c r="B18" s="257" t="s">
        <v>1694</v>
      </c>
      <c r="C18" s="129"/>
      <c r="D18" s="538"/>
      <c r="E18" s="538"/>
      <c r="F18" s="538"/>
      <c r="G18" s="538"/>
      <c r="H18" s="539"/>
    </row>
    <row r="19" spans="2:40" ht="15" customHeight="1" x14ac:dyDescent="0.2">
      <c r="B19" s="129"/>
      <c r="C19" s="129"/>
      <c r="D19" s="538"/>
      <c r="E19" s="538"/>
      <c r="F19" s="538"/>
      <c r="G19" s="538"/>
      <c r="H19" s="539"/>
    </row>
    <row r="20" spans="2:40" ht="15" customHeight="1" x14ac:dyDescent="0.2">
      <c r="B20" s="129"/>
      <c r="C20" s="129"/>
      <c r="D20" s="538"/>
      <c r="E20" s="538"/>
      <c r="F20" s="538"/>
      <c r="G20" s="538"/>
      <c r="H20" s="539"/>
    </row>
    <row r="21" spans="2:40" ht="14.25" x14ac:dyDescent="0.2">
      <c r="B21" s="184"/>
      <c r="C21" s="184"/>
      <c r="D21" s="185"/>
      <c r="E21" s="185"/>
      <c r="F21" s="185"/>
      <c r="G21" s="185"/>
      <c r="H21" s="185"/>
      <c r="I21" s="185"/>
      <c r="J21" s="185"/>
      <c r="K21" s="185"/>
      <c r="U21" s="48" t="s">
        <v>1695</v>
      </c>
      <c r="V21" s="571"/>
    </row>
    <row r="22" spans="2:40" s="172" customFormat="1" ht="12.75" x14ac:dyDescent="0.2">
      <c r="B22" s="2621" t="s">
        <v>1078</v>
      </c>
      <c r="C22" s="2622"/>
      <c r="D22" s="2270" t="s">
        <v>1696</v>
      </c>
      <c r="E22" s="2270"/>
      <c r="F22" s="2270"/>
      <c r="G22" s="2270"/>
      <c r="H22" s="2270"/>
      <c r="I22" s="2270" t="s">
        <v>1697</v>
      </c>
      <c r="J22" s="2270"/>
      <c r="K22" s="2270"/>
      <c r="L22" s="2270"/>
      <c r="M22" s="2270"/>
      <c r="N22" s="2270" t="s">
        <v>1698</v>
      </c>
      <c r="O22" s="2270"/>
      <c r="P22" s="2270"/>
      <c r="Q22" s="2270"/>
      <c r="R22" s="2270"/>
      <c r="S22" s="1182"/>
      <c r="U22" s="2188" t="s">
        <v>1699</v>
      </c>
      <c r="V22" s="2188"/>
      <c r="W22" s="2188"/>
      <c r="X22" s="2188"/>
      <c r="Y22" s="2188"/>
      <c r="Z22" s="2188" t="s">
        <v>1700</v>
      </c>
      <c r="AA22" s="2188"/>
      <c r="AB22" s="2188"/>
      <c r="AC22" s="2188"/>
      <c r="AD22" s="2188"/>
      <c r="AE22" s="2270" t="s">
        <v>1701</v>
      </c>
      <c r="AF22" s="2270"/>
      <c r="AG22" s="2270"/>
      <c r="AH22" s="2270"/>
      <c r="AI22" s="2270"/>
      <c r="AJ22" s="2270" t="s">
        <v>1702</v>
      </c>
      <c r="AK22" s="2270"/>
      <c r="AL22" s="2270"/>
      <c r="AM22" s="2270"/>
      <c r="AN22" s="2270"/>
    </row>
    <row r="23" spans="2:40" s="172" customFormat="1" ht="39" thickBot="1" x14ac:dyDescent="0.25">
      <c r="B23" s="2621"/>
      <c r="C23" s="2622"/>
      <c r="D23" s="1182" t="s">
        <v>442</v>
      </c>
      <c r="E23" s="1182" t="s">
        <v>443</v>
      </c>
      <c r="F23" s="1182" t="s">
        <v>444</v>
      </c>
      <c r="G23" s="1182" t="s">
        <v>445</v>
      </c>
      <c r="H23" s="1133" t="s">
        <v>1689</v>
      </c>
      <c r="I23" s="1182" t="s">
        <v>442</v>
      </c>
      <c r="J23" s="1182" t="s">
        <v>443</v>
      </c>
      <c r="K23" s="1182" t="s">
        <v>444</v>
      </c>
      <c r="L23" s="1182" t="s">
        <v>445</v>
      </c>
      <c r="M23" s="1133" t="s">
        <v>1689</v>
      </c>
      <c r="N23" s="1182" t="s">
        <v>442</v>
      </c>
      <c r="O23" s="1182" t="s">
        <v>443</v>
      </c>
      <c r="P23" s="1182" t="s">
        <v>444</v>
      </c>
      <c r="Q23" s="1182" t="s">
        <v>445</v>
      </c>
      <c r="R23" s="1133" t="s">
        <v>1689</v>
      </c>
      <c r="S23" s="1133" t="s">
        <v>1703</v>
      </c>
      <c r="U23" s="1571" t="s">
        <v>442</v>
      </c>
      <c r="V23" s="1571" t="s">
        <v>443</v>
      </c>
      <c r="W23" s="1571" t="s">
        <v>444</v>
      </c>
      <c r="X23" s="1571" t="s">
        <v>445</v>
      </c>
      <c r="Y23" s="1135" t="s">
        <v>1689</v>
      </c>
      <c r="Z23" s="1571" t="s">
        <v>442</v>
      </c>
      <c r="AA23" s="1571" t="s">
        <v>443</v>
      </c>
      <c r="AB23" s="1571" t="s">
        <v>444</v>
      </c>
      <c r="AC23" s="1571" t="s">
        <v>445</v>
      </c>
      <c r="AD23" s="1135" t="s">
        <v>1689</v>
      </c>
      <c r="AE23" s="1571" t="s">
        <v>442</v>
      </c>
      <c r="AF23" s="1571" t="s">
        <v>443</v>
      </c>
      <c r="AG23" s="1571" t="s">
        <v>444</v>
      </c>
      <c r="AH23" s="1571" t="s">
        <v>445</v>
      </c>
      <c r="AI23" s="1135" t="s">
        <v>1689</v>
      </c>
      <c r="AJ23" s="1571" t="s">
        <v>442</v>
      </c>
      <c r="AK23" s="1571" t="s">
        <v>443</v>
      </c>
      <c r="AL23" s="1571" t="s">
        <v>444</v>
      </c>
      <c r="AM23" s="1571" t="s">
        <v>445</v>
      </c>
      <c r="AN23" s="1135" t="s">
        <v>1689</v>
      </c>
    </row>
    <row r="24" spans="2:40" s="172" customFormat="1" ht="12.75" x14ac:dyDescent="0.2">
      <c r="B24" s="2623" t="s">
        <v>1090</v>
      </c>
      <c r="C24" s="2624"/>
      <c r="D24" s="1568">
        <v>21</v>
      </c>
      <c r="E24" s="1568">
        <v>12</v>
      </c>
      <c r="F24" s="1568">
        <v>14</v>
      </c>
      <c r="G24" s="491">
        <v>8</v>
      </c>
      <c r="H24" s="491">
        <v>5</v>
      </c>
      <c r="I24" s="1097">
        <v>60</v>
      </c>
      <c r="J24" s="1097">
        <v>48</v>
      </c>
      <c r="K24" s="1097">
        <v>38</v>
      </c>
      <c r="L24" s="1097">
        <v>51</v>
      </c>
      <c r="M24" s="1097">
        <v>30.912657132064378</v>
      </c>
      <c r="N24" s="1572">
        <f>D24/I24</f>
        <v>0.35</v>
      </c>
      <c r="O24" s="1572">
        <f t="shared" ref="O24:R24" si="1">E24/J24</f>
        <v>0.25</v>
      </c>
      <c r="P24" s="1572">
        <f t="shared" si="1"/>
        <v>0.36842105263157893</v>
      </c>
      <c r="Q24" s="1572">
        <f t="shared" si="1"/>
        <v>0.15686274509803921</v>
      </c>
      <c r="R24" s="1572">
        <f t="shared" si="1"/>
        <v>0.16174604397930301</v>
      </c>
      <c r="S24" s="1572">
        <f>AVERAGE(P24:R24)</f>
        <v>0.22900994723630705</v>
      </c>
      <c r="U24" s="1549">
        <v>9</v>
      </c>
      <c r="V24" s="1550">
        <v>6</v>
      </c>
      <c r="W24" s="1550">
        <v>6</v>
      </c>
      <c r="X24" s="1550">
        <v>3</v>
      </c>
      <c r="Y24" s="1551">
        <v>2</v>
      </c>
      <c r="Z24" s="1559">
        <v>5</v>
      </c>
      <c r="AA24" s="1152">
        <v>3</v>
      </c>
      <c r="AB24" s="1152">
        <v>2</v>
      </c>
      <c r="AC24" s="1152"/>
      <c r="AD24" s="1560">
        <v>2</v>
      </c>
      <c r="AE24" s="1559">
        <v>7</v>
      </c>
      <c r="AF24" s="1152">
        <v>3</v>
      </c>
      <c r="AG24" s="1152">
        <v>6</v>
      </c>
      <c r="AH24" s="1152">
        <v>4</v>
      </c>
      <c r="AI24" s="1560">
        <v>1</v>
      </c>
      <c r="AJ24" s="1559" t="str">
        <f t="shared" ref="AJ24:AJ44" si="2">IF(D24&lt;&gt;"",IF(D24-(U24+Z24+AE24)&gt;0,D24-(U24+Z24+AE24),""),"")</f>
        <v/>
      </c>
      <c r="AK24" s="1152" t="str">
        <f t="shared" ref="AK24:AK44" si="3">IF(E24&lt;&gt;"",IF(E24-(V24+AA24+AF24)&gt;0,E24-(V24+AA24+AF24),""),"")</f>
        <v/>
      </c>
      <c r="AL24" s="1152" t="str">
        <f t="shared" ref="AL24:AL44" si="4">IF(F24&lt;&gt;"",IF(F24-(W24+AB24+AG24)&gt;0,F24-(W24+AB24+AG24),""),"")</f>
        <v/>
      </c>
      <c r="AM24" s="1152">
        <f t="shared" ref="AM24:AM44" si="5">IF(G24&lt;&gt;"",IF(G24-(X24+AC24+AH24)&gt;0,G24-(X24+AC24+AH24),""),"")</f>
        <v>1</v>
      </c>
      <c r="AN24" s="1560" t="str">
        <f t="shared" ref="AN24:AN44" si="6">IF(H24&lt;&gt;"",IF(H24-(Y24+AD24+AI24)&gt;0,H24-(Y24+AD24+AI24),""),"")</f>
        <v/>
      </c>
    </row>
    <row r="25" spans="2:40" s="172" customFormat="1" ht="12.75" x14ac:dyDescent="0.2">
      <c r="B25" s="2618" t="s">
        <v>1084</v>
      </c>
      <c r="C25" s="2619"/>
      <c r="D25" s="541">
        <v>5</v>
      </c>
      <c r="E25" s="541">
        <v>4</v>
      </c>
      <c r="F25" s="541">
        <v>9</v>
      </c>
      <c r="G25" s="541">
        <v>4</v>
      </c>
      <c r="H25" s="541">
        <v>4</v>
      </c>
      <c r="I25" s="1569">
        <v>36</v>
      </c>
      <c r="J25" s="1569">
        <v>25</v>
      </c>
      <c r="K25" s="1569">
        <v>43</v>
      </c>
      <c r="L25" s="1569">
        <v>41</v>
      </c>
      <c r="M25" s="1569">
        <v>28.084851564869876</v>
      </c>
      <c r="N25" s="1575">
        <f t="shared" ref="N25:N45" si="7">D25/I25</f>
        <v>0.1388888888888889</v>
      </c>
      <c r="O25" s="1575">
        <f t="shared" ref="O25:O45" si="8">E25/J25</f>
        <v>0.16</v>
      </c>
      <c r="P25" s="1575">
        <f t="shared" ref="P25:P45" si="9">F25/K25</f>
        <v>0.20930232558139536</v>
      </c>
      <c r="Q25" s="1575">
        <f t="shared" ref="Q25:Q45" si="10">G25/L25</f>
        <v>9.7560975609756101E-2</v>
      </c>
      <c r="R25" s="1575">
        <f t="shared" ref="R25:R45" si="11">H25/M25</f>
        <v>0.14242553466094962</v>
      </c>
      <c r="S25" s="1575">
        <f t="shared" ref="S25:S45" si="12">AVERAGE(P25:R25)</f>
        <v>0.14976294528403369</v>
      </c>
      <c r="U25" s="1552">
        <v>4</v>
      </c>
      <c r="V25" s="1548">
        <v>3</v>
      </c>
      <c r="W25" s="1548">
        <v>5</v>
      </c>
      <c r="X25" s="1548">
        <v>3</v>
      </c>
      <c r="Y25" s="1553">
        <v>4</v>
      </c>
      <c r="Z25" s="500">
        <v>1</v>
      </c>
      <c r="AA25" s="501">
        <v>1</v>
      </c>
      <c r="AB25" s="501"/>
      <c r="AC25" s="501">
        <v>1</v>
      </c>
      <c r="AD25" s="1561"/>
      <c r="AE25" s="500"/>
      <c r="AF25" s="501"/>
      <c r="AG25" s="501">
        <v>4</v>
      </c>
      <c r="AH25" s="501"/>
      <c r="AI25" s="1561"/>
      <c r="AJ25" s="500" t="str">
        <f t="shared" si="2"/>
        <v/>
      </c>
      <c r="AK25" s="501" t="str">
        <f t="shared" si="3"/>
        <v/>
      </c>
      <c r="AL25" s="501" t="str">
        <f t="shared" si="4"/>
        <v/>
      </c>
      <c r="AM25" s="501" t="str">
        <f t="shared" si="5"/>
        <v/>
      </c>
      <c r="AN25" s="1561" t="str">
        <f t="shared" si="6"/>
        <v/>
      </c>
    </row>
    <row r="26" spans="2:40" s="172" customFormat="1" ht="12.75" x14ac:dyDescent="0.2">
      <c r="B26" s="2620" t="s">
        <v>938</v>
      </c>
      <c r="C26" s="2619"/>
      <c r="D26" s="541"/>
      <c r="E26" s="541"/>
      <c r="F26" s="541"/>
      <c r="G26" s="541">
        <v>4</v>
      </c>
      <c r="H26" s="541">
        <v>1</v>
      </c>
      <c r="I26" s="1569"/>
      <c r="J26" s="1569"/>
      <c r="K26" s="1569"/>
      <c r="L26" s="1569">
        <v>15</v>
      </c>
      <c r="M26" s="1569">
        <v>23.866389697549714</v>
      </c>
      <c r="N26" s="1575"/>
      <c r="O26" s="1575"/>
      <c r="P26" s="1575"/>
      <c r="Q26" s="1575">
        <f t="shared" si="10"/>
        <v>0.26666666666666666</v>
      </c>
      <c r="R26" s="1575">
        <f t="shared" si="11"/>
        <v>4.1899927583209907E-2</v>
      </c>
      <c r="S26" s="1575">
        <f t="shared" si="12"/>
        <v>0.1542832971249383</v>
      </c>
      <c r="U26" s="1552"/>
      <c r="V26" s="1548"/>
      <c r="W26" s="1548"/>
      <c r="X26" s="1548">
        <v>3</v>
      </c>
      <c r="Y26" s="1553">
        <v>1</v>
      </c>
      <c r="Z26" s="500"/>
      <c r="AA26" s="501"/>
      <c r="AB26" s="501"/>
      <c r="AC26" s="501"/>
      <c r="AD26" s="1561"/>
      <c r="AE26" s="500"/>
      <c r="AF26" s="501"/>
      <c r="AG26" s="501"/>
      <c r="AH26" s="501"/>
      <c r="AI26" s="1561"/>
      <c r="AJ26" s="500" t="str">
        <f t="shared" si="2"/>
        <v/>
      </c>
      <c r="AK26" s="501" t="str">
        <f t="shared" si="3"/>
        <v/>
      </c>
      <c r="AL26" s="501" t="str">
        <f t="shared" si="4"/>
        <v/>
      </c>
      <c r="AM26" s="501">
        <f t="shared" si="5"/>
        <v>1</v>
      </c>
      <c r="AN26" s="1561" t="str">
        <f t="shared" si="6"/>
        <v/>
      </c>
    </row>
    <row r="27" spans="2:40" s="172" customFormat="1" ht="12.75" x14ac:dyDescent="0.2">
      <c r="B27" s="2618" t="s">
        <v>1091</v>
      </c>
      <c r="C27" s="2619"/>
      <c r="D27" s="541">
        <v>3</v>
      </c>
      <c r="E27" s="541">
        <v>5</v>
      </c>
      <c r="F27" s="541">
        <v>3</v>
      </c>
      <c r="G27" s="501"/>
      <c r="H27" s="501">
        <v>7</v>
      </c>
      <c r="I27" s="1569">
        <v>22</v>
      </c>
      <c r="J27" s="1569">
        <v>33</v>
      </c>
      <c r="K27" s="1569">
        <v>34</v>
      </c>
      <c r="L27" s="1569">
        <v>15</v>
      </c>
      <c r="M27" s="1569">
        <v>20.125427820354403</v>
      </c>
      <c r="N27" s="1575">
        <f t="shared" si="7"/>
        <v>0.13636363636363635</v>
      </c>
      <c r="O27" s="1575">
        <f t="shared" si="8"/>
        <v>0.15151515151515152</v>
      </c>
      <c r="P27" s="1575">
        <f t="shared" si="9"/>
        <v>8.8235294117647065E-2</v>
      </c>
      <c r="Q27" s="1575">
        <f t="shared" si="10"/>
        <v>0</v>
      </c>
      <c r="R27" s="1575">
        <f t="shared" si="11"/>
        <v>0.34781869297309337</v>
      </c>
      <c r="S27" s="1575">
        <f t="shared" si="12"/>
        <v>0.14535132903024681</v>
      </c>
      <c r="U27" s="1552">
        <v>2</v>
      </c>
      <c r="V27" s="1548">
        <v>5</v>
      </c>
      <c r="W27" s="1548">
        <v>1</v>
      </c>
      <c r="X27" s="1548"/>
      <c r="Y27" s="1553">
        <v>7</v>
      </c>
      <c r="Z27" s="500">
        <v>1</v>
      </c>
      <c r="AA27" s="501"/>
      <c r="AB27" s="501">
        <v>1</v>
      </c>
      <c r="AC27" s="501"/>
      <c r="AD27" s="1561"/>
      <c r="AE27" s="500"/>
      <c r="AF27" s="501"/>
      <c r="AG27" s="501"/>
      <c r="AH27" s="501"/>
      <c r="AI27" s="1561"/>
      <c r="AJ27" s="500" t="str">
        <f t="shared" si="2"/>
        <v/>
      </c>
      <c r="AK27" s="501" t="str">
        <f t="shared" si="3"/>
        <v/>
      </c>
      <c r="AL27" s="501">
        <f t="shared" si="4"/>
        <v>1</v>
      </c>
      <c r="AM27" s="501" t="str">
        <f t="shared" si="5"/>
        <v/>
      </c>
      <c r="AN27" s="1561" t="str">
        <f t="shared" si="6"/>
        <v/>
      </c>
    </row>
    <row r="28" spans="2:40" s="172" customFormat="1" ht="12.75" x14ac:dyDescent="0.2">
      <c r="B28" s="2618" t="s">
        <v>1087</v>
      </c>
      <c r="C28" s="2619"/>
      <c r="D28" s="541">
        <v>21</v>
      </c>
      <c r="E28" s="541">
        <v>17</v>
      </c>
      <c r="F28" s="541">
        <v>13</v>
      </c>
      <c r="G28" s="541">
        <v>15</v>
      </c>
      <c r="H28" s="541">
        <v>15</v>
      </c>
      <c r="I28" s="1569">
        <v>51</v>
      </c>
      <c r="J28" s="1569">
        <v>55</v>
      </c>
      <c r="K28" s="1569">
        <v>52</v>
      </c>
      <c r="L28" s="1569">
        <v>49</v>
      </c>
      <c r="M28" s="1569">
        <v>55.546180784178198</v>
      </c>
      <c r="N28" s="1575">
        <f t="shared" si="7"/>
        <v>0.41176470588235292</v>
      </c>
      <c r="O28" s="1575">
        <f t="shared" si="8"/>
        <v>0.30909090909090908</v>
      </c>
      <c r="P28" s="1575">
        <f t="shared" si="9"/>
        <v>0.25</v>
      </c>
      <c r="Q28" s="1575">
        <f t="shared" si="10"/>
        <v>0.30612244897959184</v>
      </c>
      <c r="R28" s="1575">
        <f t="shared" si="11"/>
        <v>0.27004556907848842</v>
      </c>
      <c r="S28" s="1575">
        <f t="shared" si="12"/>
        <v>0.27538933935269344</v>
      </c>
      <c r="U28" s="1552">
        <v>19</v>
      </c>
      <c r="V28" s="1548">
        <v>16</v>
      </c>
      <c r="W28" s="1548">
        <v>2</v>
      </c>
      <c r="X28" s="1548">
        <v>6</v>
      </c>
      <c r="Y28" s="1553">
        <v>3</v>
      </c>
      <c r="Z28" s="500"/>
      <c r="AA28" s="501"/>
      <c r="AB28" s="501">
        <v>1</v>
      </c>
      <c r="AC28" s="501"/>
      <c r="AD28" s="1561"/>
      <c r="AE28" s="500">
        <v>2</v>
      </c>
      <c r="AF28" s="501">
        <v>1</v>
      </c>
      <c r="AG28" s="501">
        <v>10</v>
      </c>
      <c r="AH28" s="501">
        <v>9</v>
      </c>
      <c r="AI28" s="1561">
        <v>12</v>
      </c>
      <c r="AJ28" s="500" t="str">
        <f t="shared" si="2"/>
        <v/>
      </c>
      <c r="AK28" s="501" t="str">
        <f t="shared" si="3"/>
        <v/>
      </c>
      <c r="AL28" s="501" t="str">
        <f t="shared" si="4"/>
        <v/>
      </c>
      <c r="AM28" s="501" t="str">
        <f t="shared" si="5"/>
        <v/>
      </c>
      <c r="AN28" s="1561" t="str">
        <f t="shared" si="6"/>
        <v/>
      </c>
    </row>
    <row r="29" spans="2:40" s="172" customFormat="1" ht="12.75" x14ac:dyDescent="0.2">
      <c r="B29" s="2618" t="s">
        <v>1092</v>
      </c>
      <c r="C29" s="2619"/>
      <c r="D29" s="541">
        <v>2</v>
      </c>
      <c r="E29" s="541">
        <v>4</v>
      </c>
      <c r="F29" s="541">
        <v>3</v>
      </c>
      <c r="G29" s="541">
        <v>4</v>
      </c>
      <c r="H29" s="541">
        <v>2</v>
      </c>
      <c r="I29" s="1569">
        <v>12</v>
      </c>
      <c r="J29" s="1569">
        <v>13</v>
      </c>
      <c r="K29" s="1569">
        <v>10</v>
      </c>
      <c r="L29" s="1569">
        <v>11</v>
      </c>
      <c r="M29" s="1569">
        <v>12.558266959901154</v>
      </c>
      <c r="N29" s="1575">
        <f t="shared" si="7"/>
        <v>0.16666666666666666</v>
      </c>
      <c r="O29" s="1575">
        <f t="shared" si="8"/>
        <v>0.30769230769230771</v>
      </c>
      <c r="P29" s="1575">
        <f t="shared" si="9"/>
        <v>0.3</v>
      </c>
      <c r="Q29" s="1575">
        <f t="shared" si="10"/>
        <v>0.36363636363636365</v>
      </c>
      <c r="R29" s="1575">
        <f t="shared" si="11"/>
        <v>0.15925764330269834</v>
      </c>
      <c r="S29" s="1575">
        <f t="shared" si="12"/>
        <v>0.27429800231302065</v>
      </c>
      <c r="U29" s="1552">
        <v>2</v>
      </c>
      <c r="V29" s="1548">
        <v>4</v>
      </c>
      <c r="W29" s="1548">
        <v>2</v>
      </c>
      <c r="X29" s="1548">
        <v>2</v>
      </c>
      <c r="Y29" s="1553">
        <v>1</v>
      </c>
      <c r="Z29" s="500"/>
      <c r="AA29" s="501"/>
      <c r="AB29" s="501"/>
      <c r="AC29" s="501"/>
      <c r="AD29" s="1561"/>
      <c r="AE29" s="500"/>
      <c r="AF29" s="501"/>
      <c r="AG29" s="501">
        <v>1</v>
      </c>
      <c r="AH29" s="501">
        <v>2</v>
      </c>
      <c r="AI29" s="1561">
        <v>1</v>
      </c>
      <c r="AJ29" s="500" t="str">
        <f t="shared" si="2"/>
        <v/>
      </c>
      <c r="AK29" s="501" t="str">
        <f t="shared" si="3"/>
        <v/>
      </c>
      <c r="AL29" s="501" t="str">
        <f t="shared" si="4"/>
        <v/>
      </c>
      <c r="AM29" s="501" t="str">
        <f t="shared" si="5"/>
        <v/>
      </c>
      <c r="AN29" s="1561" t="str">
        <f t="shared" si="6"/>
        <v/>
      </c>
    </row>
    <row r="30" spans="2:40" s="172" customFormat="1" ht="12.75" x14ac:dyDescent="0.2">
      <c r="B30" s="2618" t="s">
        <v>1093</v>
      </c>
      <c r="C30" s="2619"/>
      <c r="D30" s="541">
        <v>2</v>
      </c>
      <c r="E30" s="541">
        <v>1</v>
      </c>
      <c r="F30" s="541">
        <v>3</v>
      </c>
      <c r="G30" s="541">
        <v>2</v>
      </c>
      <c r="H30" s="541"/>
      <c r="I30" s="1569">
        <v>8</v>
      </c>
      <c r="J30" s="1569">
        <v>5</v>
      </c>
      <c r="K30" s="1569">
        <v>6</v>
      </c>
      <c r="L30" s="1569">
        <v>7</v>
      </c>
      <c r="M30" s="1569">
        <v>8.2648423582255486</v>
      </c>
      <c r="N30" s="1575">
        <f t="shared" si="7"/>
        <v>0.25</v>
      </c>
      <c r="O30" s="1575">
        <f t="shared" si="8"/>
        <v>0.2</v>
      </c>
      <c r="P30" s="1575">
        <f t="shared" si="9"/>
        <v>0.5</v>
      </c>
      <c r="Q30" s="1575">
        <f t="shared" si="10"/>
        <v>0.2857142857142857</v>
      </c>
      <c r="R30" s="1575">
        <f t="shared" si="11"/>
        <v>0</v>
      </c>
      <c r="S30" s="1575">
        <f t="shared" si="12"/>
        <v>0.26190476190476192</v>
      </c>
      <c r="U30" s="1552">
        <v>2</v>
      </c>
      <c r="V30" s="1548">
        <v>1</v>
      </c>
      <c r="W30" s="1548"/>
      <c r="X30" s="1548"/>
      <c r="Y30" s="1553"/>
      <c r="Z30" s="500"/>
      <c r="AA30" s="501"/>
      <c r="AB30" s="501"/>
      <c r="AC30" s="501"/>
      <c r="AD30" s="1561"/>
      <c r="AE30" s="500"/>
      <c r="AF30" s="501"/>
      <c r="AG30" s="501">
        <v>3</v>
      </c>
      <c r="AH30" s="501">
        <v>2</v>
      </c>
      <c r="AI30" s="1561"/>
      <c r="AJ30" s="500" t="str">
        <f t="shared" si="2"/>
        <v/>
      </c>
      <c r="AK30" s="501" t="str">
        <f t="shared" si="3"/>
        <v/>
      </c>
      <c r="AL30" s="501" t="str">
        <f t="shared" si="4"/>
        <v/>
      </c>
      <c r="AM30" s="501" t="str">
        <f t="shared" si="5"/>
        <v/>
      </c>
      <c r="AN30" s="1561" t="str">
        <f t="shared" si="6"/>
        <v/>
      </c>
    </row>
    <row r="31" spans="2:40" s="172" customFormat="1" ht="12.75" x14ac:dyDescent="0.2">
      <c r="B31" s="2618" t="s">
        <v>1094</v>
      </c>
      <c r="C31" s="2619"/>
      <c r="D31" s="541">
        <v>5</v>
      </c>
      <c r="E31" s="541">
        <v>6</v>
      </c>
      <c r="F31" s="541">
        <v>3</v>
      </c>
      <c r="G31" s="541">
        <v>9</v>
      </c>
      <c r="H31" s="541">
        <v>6</v>
      </c>
      <c r="I31" s="1569">
        <v>23</v>
      </c>
      <c r="J31" s="1569">
        <v>22</v>
      </c>
      <c r="K31" s="1569">
        <v>22</v>
      </c>
      <c r="L31" s="1569">
        <v>21</v>
      </c>
      <c r="M31" s="1569">
        <v>28.585425842292501</v>
      </c>
      <c r="N31" s="1575">
        <f t="shared" si="7"/>
        <v>0.21739130434782608</v>
      </c>
      <c r="O31" s="1575">
        <f t="shared" si="8"/>
        <v>0.27272727272727271</v>
      </c>
      <c r="P31" s="1575">
        <f t="shared" si="9"/>
        <v>0.13636363636363635</v>
      </c>
      <c r="Q31" s="1575">
        <f t="shared" si="10"/>
        <v>0.42857142857142855</v>
      </c>
      <c r="R31" s="1575">
        <f t="shared" si="11"/>
        <v>0.20989717043581432</v>
      </c>
      <c r="S31" s="1575">
        <f t="shared" si="12"/>
        <v>0.25827741179029307</v>
      </c>
      <c r="U31" s="1552">
        <v>5</v>
      </c>
      <c r="V31" s="1548">
        <v>5</v>
      </c>
      <c r="W31" s="1548">
        <v>2</v>
      </c>
      <c r="X31" s="1548">
        <v>6</v>
      </c>
      <c r="Y31" s="1553">
        <v>5</v>
      </c>
      <c r="Z31" s="500"/>
      <c r="AA31" s="501"/>
      <c r="AB31" s="501"/>
      <c r="AC31" s="501"/>
      <c r="AD31" s="1561"/>
      <c r="AE31" s="500"/>
      <c r="AF31" s="501"/>
      <c r="AG31" s="501">
        <v>1</v>
      </c>
      <c r="AH31" s="501">
        <v>3</v>
      </c>
      <c r="AI31" s="1561">
        <v>1</v>
      </c>
      <c r="AJ31" s="500" t="str">
        <f t="shared" si="2"/>
        <v/>
      </c>
      <c r="AK31" s="501">
        <f t="shared" si="3"/>
        <v>1</v>
      </c>
      <c r="AL31" s="501" t="str">
        <f t="shared" si="4"/>
        <v/>
      </c>
      <c r="AM31" s="501" t="str">
        <f t="shared" si="5"/>
        <v/>
      </c>
      <c r="AN31" s="1561" t="str">
        <f t="shared" si="6"/>
        <v/>
      </c>
    </row>
    <row r="32" spans="2:40" s="172" customFormat="1" ht="12.75" x14ac:dyDescent="0.2">
      <c r="B32" s="2618" t="s">
        <v>1088</v>
      </c>
      <c r="C32" s="2619"/>
      <c r="D32" s="541">
        <v>8</v>
      </c>
      <c r="E32" s="541">
        <v>3</v>
      </c>
      <c r="F32" s="541">
        <v>4</v>
      </c>
      <c r="G32" s="541">
        <v>6</v>
      </c>
      <c r="H32" s="541">
        <v>7</v>
      </c>
      <c r="I32" s="1569">
        <v>8</v>
      </c>
      <c r="J32" s="1569">
        <v>17</v>
      </c>
      <c r="K32" s="1569">
        <v>8</v>
      </c>
      <c r="L32" s="1569">
        <v>13</v>
      </c>
      <c r="M32" s="1569">
        <v>13.186180307896212</v>
      </c>
      <c r="N32" s="1575">
        <f t="shared" si="7"/>
        <v>1</v>
      </c>
      <c r="O32" s="1575">
        <f t="shared" si="8"/>
        <v>0.17647058823529413</v>
      </c>
      <c r="P32" s="1575">
        <f t="shared" si="9"/>
        <v>0.5</v>
      </c>
      <c r="Q32" s="1575">
        <f t="shared" si="10"/>
        <v>0.46153846153846156</v>
      </c>
      <c r="R32" s="1575">
        <f t="shared" si="11"/>
        <v>0.53085881100899446</v>
      </c>
      <c r="S32" s="1575">
        <f t="shared" si="12"/>
        <v>0.49746575751581873</v>
      </c>
      <c r="U32" s="1552">
        <v>7</v>
      </c>
      <c r="V32" s="1548">
        <v>1</v>
      </c>
      <c r="W32" s="1548">
        <v>3</v>
      </c>
      <c r="X32" s="1548">
        <v>4</v>
      </c>
      <c r="Y32" s="1553">
        <v>7</v>
      </c>
      <c r="Z32" s="500"/>
      <c r="AA32" s="501"/>
      <c r="AB32" s="501"/>
      <c r="AC32" s="501">
        <v>2</v>
      </c>
      <c r="AD32" s="1561"/>
      <c r="AE32" s="500">
        <v>1</v>
      </c>
      <c r="AF32" s="501">
        <v>2</v>
      </c>
      <c r="AG32" s="501">
        <v>1</v>
      </c>
      <c r="AH32" s="501"/>
      <c r="AI32" s="1561"/>
      <c r="AJ32" s="500" t="str">
        <f t="shared" si="2"/>
        <v/>
      </c>
      <c r="AK32" s="501" t="str">
        <f t="shared" si="3"/>
        <v/>
      </c>
      <c r="AL32" s="501" t="str">
        <f t="shared" si="4"/>
        <v/>
      </c>
      <c r="AM32" s="501" t="str">
        <f t="shared" si="5"/>
        <v/>
      </c>
      <c r="AN32" s="1561" t="str">
        <f t="shared" si="6"/>
        <v/>
      </c>
    </row>
    <row r="33" spans="2:40" s="172" customFormat="1" ht="12.75" x14ac:dyDescent="0.2">
      <c r="B33" s="2618" t="s">
        <v>1095</v>
      </c>
      <c r="C33" s="2619"/>
      <c r="D33" s="541">
        <v>3</v>
      </c>
      <c r="E33" s="541"/>
      <c r="F33" s="541">
        <v>3</v>
      </c>
      <c r="G33" s="541">
        <v>3</v>
      </c>
      <c r="H33" s="541">
        <v>2</v>
      </c>
      <c r="I33" s="1569">
        <v>5</v>
      </c>
      <c r="J33" s="1569">
        <v>14</v>
      </c>
      <c r="K33" s="1569">
        <v>15</v>
      </c>
      <c r="L33" s="1569">
        <v>18</v>
      </c>
      <c r="M33" s="1569">
        <v>7.9916244290280023</v>
      </c>
      <c r="N33" s="1575">
        <f t="shared" si="7"/>
        <v>0.6</v>
      </c>
      <c r="O33" s="1575">
        <f t="shared" si="8"/>
        <v>0</v>
      </c>
      <c r="P33" s="1575">
        <f t="shared" si="9"/>
        <v>0.2</v>
      </c>
      <c r="Q33" s="1575">
        <f t="shared" si="10"/>
        <v>0.16666666666666666</v>
      </c>
      <c r="R33" s="1575">
        <f t="shared" si="11"/>
        <v>0.25026201090424044</v>
      </c>
      <c r="S33" s="1575">
        <f t="shared" si="12"/>
        <v>0.20564289252363568</v>
      </c>
      <c r="U33" s="1552">
        <v>3</v>
      </c>
      <c r="V33" s="1548"/>
      <c r="W33" s="1548">
        <v>2</v>
      </c>
      <c r="X33" s="1548">
        <v>2</v>
      </c>
      <c r="Y33" s="1553">
        <v>1</v>
      </c>
      <c r="Z33" s="500"/>
      <c r="AA33" s="501"/>
      <c r="AB33" s="501"/>
      <c r="AC33" s="501">
        <v>1</v>
      </c>
      <c r="AD33" s="1561">
        <v>1</v>
      </c>
      <c r="AE33" s="500"/>
      <c r="AF33" s="501"/>
      <c r="AG33" s="501">
        <v>1</v>
      </c>
      <c r="AH33" s="501"/>
      <c r="AI33" s="1561"/>
      <c r="AJ33" s="500" t="str">
        <f t="shared" si="2"/>
        <v/>
      </c>
      <c r="AK33" s="501" t="str">
        <f t="shared" si="3"/>
        <v/>
      </c>
      <c r="AL33" s="501" t="str">
        <f t="shared" si="4"/>
        <v/>
      </c>
      <c r="AM33" s="501" t="str">
        <f t="shared" si="5"/>
        <v/>
      </c>
      <c r="AN33" s="1561" t="str">
        <f t="shared" si="6"/>
        <v/>
      </c>
    </row>
    <row r="34" spans="2:40" s="172" customFormat="1" ht="15.75" customHeight="1" x14ac:dyDescent="0.2">
      <c r="B34" s="1573" t="s">
        <v>951</v>
      </c>
      <c r="C34" s="1574"/>
      <c r="D34" s="541"/>
      <c r="E34" s="541"/>
      <c r="F34" s="541">
        <v>1</v>
      </c>
      <c r="G34" s="541"/>
      <c r="H34" s="541"/>
      <c r="I34" s="1569">
        <v>3</v>
      </c>
      <c r="J34" s="1569">
        <v>4</v>
      </c>
      <c r="K34" s="1569">
        <v>1</v>
      </c>
      <c r="L34" s="1569">
        <v>7</v>
      </c>
      <c r="M34" s="1569">
        <v>2.7455320479136138</v>
      </c>
      <c r="N34" s="1575">
        <f t="shared" si="7"/>
        <v>0</v>
      </c>
      <c r="O34" s="1575">
        <f t="shared" si="8"/>
        <v>0</v>
      </c>
      <c r="P34" s="1575">
        <f t="shared" si="9"/>
        <v>1</v>
      </c>
      <c r="Q34" s="1575">
        <f t="shared" si="10"/>
        <v>0</v>
      </c>
      <c r="R34" s="1575">
        <f t="shared" si="11"/>
        <v>0</v>
      </c>
      <c r="S34" s="1575">
        <f t="shared" si="12"/>
        <v>0.33333333333333331</v>
      </c>
      <c r="U34" s="1552"/>
      <c r="V34" s="1548"/>
      <c r="W34" s="1548">
        <v>1</v>
      </c>
      <c r="X34" s="1548"/>
      <c r="Y34" s="1553"/>
      <c r="Z34" s="500"/>
      <c r="AA34" s="501"/>
      <c r="AB34" s="501"/>
      <c r="AC34" s="501"/>
      <c r="AD34" s="1561"/>
      <c r="AE34" s="500"/>
      <c r="AF34" s="501"/>
      <c r="AG34" s="501"/>
      <c r="AH34" s="501"/>
      <c r="AI34" s="1561"/>
      <c r="AJ34" s="500" t="str">
        <f t="shared" si="2"/>
        <v/>
      </c>
      <c r="AK34" s="501" t="str">
        <f t="shared" si="3"/>
        <v/>
      </c>
      <c r="AL34" s="501" t="str">
        <f t="shared" si="4"/>
        <v/>
      </c>
      <c r="AM34" s="501" t="str">
        <f t="shared" si="5"/>
        <v/>
      </c>
      <c r="AN34" s="1561" t="str">
        <f t="shared" si="6"/>
        <v/>
      </c>
    </row>
    <row r="35" spans="2:40" s="172" customFormat="1" ht="12.75" x14ac:dyDescent="0.2">
      <c r="B35" s="2618" t="s">
        <v>1097</v>
      </c>
      <c r="C35" s="2619"/>
      <c r="D35" s="541">
        <v>7</v>
      </c>
      <c r="E35" s="541">
        <v>10</v>
      </c>
      <c r="F35" s="541">
        <v>5</v>
      </c>
      <c r="G35" s="541">
        <v>5</v>
      </c>
      <c r="H35" s="541">
        <v>4</v>
      </c>
      <c r="I35" s="1569">
        <v>37</v>
      </c>
      <c r="J35" s="1569">
        <v>66</v>
      </c>
      <c r="K35" s="1569">
        <v>49</v>
      </c>
      <c r="L35" s="1569">
        <v>44</v>
      </c>
      <c r="M35" s="1569">
        <v>15.053820009625106</v>
      </c>
      <c r="N35" s="1575">
        <f t="shared" si="7"/>
        <v>0.1891891891891892</v>
      </c>
      <c r="O35" s="1575">
        <f t="shared" si="8"/>
        <v>0.15151515151515152</v>
      </c>
      <c r="P35" s="1575">
        <f t="shared" si="9"/>
        <v>0.10204081632653061</v>
      </c>
      <c r="Q35" s="1575">
        <f t="shared" si="10"/>
        <v>0.11363636363636363</v>
      </c>
      <c r="R35" s="1575">
        <f t="shared" si="11"/>
        <v>0.2657132872216143</v>
      </c>
      <c r="S35" s="1575">
        <f t="shared" si="12"/>
        <v>0.16046348906150285</v>
      </c>
      <c r="U35" s="1552">
        <v>5</v>
      </c>
      <c r="V35" s="1548">
        <v>7</v>
      </c>
      <c r="W35" s="1548">
        <v>5</v>
      </c>
      <c r="X35" s="1548">
        <v>4</v>
      </c>
      <c r="Y35" s="1553">
        <v>2</v>
      </c>
      <c r="Z35" s="500"/>
      <c r="AA35" s="501"/>
      <c r="AB35" s="501"/>
      <c r="AC35" s="501">
        <v>1</v>
      </c>
      <c r="AD35" s="1561">
        <v>2</v>
      </c>
      <c r="AE35" s="500">
        <v>2</v>
      </c>
      <c r="AF35" s="501">
        <v>3</v>
      </c>
      <c r="AG35" s="501"/>
      <c r="AH35" s="501"/>
      <c r="AI35" s="1561"/>
      <c r="AJ35" s="500" t="str">
        <f t="shared" si="2"/>
        <v/>
      </c>
      <c r="AK35" s="501" t="str">
        <f t="shared" si="3"/>
        <v/>
      </c>
      <c r="AL35" s="501" t="str">
        <f t="shared" si="4"/>
        <v/>
      </c>
      <c r="AM35" s="501" t="str">
        <f t="shared" si="5"/>
        <v/>
      </c>
      <c r="AN35" s="1561" t="str">
        <f t="shared" si="6"/>
        <v/>
      </c>
    </row>
    <row r="36" spans="2:40" s="172" customFormat="1" ht="12.75" x14ac:dyDescent="0.2">
      <c r="B36" s="2618" t="s">
        <v>1098</v>
      </c>
      <c r="C36" s="2619"/>
      <c r="D36" s="541">
        <v>4</v>
      </c>
      <c r="E36" s="541">
        <v>15</v>
      </c>
      <c r="F36" s="541">
        <v>3</v>
      </c>
      <c r="G36" s="541">
        <v>21</v>
      </c>
      <c r="H36" s="541">
        <v>1</v>
      </c>
      <c r="I36" s="1569">
        <v>11</v>
      </c>
      <c r="J36" s="1569">
        <v>18</v>
      </c>
      <c r="K36" s="1569">
        <v>29</v>
      </c>
      <c r="L36" s="1569">
        <v>30</v>
      </c>
      <c r="M36" s="1569">
        <v>8.7820048670637423</v>
      </c>
      <c r="N36" s="1575">
        <f t="shared" si="7"/>
        <v>0.36363636363636365</v>
      </c>
      <c r="O36" s="1575">
        <f t="shared" si="8"/>
        <v>0.83333333333333337</v>
      </c>
      <c r="P36" s="1575">
        <f t="shared" si="9"/>
        <v>0.10344827586206896</v>
      </c>
      <c r="Q36" s="1575">
        <f t="shared" si="10"/>
        <v>0.7</v>
      </c>
      <c r="R36" s="1575">
        <f t="shared" si="11"/>
        <v>0.11386921496142935</v>
      </c>
      <c r="S36" s="1575">
        <f t="shared" si="12"/>
        <v>0.30577249694116609</v>
      </c>
      <c r="U36" s="1552">
        <v>2</v>
      </c>
      <c r="V36" s="1548">
        <v>6</v>
      </c>
      <c r="W36" s="1548">
        <v>2</v>
      </c>
      <c r="X36" s="1548">
        <v>4</v>
      </c>
      <c r="Y36" s="1553">
        <v>1</v>
      </c>
      <c r="Z36" s="500">
        <v>2</v>
      </c>
      <c r="AA36" s="501"/>
      <c r="AB36" s="501"/>
      <c r="AC36" s="501"/>
      <c r="AD36" s="1561"/>
      <c r="AE36" s="500"/>
      <c r="AF36" s="501"/>
      <c r="AG36" s="501">
        <v>1</v>
      </c>
      <c r="AH36" s="501"/>
      <c r="AI36" s="1561"/>
      <c r="AJ36" s="500" t="str">
        <f t="shared" si="2"/>
        <v/>
      </c>
      <c r="AK36" s="501">
        <f t="shared" si="3"/>
        <v>9</v>
      </c>
      <c r="AL36" s="501" t="str">
        <f t="shared" si="4"/>
        <v/>
      </c>
      <c r="AM36" s="501">
        <f t="shared" si="5"/>
        <v>17</v>
      </c>
      <c r="AN36" s="1561" t="str">
        <f t="shared" si="6"/>
        <v/>
      </c>
    </row>
    <row r="37" spans="2:40" s="172" customFormat="1" ht="12.75" x14ac:dyDescent="0.2">
      <c r="B37" s="2618" t="s">
        <v>1099</v>
      </c>
      <c r="C37" s="2619"/>
      <c r="D37" s="541">
        <v>7</v>
      </c>
      <c r="E37" s="541">
        <v>7</v>
      </c>
      <c r="F37" s="541">
        <v>3</v>
      </c>
      <c r="G37" s="541">
        <v>17</v>
      </c>
      <c r="H37" s="541">
        <v>10</v>
      </c>
      <c r="I37" s="1569">
        <v>42</v>
      </c>
      <c r="J37" s="1569">
        <v>33</v>
      </c>
      <c r="K37" s="1569">
        <v>50</v>
      </c>
      <c r="L37" s="1569">
        <v>28</v>
      </c>
      <c r="M37" s="1569">
        <v>37.451873063847223</v>
      </c>
      <c r="N37" s="1575">
        <f t="shared" si="7"/>
        <v>0.16666666666666666</v>
      </c>
      <c r="O37" s="1575">
        <f t="shared" si="8"/>
        <v>0.21212121212121213</v>
      </c>
      <c r="P37" s="1575">
        <f t="shared" si="9"/>
        <v>0.06</v>
      </c>
      <c r="Q37" s="1575">
        <f t="shared" si="10"/>
        <v>0.6071428571428571</v>
      </c>
      <c r="R37" s="1575">
        <f t="shared" si="11"/>
        <v>0.26700934244202407</v>
      </c>
      <c r="S37" s="1575">
        <f t="shared" si="12"/>
        <v>0.3113840665282937</v>
      </c>
      <c r="U37" s="1552">
        <v>4</v>
      </c>
      <c r="V37" s="1548">
        <v>2</v>
      </c>
      <c r="W37" s="1548">
        <v>1</v>
      </c>
      <c r="X37" s="1548">
        <v>10</v>
      </c>
      <c r="Y37" s="1553">
        <v>8</v>
      </c>
      <c r="Z37" s="500">
        <v>3</v>
      </c>
      <c r="AA37" s="501">
        <v>4</v>
      </c>
      <c r="AB37" s="501"/>
      <c r="AC37" s="501">
        <v>3</v>
      </c>
      <c r="AD37" s="1561">
        <v>2</v>
      </c>
      <c r="AE37" s="500"/>
      <c r="AF37" s="501">
        <v>1</v>
      </c>
      <c r="AG37" s="501">
        <v>2</v>
      </c>
      <c r="AH37" s="501">
        <v>4</v>
      </c>
      <c r="AI37" s="1561"/>
      <c r="AJ37" s="500" t="str">
        <f t="shared" si="2"/>
        <v/>
      </c>
      <c r="AK37" s="501" t="str">
        <f t="shared" si="3"/>
        <v/>
      </c>
      <c r="AL37" s="501" t="str">
        <f t="shared" si="4"/>
        <v/>
      </c>
      <c r="AM37" s="501" t="str">
        <f t="shared" si="5"/>
        <v/>
      </c>
      <c r="AN37" s="1561" t="str">
        <f t="shared" si="6"/>
        <v/>
      </c>
    </row>
    <row r="38" spans="2:40" s="172" customFormat="1" ht="12.75" x14ac:dyDescent="0.2">
      <c r="B38" s="2618" t="s">
        <v>1086</v>
      </c>
      <c r="C38" s="2619"/>
      <c r="D38" s="541">
        <v>6</v>
      </c>
      <c r="E38" s="541">
        <v>7</v>
      </c>
      <c r="F38" s="541">
        <v>8</v>
      </c>
      <c r="G38" s="541">
        <v>11</v>
      </c>
      <c r="H38" s="541">
        <v>9</v>
      </c>
      <c r="I38" s="1569">
        <v>37</v>
      </c>
      <c r="J38" s="1569">
        <v>42</v>
      </c>
      <c r="K38" s="1569">
        <v>47</v>
      </c>
      <c r="L38" s="1569">
        <v>48</v>
      </c>
      <c r="M38" s="1569">
        <v>42.976936318193189</v>
      </c>
      <c r="N38" s="1575">
        <f t="shared" si="7"/>
        <v>0.16216216216216217</v>
      </c>
      <c r="O38" s="1575">
        <f t="shared" si="8"/>
        <v>0.16666666666666666</v>
      </c>
      <c r="P38" s="1575">
        <f t="shared" si="9"/>
        <v>0.1702127659574468</v>
      </c>
      <c r="Q38" s="1575">
        <f t="shared" si="10"/>
        <v>0.22916666666666666</v>
      </c>
      <c r="R38" s="1575">
        <f t="shared" si="11"/>
        <v>0.20941464820492753</v>
      </c>
      <c r="S38" s="1575">
        <f t="shared" si="12"/>
        <v>0.20293136027634698</v>
      </c>
      <c r="U38" s="1552">
        <v>6</v>
      </c>
      <c r="V38" s="1548">
        <v>4</v>
      </c>
      <c r="W38" s="1548">
        <v>6</v>
      </c>
      <c r="X38" s="1548">
        <v>10</v>
      </c>
      <c r="Y38" s="1553">
        <v>8</v>
      </c>
      <c r="Z38" s="500"/>
      <c r="AA38" s="501">
        <v>3</v>
      </c>
      <c r="AB38" s="501">
        <v>1</v>
      </c>
      <c r="AC38" s="501"/>
      <c r="AD38" s="1561"/>
      <c r="AE38" s="500"/>
      <c r="AF38" s="501"/>
      <c r="AG38" s="501">
        <v>1</v>
      </c>
      <c r="AH38" s="501">
        <v>1</v>
      </c>
      <c r="AI38" s="1561">
        <v>1</v>
      </c>
      <c r="AJ38" s="500" t="str">
        <f t="shared" si="2"/>
        <v/>
      </c>
      <c r="AK38" s="501" t="str">
        <f t="shared" si="3"/>
        <v/>
      </c>
      <c r="AL38" s="501" t="str">
        <f t="shared" si="4"/>
        <v/>
      </c>
      <c r="AM38" s="501" t="str">
        <f t="shared" si="5"/>
        <v/>
      </c>
      <c r="AN38" s="1561" t="str">
        <f t="shared" si="6"/>
        <v/>
      </c>
    </row>
    <row r="39" spans="2:40" s="172" customFormat="1" ht="12.75" x14ac:dyDescent="0.2">
      <c r="B39" s="2618" t="s">
        <v>1100</v>
      </c>
      <c r="C39" s="2619"/>
      <c r="D39" s="541">
        <v>14</v>
      </c>
      <c r="E39" s="541">
        <v>10</v>
      </c>
      <c r="F39" s="541">
        <v>6</v>
      </c>
      <c r="G39" s="541">
        <v>18</v>
      </c>
      <c r="H39" s="541">
        <v>11</v>
      </c>
      <c r="I39" s="1569">
        <v>81</v>
      </c>
      <c r="J39" s="1569">
        <v>97</v>
      </c>
      <c r="K39" s="1569">
        <v>79</v>
      </c>
      <c r="L39" s="1569">
        <v>66</v>
      </c>
      <c r="M39" s="1569">
        <v>81.345591289333171</v>
      </c>
      <c r="N39" s="1575">
        <f t="shared" si="7"/>
        <v>0.1728395061728395</v>
      </c>
      <c r="O39" s="1575">
        <f t="shared" si="8"/>
        <v>0.10309278350515463</v>
      </c>
      <c r="P39" s="1575">
        <f t="shared" si="9"/>
        <v>7.5949367088607597E-2</v>
      </c>
      <c r="Q39" s="1575">
        <f t="shared" si="10"/>
        <v>0.27272727272727271</v>
      </c>
      <c r="R39" s="1575">
        <f t="shared" si="11"/>
        <v>0.1352255214529669</v>
      </c>
      <c r="S39" s="1575">
        <f t="shared" si="12"/>
        <v>0.16130072042294907</v>
      </c>
      <c r="U39" s="1552">
        <v>8</v>
      </c>
      <c r="V39" s="1548">
        <v>5</v>
      </c>
      <c r="W39" s="1548">
        <v>3</v>
      </c>
      <c r="X39" s="1548">
        <v>12</v>
      </c>
      <c r="Y39" s="1553">
        <v>4</v>
      </c>
      <c r="Z39" s="500">
        <v>3</v>
      </c>
      <c r="AA39" s="501">
        <v>3</v>
      </c>
      <c r="AB39" s="501">
        <v>1</v>
      </c>
      <c r="AC39" s="501">
        <v>3</v>
      </c>
      <c r="AD39" s="1561">
        <v>5</v>
      </c>
      <c r="AE39" s="500">
        <v>3</v>
      </c>
      <c r="AF39" s="501">
        <v>2</v>
      </c>
      <c r="AG39" s="501">
        <v>2</v>
      </c>
      <c r="AH39" s="501">
        <v>3</v>
      </c>
      <c r="AI39" s="1561">
        <v>2</v>
      </c>
      <c r="AJ39" s="500" t="str">
        <f t="shared" si="2"/>
        <v/>
      </c>
      <c r="AK39" s="501" t="str">
        <f t="shared" si="3"/>
        <v/>
      </c>
      <c r="AL39" s="501" t="str">
        <f t="shared" si="4"/>
        <v/>
      </c>
      <c r="AM39" s="501" t="str">
        <f t="shared" si="5"/>
        <v/>
      </c>
      <c r="AN39" s="1561" t="str">
        <f t="shared" si="6"/>
        <v/>
      </c>
    </row>
    <row r="40" spans="2:40" s="172" customFormat="1" ht="12.75" x14ac:dyDescent="0.2">
      <c r="B40" s="2618" t="s">
        <v>1101</v>
      </c>
      <c r="C40" s="2619"/>
      <c r="D40" s="541">
        <v>8</v>
      </c>
      <c r="E40" s="541">
        <v>12</v>
      </c>
      <c r="F40" s="541">
        <v>16</v>
      </c>
      <c r="G40" s="541">
        <v>11</v>
      </c>
      <c r="H40" s="541">
        <v>6</v>
      </c>
      <c r="I40" s="1569">
        <v>34</v>
      </c>
      <c r="J40" s="1569">
        <v>58</v>
      </c>
      <c r="K40" s="1569">
        <v>48</v>
      </c>
      <c r="L40" s="1569">
        <v>60</v>
      </c>
      <c r="M40" s="1569">
        <v>38.037058580469839</v>
      </c>
      <c r="N40" s="1575">
        <f t="shared" si="7"/>
        <v>0.23529411764705882</v>
      </c>
      <c r="O40" s="1575">
        <f t="shared" si="8"/>
        <v>0.20689655172413793</v>
      </c>
      <c r="P40" s="1575">
        <f t="shared" si="9"/>
        <v>0.33333333333333331</v>
      </c>
      <c r="Q40" s="1575">
        <f t="shared" si="10"/>
        <v>0.18333333333333332</v>
      </c>
      <c r="R40" s="1575">
        <f t="shared" si="11"/>
        <v>0.15774090384267267</v>
      </c>
      <c r="S40" s="1575">
        <f t="shared" si="12"/>
        <v>0.22480252350311311</v>
      </c>
      <c r="U40" s="1552">
        <v>4</v>
      </c>
      <c r="V40" s="1548">
        <v>6</v>
      </c>
      <c r="W40" s="1548">
        <v>14</v>
      </c>
      <c r="X40" s="1548">
        <v>8</v>
      </c>
      <c r="Y40" s="1553">
        <v>3</v>
      </c>
      <c r="Z40" s="500">
        <v>2</v>
      </c>
      <c r="AA40" s="501">
        <v>5</v>
      </c>
      <c r="AB40" s="501">
        <v>2</v>
      </c>
      <c r="AC40" s="501">
        <v>1</v>
      </c>
      <c r="AD40" s="1561">
        <v>1</v>
      </c>
      <c r="AE40" s="500">
        <v>2</v>
      </c>
      <c r="AF40" s="501">
        <v>1</v>
      </c>
      <c r="AG40" s="501"/>
      <c r="AH40" s="501">
        <v>2</v>
      </c>
      <c r="AI40" s="1561">
        <v>2</v>
      </c>
      <c r="AJ40" s="500" t="str">
        <f t="shared" si="2"/>
        <v/>
      </c>
      <c r="AK40" s="501" t="str">
        <f t="shared" si="3"/>
        <v/>
      </c>
      <c r="AL40" s="501" t="str">
        <f t="shared" si="4"/>
        <v/>
      </c>
      <c r="AM40" s="501" t="str">
        <f t="shared" si="5"/>
        <v/>
      </c>
      <c r="AN40" s="1561" t="str">
        <f t="shared" si="6"/>
        <v/>
      </c>
    </row>
    <row r="41" spans="2:40" s="172" customFormat="1" ht="12.75" x14ac:dyDescent="0.2">
      <c r="B41" s="2620" t="s">
        <v>1102</v>
      </c>
      <c r="C41" s="2619"/>
      <c r="D41" s="541"/>
      <c r="E41" s="541"/>
      <c r="F41" s="541">
        <v>4</v>
      </c>
      <c r="G41" s="541">
        <v>26</v>
      </c>
      <c r="H41" s="541">
        <v>17</v>
      </c>
      <c r="I41" s="1569"/>
      <c r="J41" s="1569"/>
      <c r="K41" s="1569"/>
      <c r="L41" s="1569">
        <v>30</v>
      </c>
      <c r="M41" s="1569">
        <v>41.512774358093218</v>
      </c>
      <c r="N41" s="1575"/>
      <c r="O41" s="1575"/>
      <c r="P41" s="1575"/>
      <c r="Q41" s="1575">
        <f t="shared" si="10"/>
        <v>0.8666666666666667</v>
      </c>
      <c r="R41" s="1575">
        <f t="shared" si="11"/>
        <v>0.40951249977552334</v>
      </c>
      <c r="S41" s="1575">
        <f t="shared" si="12"/>
        <v>0.63808958322109499</v>
      </c>
      <c r="U41" s="1552"/>
      <c r="V41" s="1548"/>
      <c r="W41" s="1548"/>
      <c r="X41" s="1548">
        <v>9</v>
      </c>
      <c r="Y41" s="1553">
        <v>16</v>
      </c>
      <c r="Z41" s="500"/>
      <c r="AA41" s="501"/>
      <c r="AB41" s="501"/>
      <c r="AC41" s="501"/>
      <c r="AD41" s="1561"/>
      <c r="AE41" s="500"/>
      <c r="AF41" s="501"/>
      <c r="AG41" s="501"/>
      <c r="AH41" s="501">
        <v>17</v>
      </c>
      <c r="AI41" s="1561">
        <v>1</v>
      </c>
      <c r="AJ41" s="500" t="str">
        <f t="shared" si="2"/>
        <v/>
      </c>
      <c r="AK41" s="501" t="str">
        <f t="shared" si="3"/>
        <v/>
      </c>
      <c r="AL41" s="501">
        <f t="shared" si="4"/>
        <v>4</v>
      </c>
      <c r="AM41" s="501" t="str">
        <f t="shared" si="5"/>
        <v/>
      </c>
      <c r="AN41" s="1561" t="str">
        <f t="shared" si="6"/>
        <v/>
      </c>
    </row>
    <row r="42" spans="2:40" s="172" customFormat="1" ht="12.75" x14ac:dyDescent="0.2">
      <c r="B42" s="2618" t="s">
        <v>1103</v>
      </c>
      <c r="C42" s="2619"/>
      <c r="D42" s="541">
        <v>7</v>
      </c>
      <c r="E42" s="541">
        <v>4</v>
      </c>
      <c r="F42" s="541">
        <v>5</v>
      </c>
      <c r="G42" s="541">
        <v>6</v>
      </c>
      <c r="H42" s="541">
        <v>4</v>
      </c>
      <c r="I42" s="1569">
        <v>45</v>
      </c>
      <c r="J42" s="1569">
        <v>31</v>
      </c>
      <c r="K42" s="1569">
        <v>38</v>
      </c>
      <c r="L42" s="1569">
        <v>30</v>
      </c>
      <c r="M42" s="1569">
        <v>27.224215087897601</v>
      </c>
      <c r="N42" s="1575">
        <f t="shared" si="7"/>
        <v>0.15555555555555556</v>
      </c>
      <c r="O42" s="1575">
        <f t="shared" si="8"/>
        <v>0.12903225806451613</v>
      </c>
      <c r="P42" s="1575">
        <f t="shared" si="9"/>
        <v>0.13157894736842105</v>
      </c>
      <c r="Q42" s="1575">
        <f t="shared" si="10"/>
        <v>0.2</v>
      </c>
      <c r="R42" s="1575">
        <f t="shared" si="11"/>
        <v>0.14692801930507013</v>
      </c>
      <c r="S42" s="1575">
        <f t="shared" si="12"/>
        <v>0.15950232222449709</v>
      </c>
      <c r="U42" s="1552">
        <v>7</v>
      </c>
      <c r="V42" s="1548">
        <v>2</v>
      </c>
      <c r="W42" s="1548">
        <v>4</v>
      </c>
      <c r="X42" s="1548">
        <v>4</v>
      </c>
      <c r="Y42" s="1553">
        <v>2</v>
      </c>
      <c r="Z42" s="500"/>
      <c r="AA42" s="501"/>
      <c r="AB42" s="501">
        <v>1</v>
      </c>
      <c r="AC42" s="501">
        <v>1</v>
      </c>
      <c r="AD42" s="1561"/>
      <c r="AE42" s="500"/>
      <c r="AF42" s="501">
        <v>2</v>
      </c>
      <c r="AG42" s="501"/>
      <c r="AH42" s="501">
        <v>1</v>
      </c>
      <c r="AI42" s="1561">
        <v>1</v>
      </c>
      <c r="AJ42" s="500" t="str">
        <f t="shared" si="2"/>
        <v/>
      </c>
      <c r="AK42" s="501" t="str">
        <f t="shared" si="3"/>
        <v/>
      </c>
      <c r="AL42" s="501" t="str">
        <f t="shared" si="4"/>
        <v/>
      </c>
      <c r="AM42" s="501" t="str">
        <f t="shared" si="5"/>
        <v/>
      </c>
      <c r="AN42" s="1561">
        <f t="shared" si="6"/>
        <v>1</v>
      </c>
    </row>
    <row r="43" spans="2:40" s="172" customFormat="1" ht="12.75" x14ac:dyDescent="0.2">
      <c r="B43" s="2618" t="s">
        <v>1104</v>
      </c>
      <c r="C43" s="2619"/>
      <c r="D43" s="541">
        <v>6</v>
      </c>
      <c r="E43" s="541">
        <v>6</v>
      </c>
      <c r="F43" s="541">
        <v>5</v>
      </c>
      <c r="G43" s="541">
        <v>3</v>
      </c>
      <c r="H43" s="541">
        <v>7</v>
      </c>
      <c r="I43" s="1569">
        <v>21</v>
      </c>
      <c r="J43" s="1569">
        <v>36</v>
      </c>
      <c r="K43" s="1569">
        <v>33</v>
      </c>
      <c r="L43" s="1569">
        <v>42</v>
      </c>
      <c r="M43" s="1569">
        <v>37.956556869188425</v>
      </c>
      <c r="N43" s="1575">
        <f t="shared" si="7"/>
        <v>0.2857142857142857</v>
      </c>
      <c r="O43" s="1575">
        <f t="shared" si="8"/>
        <v>0.16666666666666666</v>
      </c>
      <c r="P43" s="1575">
        <f t="shared" si="9"/>
        <v>0.15151515151515152</v>
      </c>
      <c r="Q43" s="1575">
        <f t="shared" si="10"/>
        <v>7.1428571428571425E-2</v>
      </c>
      <c r="R43" s="1575">
        <f t="shared" si="11"/>
        <v>0.18442136424872385</v>
      </c>
      <c r="S43" s="1575">
        <f t="shared" si="12"/>
        <v>0.13578836239748227</v>
      </c>
      <c r="U43" s="1552">
        <v>2</v>
      </c>
      <c r="V43" s="1548"/>
      <c r="W43" s="1548">
        <v>2</v>
      </c>
      <c r="X43" s="1548">
        <v>1</v>
      </c>
      <c r="Y43" s="1553">
        <v>2</v>
      </c>
      <c r="Z43" s="500">
        <v>4</v>
      </c>
      <c r="AA43" s="501">
        <v>1</v>
      </c>
      <c r="AB43" s="501">
        <v>1</v>
      </c>
      <c r="AC43" s="501">
        <v>2</v>
      </c>
      <c r="AD43" s="1561">
        <v>2</v>
      </c>
      <c r="AE43" s="500"/>
      <c r="AF43" s="501">
        <v>2</v>
      </c>
      <c r="AG43" s="501">
        <v>2</v>
      </c>
      <c r="AH43" s="501"/>
      <c r="AI43" s="1561"/>
      <c r="AJ43" s="500" t="str">
        <f t="shared" si="2"/>
        <v/>
      </c>
      <c r="AK43" s="501">
        <f t="shared" si="3"/>
        <v>3</v>
      </c>
      <c r="AL43" s="501" t="str">
        <f t="shared" si="4"/>
        <v/>
      </c>
      <c r="AM43" s="501" t="str">
        <f t="shared" si="5"/>
        <v/>
      </c>
      <c r="AN43" s="1561">
        <f t="shared" si="6"/>
        <v>3</v>
      </c>
    </row>
    <row r="44" spans="2:40" s="172" customFormat="1" ht="12.75" x14ac:dyDescent="0.2">
      <c r="B44" s="1576" t="s">
        <v>965</v>
      </c>
      <c r="C44" s="1577"/>
      <c r="D44" s="541">
        <v>5</v>
      </c>
      <c r="E44" s="541">
        <v>9</v>
      </c>
      <c r="F44" s="541">
        <v>4</v>
      </c>
      <c r="G44" s="541">
        <v>5</v>
      </c>
      <c r="H44" s="541">
        <v>5</v>
      </c>
      <c r="I44" s="1569">
        <v>44</v>
      </c>
      <c r="J44" s="1569">
        <v>37</v>
      </c>
      <c r="K44" s="1569">
        <v>43</v>
      </c>
      <c r="L44" s="1569">
        <v>49</v>
      </c>
      <c r="M44" s="1569">
        <v>37.191790612014955</v>
      </c>
      <c r="N44" s="1575">
        <f t="shared" si="7"/>
        <v>0.11363636363636363</v>
      </c>
      <c r="O44" s="1575">
        <f t="shared" si="8"/>
        <v>0.24324324324324326</v>
      </c>
      <c r="P44" s="1575">
        <f t="shared" si="9"/>
        <v>9.3023255813953487E-2</v>
      </c>
      <c r="Q44" s="1575">
        <f t="shared" si="10"/>
        <v>0.10204081632653061</v>
      </c>
      <c r="R44" s="1575">
        <f t="shared" si="11"/>
        <v>0.13443827032045966</v>
      </c>
      <c r="S44" s="1575">
        <f t="shared" si="12"/>
        <v>0.10983411415364792</v>
      </c>
      <c r="U44" s="1554">
        <v>3</v>
      </c>
      <c r="V44" s="1547">
        <v>6</v>
      </c>
      <c r="W44" s="1547">
        <v>2</v>
      </c>
      <c r="X44" s="1547">
        <v>4</v>
      </c>
      <c r="Y44" s="1555">
        <v>4</v>
      </c>
      <c r="Z44" s="500">
        <v>2</v>
      </c>
      <c r="AA44" s="501">
        <v>3</v>
      </c>
      <c r="AB44" s="501">
        <v>2</v>
      </c>
      <c r="AC44" s="501"/>
      <c r="AD44" s="1561"/>
      <c r="AE44" s="500"/>
      <c r="AF44" s="501"/>
      <c r="AG44" s="501"/>
      <c r="AH44" s="501">
        <v>1</v>
      </c>
      <c r="AI44" s="1561">
        <v>1</v>
      </c>
      <c r="AJ44" s="500" t="str">
        <f t="shared" si="2"/>
        <v/>
      </c>
      <c r="AK44" s="501" t="str">
        <f t="shared" si="3"/>
        <v/>
      </c>
      <c r="AL44" s="501" t="str">
        <f t="shared" si="4"/>
        <v/>
      </c>
      <c r="AM44" s="501" t="str">
        <f t="shared" si="5"/>
        <v/>
      </c>
      <c r="AN44" s="1561" t="str">
        <f t="shared" si="6"/>
        <v/>
      </c>
    </row>
    <row r="45" spans="2:40" s="172" customFormat="1" ht="26.25" customHeight="1" thickBot="1" x14ac:dyDescent="0.25">
      <c r="B45" s="2620" t="s">
        <v>1704</v>
      </c>
      <c r="C45" s="2619"/>
      <c r="D45" s="541">
        <f t="shared" ref="D45" si="13">SUM(D24:D44)</f>
        <v>134</v>
      </c>
      <c r="E45" s="541">
        <f t="shared" ref="E45" si="14">SUM(E24:E44)</f>
        <v>132</v>
      </c>
      <c r="F45" s="541">
        <f t="shared" ref="F45" si="15">SUM(F24:F44)</f>
        <v>115</v>
      </c>
      <c r="G45" s="541">
        <f t="shared" ref="G45" si="16">SUM(G24:G44)</f>
        <v>178</v>
      </c>
      <c r="H45" s="541">
        <f t="shared" ref="H45:L45" si="17">SUM(H24:H44)</f>
        <v>123</v>
      </c>
      <c r="I45" s="541">
        <f t="shared" si="17"/>
        <v>580</v>
      </c>
      <c r="J45" s="541">
        <f t="shared" si="17"/>
        <v>654</v>
      </c>
      <c r="K45" s="541">
        <f t="shared" si="17"/>
        <v>645</v>
      </c>
      <c r="L45" s="541">
        <f t="shared" si="17"/>
        <v>675</v>
      </c>
      <c r="M45" s="1570">
        <v>599.40000000000009</v>
      </c>
      <c r="N45" s="1578">
        <f t="shared" si="7"/>
        <v>0.23103448275862068</v>
      </c>
      <c r="O45" s="1578">
        <f t="shared" si="8"/>
        <v>0.20183486238532111</v>
      </c>
      <c r="P45" s="1578">
        <f t="shared" si="9"/>
        <v>0.17829457364341086</v>
      </c>
      <c r="Q45" s="1578">
        <f t="shared" si="10"/>
        <v>0.26370370370370372</v>
      </c>
      <c r="R45" s="1578">
        <f t="shared" si="11"/>
        <v>0.20520520520520519</v>
      </c>
      <c r="S45" s="1575">
        <f t="shared" si="12"/>
        <v>0.21573449418410662</v>
      </c>
      <c r="U45" s="1556">
        <f>SUM(U24:U44)</f>
        <v>94</v>
      </c>
      <c r="V45" s="1557">
        <f t="shared" ref="V45:Y45" si="18">SUM(V24:V44)</f>
        <v>79</v>
      </c>
      <c r="W45" s="1557">
        <f t="shared" si="18"/>
        <v>63</v>
      </c>
      <c r="X45" s="1557">
        <f t="shared" si="18"/>
        <v>95</v>
      </c>
      <c r="Y45" s="1558">
        <f t="shared" si="18"/>
        <v>81</v>
      </c>
      <c r="Z45" s="1562">
        <f t="shared" ref="Z45" si="19">SUM(Z24:Z44)</f>
        <v>23</v>
      </c>
      <c r="AA45" s="1563">
        <f t="shared" ref="AA45" si="20">SUM(AA24:AA44)</f>
        <v>23</v>
      </c>
      <c r="AB45" s="1563">
        <f t="shared" ref="AB45" si="21">SUM(AB24:AB44)</f>
        <v>12</v>
      </c>
      <c r="AC45" s="1563">
        <f t="shared" ref="AC45" si="22">SUM(AC24:AC44)</f>
        <v>15</v>
      </c>
      <c r="AD45" s="1564">
        <f t="shared" ref="AD45" si="23">SUM(AD24:AD44)</f>
        <v>15</v>
      </c>
      <c r="AE45" s="1565">
        <f t="shared" ref="AE45" si="24">SUM(AE24:AE44)</f>
        <v>17</v>
      </c>
      <c r="AF45" s="1566">
        <f t="shared" ref="AF45" si="25">SUM(AF24:AF44)</f>
        <v>17</v>
      </c>
      <c r="AG45" s="1566">
        <f t="shared" ref="AG45" si="26">SUM(AG24:AG44)</f>
        <v>35</v>
      </c>
      <c r="AH45" s="1566">
        <f t="shared" ref="AH45" si="27">SUM(AH24:AH44)</f>
        <v>49</v>
      </c>
      <c r="AI45" s="1567">
        <f t="shared" ref="AI45" si="28">SUM(AI24:AI44)</f>
        <v>23</v>
      </c>
      <c r="AJ45" s="1565">
        <f t="shared" ref="AJ45" si="29">SUM(AJ24:AJ44)</f>
        <v>0</v>
      </c>
      <c r="AK45" s="1566">
        <f t="shared" ref="AK45" si="30">SUM(AK24:AK44)</f>
        <v>13</v>
      </c>
      <c r="AL45" s="1566">
        <f t="shared" ref="AL45" si="31">SUM(AL24:AL44)</f>
        <v>5</v>
      </c>
      <c r="AM45" s="1566">
        <f t="shared" ref="AM45" si="32">SUM(AM24:AM44)</f>
        <v>19</v>
      </c>
      <c r="AN45" s="1567">
        <f t="shared" ref="AN45" si="33">SUM(AN24:AN44)</f>
        <v>4</v>
      </c>
    </row>
    <row r="46" spans="2:40" ht="12.75" x14ac:dyDescent="0.2">
      <c r="B46" s="257" t="s">
        <v>1693</v>
      </c>
      <c r="C46" s="542"/>
      <c r="D46" s="543"/>
      <c r="E46" s="543"/>
      <c r="F46" s="543"/>
      <c r="G46" s="543"/>
      <c r="H46" s="543"/>
      <c r="I46" s="543"/>
      <c r="J46" s="543"/>
      <c r="K46" s="543"/>
      <c r="L46" s="543"/>
      <c r="M46" s="543"/>
      <c r="N46" s="544"/>
      <c r="O46" s="544"/>
      <c r="P46" s="544"/>
      <c r="Q46" s="544"/>
      <c r="R46" s="544"/>
      <c r="S46" s="544"/>
      <c r="T46" s="544"/>
      <c r="U46" s="544"/>
      <c r="V46" s="544"/>
      <c r="W46" s="544"/>
      <c r="X46" s="544"/>
      <c r="Y46" s="544"/>
      <c r="Z46" s="544"/>
      <c r="AA46" s="544"/>
      <c r="AB46" s="544"/>
      <c r="AC46" s="545"/>
      <c r="AD46" s="545"/>
      <c r="AE46" s="545"/>
      <c r="AF46" s="545"/>
    </row>
    <row r="47" spans="2:40" ht="12.75" x14ac:dyDescent="0.2">
      <c r="B47" s="257" t="s">
        <v>1694</v>
      </c>
      <c r="C47" s="542"/>
      <c r="D47" s="543"/>
      <c r="E47" s="543"/>
      <c r="F47" s="543"/>
      <c r="G47" s="543"/>
      <c r="H47" s="543"/>
      <c r="I47" s="543"/>
      <c r="J47" s="543"/>
      <c r="K47" s="543"/>
      <c r="L47" s="543"/>
      <c r="M47" s="543"/>
      <c r="N47" s="544"/>
      <c r="O47" s="544"/>
      <c r="P47" s="544"/>
      <c r="Q47" s="544"/>
      <c r="R47" s="544"/>
      <c r="S47" s="544"/>
      <c r="T47" s="544"/>
      <c r="U47" s="544"/>
      <c r="V47" s="544"/>
      <c r="W47" s="544"/>
      <c r="X47" s="544"/>
      <c r="Y47" s="544"/>
      <c r="Z47" s="544"/>
      <c r="AA47" s="544"/>
      <c r="AB47" s="544"/>
      <c r="AC47" s="545"/>
      <c r="AD47" s="545"/>
      <c r="AE47" s="545"/>
      <c r="AF47" s="545"/>
    </row>
    <row r="48" spans="2:40" ht="12.75" x14ac:dyDescent="0.2">
      <c r="B48" s="546"/>
      <c r="C48" s="542"/>
      <c r="D48" s="543"/>
      <c r="E48" s="543"/>
      <c r="F48" s="543"/>
      <c r="G48" s="543"/>
      <c r="H48" s="543"/>
      <c r="I48" s="543"/>
      <c r="J48" s="543"/>
      <c r="K48" s="543"/>
      <c r="L48" s="543"/>
      <c r="M48" s="543"/>
      <c r="N48" s="544"/>
      <c r="O48" s="544"/>
      <c r="P48" s="544"/>
      <c r="Q48" s="544"/>
      <c r="R48" s="544"/>
      <c r="S48" s="544"/>
      <c r="T48" s="544"/>
      <c r="U48" s="544"/>
      <c r="V48" s="544"/>
      <c r="W48" s="544"/>
      <c r="X48" s="544"/>
      <c r="Y48" s="544"/>
      <c r="Z48" s="544"/>
      <c r="AA48" s="544"/>
      <c r="AB48" s="544"/>
      <c r="AC48" s="545"/>
      <c r="AD48" s="545"/>
      <c r="AE48" s="545"/>
      <c r="AF48" s="545"/>
    </row>
    <row r="49" spans="2:32" ht="14.25" x14ac:dyDescent="0.2">
      <c r="B49" s="184"/>
      <c r="C49" s="184"/>
      <c r="D49" s="185"/>
      <c r="E49" s="185"/>
      <c r="F49" s="185"/>
      <c r="G49" s="185"/>
      <c r="H49" s="185"/>
      <c r="I49" s="185"/>
      <c r="J49" s="185"/>
      <c r="K49" s="185"/>
      <c r="AC49" s="545"/>
      <c r="AD49" s="545"/>
      <c r="AE49" s="545"/>
      <c r="AF49" s="545"/>
    </row>
    <row r="50" spans="2:32" ht="14.25" x14ac:dyDescent="0.2">
      <c r="B50" s="184"/>
      <c r="C50" s="184"/>
      <c r="D50" s="185"/>
      <c r="E50" s="185"/>
      <c r="F50" s="185"/>
      <c r="G50" s="185"/>
      <c r="H50" s="185"/>
      <c r="I50" s="185"/>
      <c r="J50" s="185"/>
      <c r="K50" s="185"/>
    </row>
    <row r="51" spans="2:32" ht="20.25" x14ac:dyDescent="0.2">
      <c r="B51" s="2118" t="s">
        <v>1705</v>
      </c>
      <c r="C51" s="2308"/>
      <c r="D51" s="2308"/>
      <c r="E51" s="2308"/>
      <c r="F51" s="282"/>
      <c r="G51" s="294" t="s">
        <v>428</v>
      </c>
    </row>
    <row r="52" spans="2:32" ht="14.25" x14ac:dyDescent="0.2">
      <c r="I52" s="283"/>
      <c r="J52" s="283"/>
      <c r="K52" s="283"/>
    </row>
    <row r="53" spans="2:32" ht="18.75" customHeight="1" x14ac:dyDescent="0.2">
      <c r="B53" s="2609" t="s">
        <v>1706</v>
      </c>
      <c r="C53" s="2610"/>
      <c r="D53" s="2610"/>
      <c r="E53" s="2611"/>
      <c r="G53" s="475" t="s">
        <v>429</v>
      </c>
      <c r="H53" s="283"/>
      <c r="I53" s="283"/>
      <c r="J53" s="283"/>
      <c r="K53" s="283"/>
    </row>
    <row r="54" spans="2:32" ht="18.75" customHeight="1" x14ac:dyDescent="0.2">
      <c r="B54" s="2612"/>
      <c r="C54" s="2058"/>
      <c r="D54" s="2058"/>
      <c r="E54" s="2613"/>
      <c r="G54" s="475" t="s">
        <v>430</v>
      </c>
      <c r="H54" s="283"/>
      <c r="I54" s="283"/>
      <c r="J54" s="283"/>
      <c r="K54" s="283"/>
    </row>
    <row r="55" spans="2:32" ht="18.75" customHeight="1" x14ac:dyDescent="0.2">
      <c r="B55" s="2612"/>
      <c r="C55" s="2058"/>
      <c r="D55" s="2058"/>
      <c r="E55" s="2613"/>
      <c r="G55" s="475" t="s">
        <v>326</v>
      </c>
      <c r="H55" s="283"/>
      <c r="I55" s="283"/>
      <c r="J55" s="283"/>
      <c r="K55" s="283"/>
    </row>
    <row r="56" spans="2:32" ht="18.75" customHeight="1" x14ac:dyDescent="0.2">
      <c r="B56" s="2612"/>
      <c r="C56" s="2058"/>
      <c r="D56" s="2058"/>
      <c r="E56" s="2613"/>
      <c r="G56" s="475" t="s">
        <v>431</v>
      </c>
      <c r="H56" s="283"/>
      <c r="I56" s="283"/>
      <c r="J56" s="283"/>
      <c r="K56" s="283"/>
    </row>
    <row r="57" spans="2:32" ht="14.25" x14ac:dyDescent="0.2">
      <c r="B57" s="2612"/>
      <c r="C57" s="2058"/>
      <c r="D57" s="2058"/>
      <c r="E57" s="2613"/>
      <c r="H57" s="283"/>
      <c r="I57" s="283"/>
      <c r="J57" s="283"/>
      <c r="K57" s="283"/>
    </row>
    <row r="58" spans="2:32" ht="14.25" x14ac:dyDescent="0.2">
      <c r="B58" s="2612"/>
      <c r="C58" s="2058"/>
      <c r="D58" s="2058"/>
      <c r="E58" s="2613"/>
      <c r="H58" s="283"/>
      <c r="I58" s="283"/>
      <c r="J58" s="283"/>
      <c r="K58" s="283"/>
    </row>
    <row r="59" spans="2:32" ht="14.25" x14ac:dyDescent="0.2">
      <c r="B59" s="2612"/>
      <c r="C59" s="2058"/>
      <c r="D59" s="2058"/>
      <c r="E59" s="2613"/>
      <c r="H59" s="283"/>
      <c r="I59" s="283"/>
      <c r="J59" s="283"/>
      <c r="K59" s="283"/>
    </row>
    <row r="60" spans="2:32" ht="14.25" x14ac:dyDescent="0.2">
      <c r="B60" s="2612"/>
      <c r="C60" s="2058"/>
      <c r="D60" s="2058"/>
      <c r="E60" s="2613"/>
      <c r="H60" s="283"/>
      <c r="I60" s="283"/>
      <c r="J60" s="283"/>
      <c r="K60" s="283"/>
    </row>
    <row r="61" spans="2:32" ht="59.45" customHeight="1" x14ac:dyDescent="0.2">
      <c r="B61" s="2614"/>
      <c r="C61" s="2615"/>
      <c r="D61" s="2615"/>
      <c r="E61" s="2616"/>
      <c r="H61" s="283"/>
    </row>
  </sheetData>
  <mergeCells count="57">
    <mergeCell ref="B31:C31"/>
    <mergeCell ref="B22:C23"/>
    <mergeCell ref="B24:C24"/>
    <mergeCell ref="B45:C45"/>
    <mergeCell ref="B36:C36"/>
    <mergeCell ref="B35:C35"/>
    <mergeCell ref="B32:C32"/>
    <mergeCell ref="B33:C33"/>
    <mergeCell ref="B41:C41"/>
    <mergeCell ref="B43:C43"/>
    <mergeCell ref="B42:C42"/>
    <mergeCell ref="B40:C40"/>
    <mergeCell ref="B39:C39"/>
    <mergeCell ref="B38:C38"/>
    <mergeCell ref="B37:C37"/>
    <mergeCell ref="B25:C25"/>
    <mergeCell ref="D22:H22"/>
    <mergeCell ref="AJ22:AN22"/>
    <mergeCell ref="B27:C27"/>
    <mergeCell ref="B28:C28"/>
    <mergeCell ref="B26:C26"/>
    <mergeCell ref="U22:Y22"/>
    <mergeCell ref="Z22:AD22"/>
    <mergeCell ref="AE22:AI22"/>
    <mergeCell ref="I22:M22"/>
    <mergeCell ref="N22:R22"/>
    <mergeCell ref="B53:E61"/>
    <mergeCell ref="B7:C7"/>
    <mergeCell ref="D7:E7"/>
    <mergeCell ref="F7:G7"/>
    <mergeCell ref="H7:K7"/>
    <mergeCell ref="B8:C8"/>
    <mergeCell ref="D8:E8"/>
    <mergeCell ref="F8:G8"/>
    <mergeCell ref="H8:K8"/>
    <mergeCell ref="B10:K10"/>
    <mergeCell ref="B13:C13"/>
    <mergeCell ref="B14:C14"/>
    <mergeCell ref="B16:C16"/>
    <mergeCell ref="B51:E51"/>
    <mergeCell ref="B29:C29"/>
    <mergeCell ref="B30:C30"/>
    <mergeCell ref="B4:C4"/>
    <mergeCell ref="D4:E4"/>
    <mergeCell ref="F4:G4"/>
    <mergeCell ref="H4:K4"/>
    <mergeCell ref="B2:E2"/>
    <mergeCell ref="F2:K2"/>
    <mergeCell ref="B15:C15"/>
    <mergeCell ref="B5:C5"/>
    <mergeCell ref="D5:E5"/>
    <mergeCell ref="F5:G5"/>
    <mergeCell ref="H5:K5"/>
    <mergeCell ref="B6:C6"/>
    <mergeCell ref="D6:E6"/>
    <mergeCell ref="F6:G6"/>
    <mergeCell ref="H6:K6"/>
  </mergeCells>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iconSet" priority="1" id="{00000000-000E-0000-3500-000001000000}">
            <x14:iconSet iconSet="4Arrows" custom="1">
              <x14:cfvo type="percent">
                <xm:f>0</xm:f>
              </x14:cfvo>
              <x14:cfvo type="num">
                <xm:f>0.1</xm:f>
              </x14:cfvo>
              <x14:cfvo type="num">
                <xm:f>0.18</xm:f>
              </x14:cfvo>
              <x14:cfvo type="num">
                <xm:f>0.23</xm:f>
              </x14:cfvo>
              <x14:cfIcon iconSet="3TrafficLights1" iconId="0"/>
              <x14:cfIcon iconSet="3TrafficLights1" iconId="1"/>
              <x14:cfIcon iconSet="3Triangles" iconId="2"/>
              <x14:cfIcon iconSet="3Symbols" iconId="2"/>
            </x14:iconSet>
          </x14:cfRule>
          <xm:sqref>D16:H20 N24:S45</xm:sqref>
        </x14:conditionalFormatting>
      </x14:conditionalFormatting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1AC2A-1C55-4E5B-8DAF-02E46A2613F2}">
  <sheetPr>
    <tabColor theme="2"/>
  </sheetPr>
  <dimension ref="B2:L34"/>
  <sheetViews>
    <sheetView showGridLines="0" workbookViewId="0">
      <selection activeCell="N21" sqref="N21"/>
    </sheetView>
  </sheetViews>
  <sheetFormatPr defaultColWidth="8.85546875" defaultRowHeight="15.75" customHeight="1" x14ac:dyDescent="0.2"/>
  <cols>
    <col min="1" max="1" width="3.42578125" style="39" customWidth="1"/>
    <col min="2" max="2" width="14.140625" style="39" customWidth="1"/>
    <col min="3" max="3" width="17.28515625" style="39" customWidth="1"/>
    <col min="4" max="12" width="12.5703125" style="39" customWidth="1"/>
    <col min="13" max="13" width="12.85546875" style="39" customWidth="1"/>
    <col min="14" max="14" width="13.28515625" style="39" customWidth="1"/>
    <col min="15" max="15" width="13" style="39" customWidth="1"/>
    <col min="16" max="16" width="13.5703125" style="39" customWidth="1"/>
    <col min="17" max="17" width="11.85546875" style="39" customWidth="1"/>
    <col min="18" max="18" width="11.42578125" style="39" customWidth="1"/>
    <col min="19" max="19" width="12.28515625" style="39" customWidth="1"/>
    <col min="20" max="20" width="7.5703125" style="39" customWidth="1"/>
    <col min="21" max="16384" width="8.85546875" style="39"/>
  </cols>
  <sheetData>
    <row r="2" spans="2:12" s="166" customFormat="1" ht="22.15" customHeight="1" x14ac:dyDescent="0.25">
      <c r="B2" s="2625" t="s">
        <v>0</v>
      </c>
      <c r="C2" s="2626"/>
      <c r="D2" s="2626"/>
      <c r="E2" s="2627" t="s">
        <v>123</v>
      </c>
      <c r="F2" s="2628"/>
      <c r="G2" s="2628"/>
      <c r="H2" s="2628"/>
      <c r="I2" s="2628"/>
      <c r="J2" s="2628"/>
      <c r="K2" s="2628"/>
    </row>
    <row r="3" spans="2:12" ht="14.25" x14ac:dyDescent="0.2">
      <c r="B3" s="40"/>
      <c r="C3" s="40"/>
      <c r="D3" s="41"/>
      <c r="E3" s="41"/>
      <c r="F3" s="41"/>
      <c r="G3" s="41"/>
      <c r="H3" s="41"/>
      <c r="I3" s="41"/>
      <c r="J3" s="41"/>
      <c r="K3" s="41"/>
    </row>
    <row r="4" spans="2:12" ht="81" customHeight="1" x14ac:dyDescent="0.25">
      <c r="B4" s="2118" t="s">
        <v>124</v>
      </c>
      <c r="C4" s="2183"/>
      <c r="D4" s="2107" t="s">
        <v>1707</v>
      </c>
      <c r="E4" s="2108"/>
      <c r="F4" s="2120" t="s">
        <v>126</v>
      </c>
      <c r="G4" s="1943"/>
      <c r="H4" s="2292" t="s">
        <v>1708</v>
      </c>
      <c r="I4" s="2322"/>
      <c r="J4" s="2322"/>
      <c r="K4" s="2294"/>
    </row>
    <row r="5" spans="2:12" ht="51.75" customHeight="1" x14ac:dyDescent="0.2">
      <c r="B5" s="2118" t="s">
        <v>128</v>
      </c>
      <c r="C5" s="2183"/>
      <c r="D5" s="2098" t="s">
        <v>1709</v>
      </c>
      <c r="E5" s="2607"/>
      <c r="F5" s="2120" t="s">
        <v>130</v>
      </c>
      <c r="G5" s="1943"/>
      <c r="H5" s="2290" t="s">
        <v>538</v>
      </c>
      <c r="I5" s="1949"/>
      <c r="J5" s="1949"/>
      <c r="K5" s="1950"/>
    </row>
    <row r="6" spans="2:12" ht="32.25" customHeight="1" x14ac:dyDescent="0.2">
      <c r="B6" s="2118" t="s">
        <v>132</v>
      </c>
      <c r="C6" s="2183"/>
      <c r="D6" s="2098" t="s">
        <v>1710</v>
      </c>
      <c r="E6" s="2099"/>
      <c r="F6" s="2120" t="s">
        <v>134</v>
      </c>
      <c r="G6" s="1943"/>
      <c r="H6" s="2290" t="s">
        <v>135</v>
      </c>
      <c r="I6" s="1949"/>
      <c r="J6" s="1949"/>
      <c r="K6" s="1950"/>
    </row>
    <row r="7" spans="2:12" ht="35.450000000000003" customHeight="1" x14ac:dyDescent="0.2">
      <c r="B7" s="2118" t="s">
        <v>136</v>
      </c>
      <c r="C7" s="2183"/>
      <c r="D7" s="2098" t="s">
        <v>1685</v>
      </c>
      <c r="E7" s="2099"/>
      <c r="F7" s="2120" t="s">
        <v>138</v>
      </c>
      <c r="G7" s="1943"/>
      <c r="H7" s="2290" t="s">
        <v>1686</v>
      </c>
      <c r="I7" s="1949"/>
      <c r="J7" s="1949"/>
      <c r="K7" s="1950"/>
    </row>
    <row r="8" spans="2:12" ht="39" customHeight="1" x14ac:dyDescent="0.2">
      <c r="B8" s="2118" t="s">
        <v>140</v>
      </c>
      <c r="C8" s="2183"/>
      <c r="D8" s="2098" t="s">
        <v>1687</v>
      </c>
      <c r="E8" s="2099"/>
      <c r="F8" s="2120" t="s">
        <v>142</v>
      </c>
      <c r="G8" s="1943"/>
      <c r="H8" s="2290" t="s">
        <v>499</v>
      </c>
      <c r="I8" s="1949"/>
      <c r="J8" s="1949"/>
      <c r="K8" s="1950"/>
    </row>
    <row r="9" spans="2:12" ht="22.5" customHeight="1" x14ac:dyDescent="0.2"/>
    <row r="10" spans="2:12" ht="13.15" customHeight="1" x14ac:dyDescent="0.2">
      <c r="B10" s="2121" t="s">
        <v>144</v>
      </c>
      <c r="C10" s="2121"/>
      <c r="D10" s="2121"/>
      <c r="E10" s="2121"/>
      <c r="F10" s="2121"/>
      <c r="G10" s="2121"/>
      <c r="H10" s="2121"/>
      <c r="I10" s="2121"/>
      <c r="J10" s="2121"/>
      <c r="K10" s="2121"/>
      <c r="L10" s="2121"/>
    </row>
    <row r="11" spans="2:12" s="172" customFormat="1" ht="22.5" customHeight="1" x14ac:dyDescent="0.2">
      <c r="B11" s="1106" t="s">
        <v>1711</v>
      </c>
      <c r="C11" s="1107"/>
      <c r="D11" s="1107"/>
      <c r="E11" s="1107"/>
      <c r="F11" s="1107"/>
      <c r="G11" s="1107"/>
      <c r="H11" s="1109" t="s">
        <v>601</v>
      </c>
      <c r="I11" s="1100"/>
      <c r="J11" s="1107"/>
      <c r="K11" s="1107"/>
      <c r="L11" s="1110"/>
    </row>
    <row r="12" spans="2:12" ht="22.5" customHeight="1" x14ac:dyDescent="0.2"/>
    <row r="13" spans="2:12" ht="15" x14ac:dyDescent="0.2">
      <c r="B13" s="2617"/>
      <c r="C13" s="2617"/>
      <c r="D13" s="1253" t="s">
        <v>1621</v>
      </c>
      <c r="E13" s="1253" t="s">
        <v>1622</v>
      </c>
      <c r="F13" s="1253" t="s">
        <v>828</v>
      </c>
      <c r="G13" s="1269" t="s">
        <v>829</v>
      </c>
      <c r="H13" s="1253" t="s">
        <v>503</v>
      </c>
      <c r="I13" s="1269" t="s">
        <v>504</v>
      </c>
      <c r="J13" s="1253" t="s">
        <v>505</v>
      </c>
      <c r="K13" s="1269" t="s">
        <v>506</v>
      </c>
      <c r="L13" s="1269" t="s">
        <v>830</v>
      </c>
    </row>
    <row r="14" spans="2:12" ht="18" customHeight="1" x14ac:dyDescent="0.2">
      <c r="B14" s="2406" t="s">
        <v>1699</v>
      </c>
      <c r="C14" s="2406"/>
      <c r="D14" s="4">
        <v>146</v>
      </c>
      <c r="E14" s="6">
        <v>127</v>
      </c>
      <c r="F14" s="6">
        <v>153</v>
      </c>
      <c r="G14" s="6">
        <v>58</v>
      </c>
      <c r="H14" s="7">
        <v>174</v>
      </c>
      <c r="I14" s="4">
        <v>182</v>
      </c>
      <c r="J14" s="28">
        <v>146</v>
      </c>
      <c r="K14" s="29">
        <v>147</v>
      </c>
      <c r="L14" s="29">
        <v>139</v>
      </c>
    </row>
    <row r="15" spans="2:12" ht="18" customHeight="1" x14ac:dyDescent="0.2">
      <c r="B15" s="2406" t="s">
        <v>1701</v>
      </c>
      <c r="C15" s="2406"/>
      <c r="D15" s="8">
        <v>49</v>
      </c>
      <c r="E15" s="2">
        <v>54</v>
      </c>
      <c r="F15" s="1">
        <v>45</v>
      </c>
      <c r="G15" s="1">
        <v>6</v>
      </c>
      <c r="H15" s="5">
        <v>27</v>
      </c>
      <c r="I15" s="3">
        <v>53</v>
      </c>
      <c r="J15" s="30">
        <v>65</v>
      </c>
      <c r="K15" s="31">
        <v>62</v>
      </c>
      <c r="L15" s="31">
        <v>47</v>
      </c>
    </row>
    <row r="16" spans="2:12" ht="18" customHeight="1" x14ac:dyDescent="0.2">
      <c r="B16" s="2406" t="s">
        <v>1700</v>
      </c>
      <c r="C16" s="2406"/>
      <c r="D16" s="8">
        <v>8</v>
      </c>
      <c r="E16" s="2">
        <v>17</v>
      </c>
      <c r="F16" s="1">
        <v>14</v>
      </c>
      <c r="G16" s="1">
        <v>10</v>
      </c>
      <c r="H16" s="5">
        <v>15</v>
      </c>
      <c r="I16" s="3">
        <v>23</v>
      </c>
      <c r="J16" s="30">
        <v>13</v>
      </c>
      <c r="K16" s="31">
        <v>11</v>
      </c>
      <c r="L16" s="31">
        <v>6</v>
      </c>
    </row>
    <row r="17" spans="2:12" ht="18" customHeight="1" x14ac:dyDescent="0.2">
      <c r="B17" s="2406" t="s">
        <v>1712</v>
      </c>
      <c r="C17" s="2406"/>
      <c r="D17" s="8"/>
      <c r="E17" s="2"/>
      <c r="F17" s="1"/>
      <c r="G17" s="1"/>
      <c r="H17" s="5">
        <v>2</v>
      </c>
      <c r="I17" s="3">
        <v>2</v>
      </c>
      <c r="J17" s="30">
        <v>2</v>
      </c>
      <c r="K17" s="31">
        <v>2</v>
      </c>
      <c r="L17" s="31">
        <v>1</v>
      </c>
    </row>
    <row r="18" spans="2:12" ht="15" x14ac:dyDescent="0.2">
      <c r="B18" s="2406" t="s">
        <v>1713</v>
      </c>
      <c r="C18" s="2406"/>
      <c r="D18" s="8">
        <v>2</v>
      </c>
      <c r="E18" s="2"/>
      <c r="F18" s="1"/>
      <c r="G18" s="1">
        <v>1</v>
      </c>
      <c r="H18" s="5">
        <v>2</v>
      </c>
      <c r="I18" s="3"/>
      <c r="J18" s="30"/>
      <c r="K18" s="31">
        <v>1</v>
      </c>
      <c r="L18" s="31">
        <v>2</v>
      </c>
    </row>
    <row r="19" spans="2:12" ht="18" customHeight="1" x14ac:dyDescent="0.2">
      <c r="B19" s="2406" t="s">
        <v>1714</v>
      </c>
      <c r="C19" s="2406"/>
      <c r="D19" s="8">
        <v>9</v>
      </c>
      <c r="E19" s="2">
        <v>14</v>
      </c>
      <c r="F19" s="1">
        <v>6</v>
      </c>
      <c r="G19" s="145"/>
      <c r="H19" s="5">
        <v>4</v>
      </c>
      <c r="I19" s="3"/>
      <c r="J19" s="30">
        <v>3</v>
      </c>
      <c r="K19" s="31">
        <v>1</v>
      </c>
      <c r="L19" s="31"/>
    </row>
    <row r="20" spans="2:12" ht="18" customHeight="1" x14ac:dyDescent="0.2">
      <c r="B20" s="2406" t="s">
        <v>1715</v>
      </c>
      <c r="C20" s="2406"/>
      <c r="D20" s="8"/>
      <c r="E20" s="2"/>
      <c r="F20" s="1"/>
      <c r="G20" s="145"/>
      <c r="H20" s="5"/>
      <c r="I20" s="3"/>
      <c r="J20" s="30"/>
      <c r="K20" s="31"/>
      <c r="L20" s="31">
        <v>6</v>
      </c>
    </row>
    <row r="21" spans="2:12" ht="18" customHeight="1" x14ac:dyDescent="0.25">
      <c r="B21" s="2638" t="s">
        <v>1716</v>
      </c>
      <c r="C21" s="2638"/>
      <c r="D21" s="1579">
        <f t="shared" ref="D21:K21" si="0">SUM(D14:D20)</f>
        <v>214</v>
      </c>
      <c r="E21" s="26">
        <f t="shared" si="0"/>
        <v>212</v>
      </c>
      <c r="F21" s="26">
        <f t="shared" si="0"/>
        <v>218</v>
      </c>
      <c r="G21" s="26">
        <f t="shared" si="0"/>
        <v>75</v>
      </c>
      <c r="H21" s="26">
        <f t="shared" si="0"/>
        <v>224</v>
      </c>
      <c r="I21" s="26">
        <f t="shared" si="0"/>
        <v>260</v>
      </c>
      <c r="J21" s="32">
        <f t="shared" si="0"/>
        <v>229</v>
      </c>
      <c r="K21" s="32">
        <f t="shared" si="0"/>
        <v>224</v>
      </c>
      <c r="L21" s="32">
        <f>SUM(L14:L20)</f>
        <v>201</v>
      </c>
    </row>
    <row r="22" spans="2:12" ht="15.75" customHeight="1" x14ac:dyDescent="0.2">
      <c r="B22" s="184"/>
      <c r="C22" s="184"/>
      <c r="D22" s="185"/>
      <c r="E22" s="185"/>
      <c r="F22" s="185"/>
      <c r="G22" s="185"/>
      <c r="H22" s="185"/>
      <c r="I22" s="185"/>
      <c r="J22" s="185"/>
      <c r="K22" s="185"/>
    </row>
    <row r="23" spans="2:12" ht="15.75" customHeight="1" x14ac:dyDescent="0.2">
      <c r="B23" s="184"/>
      <c r="C23" s="184"/>
      <c r="D23" s="185"/>
      <c r="E23" s="185"/>
      <c r="F23" s="185"/>
      <c r="G23" s="185"/>
      <c r="H23" s="185"/>
      <c r="I23" s="185"/>
      <c r="J23" s="185"/>
      <c r="K23" s="185"/>
    </row>
    <row r="24" spans="2:12" ht="15.75" customHeight="1" x14ac:dyDescent="0.2">
      <c r="B24" s="2118" t="s">
        <v>1705</v>
      </c>
      <c r="C24" s="2118"/>
      <c r="D24" s="2118"/>
      <c r="E24" s="2118"/>
      <c r="F24" s="2118"/>
      <c r="G24" s="2118"/>
    </row>
    <row r="25" spans="2:12" ht="15.75" customHeight="1" x14ac:dyDescent="0.2">
      <c r="I25" s="294" t="s">
        <v>428</v>
      </c>
      <c r="J25" s="283"/>
      <c r="K25" s="283"/>
    </row>
    <row r="26" spans="2:12" ht="15.75" customHeight="1" x14ac:dyDescent="0.2">
      <c r="B26" s="2629" t="s">
        <v>1717</v>
      </c>
      <c r="C26" s="2630"/>
      <c r="D26" s="2630"/>
      <c r="E26" s="2630"/>
      <c r="F26" s="2630"/>
      <c r="G26" s="2631"/>
      <c r="H26" s="283"/>
      <c r="J26" s="283"/>
      <c r="K26" s="283"/>
    </row>
    <row r="27" spans="2:12" ht="15.75" customHeight="1" x14ac:dyDescent="0.2">
      <c r="B27" s="2632"/>
      <c r="C27" s="2633"/>
      <c r="D27" s="2633"/>
      <c r="E27" s="2633"/>
      <c r="F27" s="2633"/>
      <c r="G27" s="2634"/>
      <c r="H27" s="283"/>
      <c r="I27" s="535" t="s">
        <v>429</v>
      </c>
      <c r="J27" s="283"/>
      <c r="K27" s="283"/>
    </row>
    <row r="28" spans="2:12" ht="15.75" customHeight="1" x14ac:dyDescent="0.2">
      <c r="B28" s="2632"/>
      <c r="C28" s="2633"/>
      <c r="D28" s="2633"/>
      <c r="E28" s="2633"/>
      <c r="F28" s="2633"/>
      <c r="G28" s="2634"/>
      <c r="H28" s="283"/>
      <c r="I28" s="475" t="s">
        <v>430</v>
      </c>
      <c r="J28" s="283"/>
      <c r="K28" s="283"/>
    </row>
    <row r="29" spans="2:12" ht="15.75" customHeight="1" x14ac:dyDescent="0.2">
      <c r="B29" s="2632"/>
      <c r="C29" s="2633"/>
      <c r="D29" s="2633"/>
      <c r="E29" s="2633"/>
      <c r="F29" s="2633"/>
      <c r="G29" s="2634"/>
      <c r="H29" s="283"/>
      <c r="I29" s="475" t="s">
        <v>326</v>
      </c>
      <c r="J29" s="283"/>
      <c r="K29" s="283"/>
    </row>
    <row r="30" spans="2:12" ht="15.75" customHeight="1" x14ac:dyDescent="0.2">
      <c r="B30" s="2632"/>
      <c r="C30" s="2633"/>
      <c r="D30" s="2633"/>
      <c r="E30" s="2633"/>
      <c r="F30" s="2633"/>
      <c r="G30" s="2634"/>
      <c r="H30" s="283"/>
      <c r="I30" s="192" t="s">
        <v>431</v>
      </c>
      <c r="J30" s="283"/>
      <c r="K30" s="283"/>
    </row>
    <row r="31" spans="2:12" ht="15.75" customHeight="1" x14ac:dyDescent="0.2">
      <c r="B31" s="2632"/>
      <c r="C31" s="2633"/>
      <c r="D31" s="2633"/>
      <c r="E31" s="2633"/>
      <c r="F31" s="2633"/>
      <c r="G31" s="2634"/>
      <c r="H31" s="283"/>
      <c r="I31" s="283"/>
      <c r="J31" s="283"/>
      <c r="K31" s="283"/>
    </row>
    <row r="32" spans="2:12" ht="15.75" customHeight="1" x14ac:dyDescent="0.2">
      <c r="B32" s="2632"/>
      <c r="C32" s="2633"/>
      <c r="D32" s="2633"/>
      <c r="E32" s="2633"/>
      <c r="F32" s="2633"/>
      <c r="G32" s="2634"/>
      <c r="H32" s="283"/>
      <c r="I32" s="283"/>
      <c r="J32" s="283"/>
      <c r="K32" s="283"/>
    </row>
    <row r="33" spans="2:11" ht="15.75" customHeight="1" x14ac:dyDescent="0.2">
      <c r="B33" s="2632"/>
      <c r="C33" s="2633"/>
      <c r="D33" s="2633"/>
      <c r="E33" s="2633"/>
      <c r="F33" s="2633"/>
      <c r="G33" s="2634"/>
      <c r="H33" s="283"/>
      <c r="I33" s="283"/>
      <c r="J33" s="283"/>
      <c r="K33" s="283"/>
    </row>
    <row r="34" spans="2:11" ht="15.75" customHeight="1" x14ac:dyDescent="0.2">
      <c r="B34" s="2635"/>
      <c r="C34" s="2636"/>
      <c r="D34" s="2636"/>
      <c r="E34" s="2636"/>
      <c r="F34" s="2636"/>
      <c r="G34" s="2637"/>
      <c r="H34" s="283"/>
    </row>
  </sheetData>
  <mergeCells count="34">
    <mergeCell ref="B26:G34"/>
    <mergeCell ref="B24:G24"/>
    <mergeCell ref="B16:C16"/>
    <mergeCell ref="B21:C21"/>
    <mergeCell ref="B17:C17"/>
    <mergeCell ref="B18:C18"/>
    <mergeCell ref="B19:C19"/>
    <mergeCell ref="B20:C20"/>
    <mergeCell ref="B13:C13"/>
    <mergeCell ref="B14:C14"/>
    <mergeCell ref="B15:C15"/>
    <mergeCell ref="B7:C7"/>
    <mergeCell ref="D7:E7"/>
    <mergeCell ref="B10:L10"/>
    <mergeCell ref="F7:G7"/>
    <mergeCell ref="H7:K7"/>
    <mergeCell ref="B8:C8"/>
    <mergeCell ref="D8:E8"/>
    <mergeCell ref="F8:G8"/>
    <mergeCell ref="H8:K8"/>
    <mergeCell ref="B5:C5"/>
    <mergeCell ref="D5:E5"/>
    <mergeCell ref="F5:G5"/>
    <mergeCell ref="H5:K5"/>
    <mergeCell ref="B6:C6"/>
    <mergeCell ref="D6:E6"/>
    <mergeCell ref="F6:G6"/>
    <mergeCell ref="H6:K6"/>
    <mergeCell ref="B2:D2"/>
    <mergeCell ref="E2:K2"/>
    <mergeCell ref="B4:C4"/>
    <mergeCell ref="D4:E4"/>
    <mergeCell ref="F4:G4"/>
    <mergeCell ref="H4:K4"/>
  </mergeCells>
  <conditionalFormatting sqref="J14">
    <cfRule type="cellIs" dxfId="7" priority="2" operator="lessThan">
      <formula>3</formula>
    </cfRule>
  </conditionalFormatting>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iconSet" priority="1" id="{00000000-000E-0000-3600-000001000000}">
            <x14:iconSet iconSet="4Arrows" custom="1">
              <x14:cfvo type="percent">
                <xm:f>0</xm:f>
              </x14:cfvo>
              <x14:cfvo type="num">
                <xm:f>150</xm:f>
              </x14:cfvo>
              <x14:cfvo type="num">
                <xm:f>180</xm:f>
              </x14:cfvo>
              <x14:cfvo type="num">
                <xm:f>200</xm:f>
              </x14:cfvo>
              <x14:cfIcon iconSet="3TrafficLights1" iconId="0"/>
              <x14:cfIcon iconSet="3TrafficLights1" iconId="1"/>
              <x14:cfIcon iconSet="3Triangles" iconId="2"/>
              <x14:cfIcon iconSet="3Symbols" iconId="2"/>
            </x14:iconSet>
          </x14:cfRule>
          <xm:sqref>D21:L21</xm:sqref>
        </x14:conditionalFormatting>
      </x14:conditionalFormattings>
    </ext>
  </extLs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E7F32E-57A9-468A-9067-F4DCF565EF03}">
  <sheetPr>
    <tabColor theme="4" tint="0.79998168889431442"/>
  </sheetPr>
  <dimension ref="B2:O34"/>
  <sheetViews>
    <sheetView showGridLines="0" workbookViewId="0">
      <selection activeCell="N21" sqref="N21"/>
    </sheetView>
  </sheetViews>
  <sheetFormatPr defaultColWidth="8.85546875" defaultRowHeight="15.75" customHeight="1" x14ac:dyDescent="0.2"/>
  <cols>
    <col min="1" max="1" width="3.42578125" style="39" customWidth="1"/>
    <col min="2" max="2" width="14.140625" style="39" customWidth="1"/>
    <col min="3" max="3" width="17.28515625" style="39" customWidth="1"/>
    <col min="4" max="4" width="17.5703125" style="39" customWidth="1"/>
    <col min="5" max="5" width="15.42578125" style="39" customWidth="1"/>
    <col min="6" max="6" width="12.5703125" style="39" customWidth="1"/>
    <col min="7" max="7" width="14.7109375" style="39" customWidth="1"/>
    <col min="8" max="11" width="12.5703125" style="39" customWidth="1"/>
    <col min="12" max="12" width="13.42578125" style="39" customWidth="1"/>
    <col min="13" max="13" width="12.85546875" style="39" customWidth="1"/>
    <col min="14" max="14" width="13.28515625" style="39" customWidth="1"/>
    <col min="15" max="15" width="13" style="39" customWidth="1"/>
    <col min="16" max="16" width="7.5703125" style="39" customWidth="1"/>
    <col min="17" max="16384" width="8.85546875" style="39"/>
  </cols>
  <sheetData>
    <row r="2" spans="2:15" s="166" customFormat="1" ht="22.15" customHeight="1" x14ac:dyDescent="0.25">
      <c r="B2" s="2625" t="s">
        <v>0</v>
      </c>
      <c r="C2" s="2626"/>
      <c r="D2" s="2626"/>
      <c r="E2" s="2627" t="s">
        <v>123</v>
      </c>
      <c r="F2" s="2628"/>
      <c r="G2" s="2628"/>
      <c r="H2" s="2628"/>
      <c r="I2" s="2628"/>
      <c r="J2" s="2628"/>
      <c r="K2" s="2628"/>
    </row>
    <row r="3" spans="2:15" ht="14.25" x14ac:dyDescent="0.2">
      <c r="B3" s="40"/>
      <c r="C3" s="40"/>
      <c r="D3" s="41"/>
      <c r="E3" s="41"/>
      <c r="F3" s="41"/>
      <c r="G3" s="41"/>
      <c r="H3" s="41"/>
      <c r="I3" s="41"/>
      <c r="J3" s="41"/>
      <c r="K3" s="41"/>
    </row>
    <row r="4" spans="2:15" ht="57.6" customHeight="1" x14ac:dyDescent="0.25">
      <c r="B4" s="2118" t="s">
        <v>124</v>
      </c>
      <c r="C4" s="2163"/>
      <c r="D4" s="2107" t="s">
        <v>1718</v>
      </c>
      <c r="E4" s="2108"/>
      <c r="F4" s="2120" t="s">
        <v>126</v>
      </c>
      <c r="G4" s="2433"/>
      <c r="H4" s="2524" t="s">
        <v>1719</v>
      </c>
      <c r="I4" s="1974"/>
      <c r="J4" s="1974"/>
      <c r="K4" s="1975"/>
    </row>
    <row r="5" spans="2:15" ht="50.25" customHeight="1" x14ac:dyDescent="0.2">
      <c r="B5" s="2118" t="s">
        <v>128</v>
      </c>
      <c r="C5" s="2163"/>
      <c r="D5" s="2098" t="s">
        <v>1720</v>
      </c>
      <c r="E5" s="2607"/>
      <c r="F5" s="2120" t="s">
        <v>130</v>
      </c>
      <c r="G5" s="2433"/>
      <c r="H5" s="2526" t="s">
        <v>1721</v>
      </c>
      <c r="I5" s="1980"/>
      <c r="J5" s="1980"/>
      <c r="K5" s="1981"/>
    </row>
    <row r="6" spans="2:15" ht="39.75" customHeight="1" x14ac:dyDescent="0.2">
      <c r="B6" s="2118" t="s">
        <v>132</v>
      </c>
      <c r="C6" s="2163"/>
      <c r="D6" s="2098" t="s">
        <v>1722</v>
      </c>
      <c r="E6" s="2099"/>
      <c r="F6" s="2189" t="s">
        <v>134</v>
      </c>
      <c r="G6" s="2430"/>
      <c r="H6" s="2290" t="s">
        <v>135</v>
      </c>
      <c r="I6" s="1949"/>
      <c r="J6" s="1949"/>
      <c r="K6" s="1950"/>
    </row>
    <row r="7" spans="2:15" ht="29.25" customHeight="1" x14ac:dyDescent="0.2">
      <c r="B7" s="2118" t="s">
        <v>136</v>
      </c>
      <c r="C7" s="2163"/>
      <c r="D7" s="2098" t="s">
        <v>1685</v>
      </c>
      <c r="E7" s="2099"/>
      <c r="F7" s="2189" t="s">
        <v>138</v>
      </c>
      <c r="G7" s="2430"/>
      <c r="H7" s="2290" t="s">
        <v>1686</v>
      </c>
      <c r="I7" s="1949"/>
      <c r="J7" s="1949"/>
      <c r="K7" s="1950"/>
    </row>
    <row r="8" spans="2:15" ht="48.75" customHeight="1" x14ac:dyDescent="0.2">
      <c r="B8" s="2118" t="s">
        <v>140</v>
      </c>
      <c r="C8" s="2163"/>
      <c r="D8" s="2098" t="s">
        <v>1687</v>
      </c>
      <c r="E8" s="2099"/>
      <c r="F8" s="2189" t="s">
        <v>142</v>
      </c>
      <c r="G8" s="2430"/>
      <c r="H8" s="2290" t="s">
        <v>1723</v>
      </c>
      <c r="I8" s="1949"/>
      <c r="J8" s="1949"/>
      <c r="K8" s="1950"/>
    </row>
    <row r="9" spans="2:15" ht="22.5" customHeight="1" x14ac:dyDescent="0.2"/>
    <row r="10" spans="2:15" ht="13.15" customHeight="1" x14ac:dyDescent="0.2">
      <c r="B10" s="2644" t="s">
        <v>144</v>
      </c>
      <c r="C10" s="2645"/>
      <c r="D10" s="2645"/>
      <c r="E10" s="2645"/>
      <c r="F10" s="2645"/>
      <c r="G10" s="2645"/>
      <c r="H10" s="2645"/>
      <c r="I10" s="2645"/>
      <c r="J10" s="2645"/>
      <c r="K10" s="2645"/>
    </row>
    <row r="11" spans="2:15" s="172" customFormat="1" ht="22.5" customHeight="1" x14ac:dyDescent="0.2">
      <c r="B11" s="1106" t="s">
        <v>1724</v>
      </c>
      <c r="C11" s="1107"/>
      <c r="D11" s="1107"/>
      <c r="E11" s="1109" t="s">
        <v>601</v>
      </c>
      <c r="F11" s="1107"/>
      <c r="G11" s="1107"/>
      <c r="H11" s="1107"/>
      <c r="I11" s="1100"/>
      <c r="J11" s="1107"/>
      <c r="K11" s="1110"/>
    </row>
    <row r="12" spans="2:15" ht="13.15" customHeight="1" x14ac:dyDescent="0.2">
      <c r="B12" s="183"/>
      <c r="C12" s="92"/>
      <c r="D12" s="92"/>
      <c r="F12" s="92"/>
      <c r="G12" s="92"/>
      <c r="H12" s="92"/>
      <c r="I12" s="92"/>
      <c r="J12" s="92"/>
      <c r="K12" s="92"/>
    </row>
    <row r="13" spans="2:15" ht="13.15" customHeight="1" x14ac:dyDescent="0.2">
      <c r="B13" s="530"/>
      <c r="C13" s="214"/>
      <c r="D13" s="214"/>
      <c r="E13" s="214"/>
      <c r="F13" s="214"/>
      <c r="G13" s="214"/>
      <c r="H13" s="214"/>
      <c r="I13" s="214"/>
      <c r="J13" s="214"/>
      <c r="K13" s="214"/>
    </row>
    <row r="14" spans="2:15" ht="41.25" customHeight="1" x14ac:dyDescent="0.2">
      <c r="D14" s="2188" t="s">
        <v>443</v>
      </c>
      <c r="E14" s="2188"/>
      <c r="F14" s="2188"/>
      <c r="G14" s="2188"/>
      <c r="H14" s="2188" t="s">
        <v>505</v>
      </c>
      <c r="I14" s="2188"/>
      <c r="J14" s="2188"/>
      <c r="K14" s="2188"/>
      <c r="L14" s="2188" t="s">
        <v>506</v>
      </c>
      <c r="M14" s="2188"/>
      <c r="N14" s="2188"/>
      <c r="O14" s="2188"/>
    </row>
    <row r="15" spans="2:15" ht="41.25" customHeight="1" x14ac:dyDescent="0.2">
      <c r="B15" s="2617"/>
      <c r="C15" s="2617"/>
      <c r="D15" s="1463" t="s">
        <v>1725</v>
      </c>
      <c r="E15" s="1463" t="s">
        <v>1726</v>
      </c>
      <c r="F15" s="1463" t="s">
        <v>1727</v>
      </c>
      <c r="G15" s="1463" t="s">
        <v>1728</v>
      </c>
      <c r="H15" s="1463" t="s">
        <v>1725</v>
      </c>
      <c r="I15" s="1463" t="s">
        <v>1726</v>
      </c>
      <c r="J15" s="1463" t="s">
        <v>1727</v>
      </c>
      <c r="K15" s="1463" t="s">
        <v>1728</v>
      </c>
      <c r="L15" s="1463" t="s">
        <v>1725</v>
      </c>
      <c r="M15" s="1463" t="s">
        <v>1726</v>
      </c>
      <c r="N15" s="1463" t="s">
        <v>1727</v>
      </c>
      <c r="O15" s="1463" t="s">
        <v>1728</v>
      </c>
    </row>
    <row r="16" spans="2:15" ht="15" x14ac:dyDescent="0.2">
      <c r="B16" s="2646" t="s">
        <v>1699</v>
      </c>
      <c r="C16" s="2647"/>
      <c r="D16" s="1580">
        <v>182</v>
      </c>
      <c r="E16" s="1280">
        <v>5549</v>
      </c>
      <c r="F16" s="1280">
        <v>4547</v>
      </c>
      <c r="G16" s="1581">
        <v>0.81940000000000002</v>
      </c>
      <c r="H16" s="1582">
        <v>146</v>
      </c>
      <c r="I16" s="1280">
        <v>4347</v>
      </c>
      <c r="J16" s="1280">
        <v>3537</v>
      </c>
      <c r="K16" s="1581">
        <v>0.81369999999999998</v>
      </c>
      <c r="L16" s="1583">
        <v>147</v>
      </c>
      <c r="M16" s="1584">
        <v>4357</v>
      </c>
      <c r="N16" s="1584">
        <v>3616</v>
      </c>
      <c r="O16" s="1581">
        <v>0.82989999999999997</v>
      </c>
    </row>
    <row r="17" spans="2:15" ht="15" x14ac:dyDescent="0.2">
      <c r="B17" s="2648" t="s">
        <v>1701</v>
      </c>
      <c r="C17" s="2649"/>
      <c r="D17" s="22">
        <v>53</v>
      </c>
      <c r="E17" s="15">
        <v>1200</v>
      </c>
      <c r="F17" s="15">
        <v>1026</v>
      </c>
      <c r="G17" s="16">
        <v>0.85499999999999998</v>
      </c>
      <c r="H17" s="24">
        <v>65</v>
      </c>
      <c r="I17" s="15">
        <v>1838</v>
      </c>
      <c r="J17" s="15">
        <v>1622</v>
      </c>
      <c r="K17" s="16">
        <v>0.88249999999999995</v>
      </c>
      <c r="L17" s="22">
        <v>62</v>
      </c>
      <c r="M17" s="11">
        <v>1683</v>
      </c>
      <c r="N17" s="11">
        <v>1317</v>
      </c>
      <c r="O17" s="16">
        <v>0.78249999999999997</v>
      </c>
    </row>
    <row r="18" spans="2:15" ht="14.25" x14ac:dyDescent="0.2">
      <c r="B18" s="2647" t="s">
        <v>1700</v>
      </c>
      <c r="C18" s="2650"/>
      <c r="D18" s="22">
        <v>23</v>
      </c>
      <c r="E18" s="15">
        <v>1062</v>
      </c>
      <c r="F18" s="15">
        <v>834</v>
      </c>
      <c r="G18" s="16">
        <v>0.7853</v>
      </c>
      <c r="H18" s="24">
        <v>13</v>
      </c>
      <c r="I18" s="15">
        <v>573</v>
      </c>
      <c r="J18" s="15">
        <v>459</v>
      </c>
      <c r="K18" s="16">
        <v>0.80100000000000005</v>
      </c>
      <c r="L18" s="22">
        <v>11</v>
      </c>
      <c r="M18" s="11">
        <v>546</v>
      </c>
      <c r="N18" s="11">
        <v>456</v>
      </c>
      <c r="O18" s="16">
        <v>0.83520000000000005</v>
      </c>
    </row>
    <row r="19" spans="2:15" ht="14.25" x14ac:dyDescent="0.2">
      <c r="B19" s="2647" t="s">
        <v>1712</v>
      </c>
      <c r="C19" s="2650"/>
      <c r="D19" s="23">
        <v>2</v>
      </c>
      <c r="E19" s="17">
        <v>12</v>
      </c>
      <c r="F19" s="17">
        <v>12</v>
      </c>
      <c r="G19" s="18">
        <v>1</v>
      </c>
      <c r="H19" s="25">
        <v>2</v>
      </c>
      <c r="I19" s="17">
        <v>18</v>
      </c>
      <c r="J19" s="17">
        <v>6</v>
      </c>
      <c r="K19" s="18">
        <v>0.33329999999999999</v>
      </c>
      <c r="L19" s="23">
        <v>2</v>
      </c>
      <c r="M19" s="19">
        <v>24</v>
      </c>
      <c r="N19" s="19">
        <v>6</v>
      </c>
      <c r="O19" s="20">
        <v>0.25</v>
      </c>
    </row>
    <row r="20" spans="2:15" ht="14.25" x14ac:dyDescent="0.2">
      <c r="B20" s="2647" t="s">
        <v>1713</v>
      </c>
      <c r="C20" s="2650"/>
      <c r="D20" s="22"/>
      <c r="E20" s="14"/>
      <c r="F20" s="13"/>
      <c r="G20" s="14"/>
      <c r="H20" s="24"/>
      <c r="I20" s="12"/>
      <c r="J20" s="14"/>
      <c r="K20" s="12"/>
      <c r="L20" s="22">
        <v>1</v>
      </c>
      <c r="M20" s="11">
        <v>33</v>
      </c>
      <c r="N20" s="11">
        <v>33</v>
      </c>
      <c r="O20" s="21">
        <v>1</v>
      </c>
    </row>
    <row r="21" spans="2:15" ht="14.25" x14ac:dyDescent="0.2">
      <c r="B21" s="2647" t="s">
        <v>1714</v>
      </c>
      <c r="C21" s="2650"/>
      <c r="D21" s="22"/>
      <c r="E21" s="14"/>
      <c r="F21" s="13"/>
      <c r="G21" s="14"/>
      <c r="H21" s="24">
        <v>3</v>
      </c>
      <c r="I21" s="15">
        <v>66</v>
      </c>
      <c r="J21" s="15">
        <v>48</v>
      </c>
      <c r="K21" s="16">
        <v>0.72729999999999995</v>
      </c>
      <c r="L21" s="22">
        <v>1</v>
      </c>
      <c r="M21" s="11">
        <v>24</v>
      </c>
      <c r="N21" s="11">
        <v>0</v>
      </c>
      <c r="O21" s="21">
        <v>0</v>
      </c>
    </row>
    <row r="22" spans="2:15" ht="15" x14ac:dyDescent="0.25">
      <c r="B22" s="2642" t="s">
        <v>1716</v>
      </c>
      <c r="C22" s="2643"/>
      <c r="D22" s="1586">
        <v>260</v>
      </c>
      <c r="E22" s="1586">
        <f>SUM(E16:E21)</f>
        <v>7823</v>
      </c>
      <c r="F22" s="1587">
        <f>SUM(F16:F21)</f>
        <v>6419</v>
      </c>
      <c r="G22" s="1588">
        <v>0.82050000000000001</v>
      </c>
      <c r="H22" s="1587">
        <v>229</v>
      </c>
      <c r="I22" s="209">
        <v>6842</v>
      </c>
      <c r="J22" s="209">
        <v>5672</v>
      </c>
      <c r="K22" s="1588">
        <v>0.82899999999999996</v>
      </c>
      <c r="L22" s="1586">
        <v>224</v>
      </c>
      <c r="M22" s="209">
        <v>6667</v>
      </c>
      <c r="N22" s="209">
        <v>5428</v>
      </c>
      <c r="O22" s="1589">
        <v>0.81420000000000003</v>
      </c>
    </row>
    <row r="23" spans="2:15" ht="14.25" x14ac:dyDescent="0.2">
      <c r="B23" s="184"/>
      <c r="C23" s="184"/>
      <c r="D23" s="185"/>
      <c r="E23" s="185"/>
      <c r="F23" s="185"/>
      <c r="G23" s="185"/>
      <c r="H23" s="185"/>
      <c r="I23" s="185"/>
      <c r="J23" s="185"/>
      <c r="K23" s="185"/>
    </row>
    <row r="24" spans="2:15" ht="18" customHeight="1" x14ac:dyDescent="0.2">
      <c r="B24" s="2639" t="s">
        <v>1705</v>
      </c>
      <c r="C24" s="2640"/>
      <c r="D24" s="2640"/>
      <c r="E24" s="2640"/>
      <c r="F24" s="2640"/>
      <c r="G24" s="2641"/>
      <c r="H24" s="185"/>
      <c r="I24" s="185"/>
      <c r="J24" s="185"/>
      <c r="K24" s="185"/>
    </row>
    <row r="25" spans="2:15" ht="15.75" customHeight="1" x14ac:dyDescent="0.2">
      <c r="I25" s="294" t="s">
        <v>428</v>
      </c>
    </row>
    <row r="26" spans="2:15" ht="15.75" customHeight="1" x14ac:dyDescent="0.2">
      <c r="B26" s="2629" t="s">
        <v>1729</v>
      </c>
      <c r="C26" s="2630"/>
      <c r="D26" s="2630"/>
      <c r="E26" s="2630"/>
      <c r="F26" s="2630"/>
      <c r="G26" s="2631"/>
    </row>
    <row r="27" spans="2:15" ht="15.75" customHeight="1" x14ac:dyDescent="0.2">
      <c r="B27" s="2632"/>
      <c r="C27" s="2633"/>
      <c r="D27" s="2633"/>
      <c r="E27" s="2633"/>
      <c r="F27" s="2633"/>
      <c r="G27" s="2634"/>
      <c r="I27" s="535" t="s">
        <v>429</v>
      </c>
    </row>
    <row r="28" spans="2:15" ht="15.75" customHeight="1" x14ac:dyDescent="0.2">
      <c r="B28" s="2632"/>
      <c r="C28" s="2633"/>
      <c r="D28" s="2633"/>
      <c r="E28" s="2633"/>
      <c r="F28" s="2633"/>
      <c r="G28" s="2634"/>
      <c r="I28" s="475" t="s">
        <v>430</v>
      </c>
    </row>
    <row r="29" spans="2:15" ht="15.75" customHeight="1" x14ac:dyDescent="0.2">
      <c r="B29" s="2632"/>
      <c r="C29" s="2633"/>
      <c r="D29" s="2633"/>
      <c r="E29" s="2633"/>
      <c r="F29" s="2633"/>
      <c r="G29" s="2634"/>
      <c r="I29" s="475" t="s">
        <v>326</v>
      </c>
    </row>
    <row r="30" spans="2:15" ht="15.75" customHeight="1" x14ac:dyDescent="0.2">
      <c r="B30" s="2632"/>
      <c r="C30" s="2633"/>
      <c r="D30" s="2633"/>
      <c r="E30" s="2633"/>
      <c r="F30" s="2633"/>
      <c r="G30" s="2634"/>
      <c r="I30" s="192" t="s">
        <v>431</v>
      </c>
    </row>
    <row r="31" spans="2:15" ht="15.75" customHeight="1" x14ac:dyDescent="0.2">
      <c r="B31" s="2632"/>
      <c r="C31" s="2633"/>
      <c r="D31" s="2633"/>
      <c r="E31" s="2633"/>
      <c r="F31" s="2633"/>
      <c r="G31" s="2634"/>
    </row>
    <row r="32" spans="2:15" ht="15.75" customHeight="1" x14ac:dyDescent="0.2">
      <c r="B32" s="2632"/>
      <c r="C32" s="2633"/>
      <c r="D32" s="2633"/>
      <c r="E32" s="2633"/>
      <c r="F32" s="2633"/>
      <c r="G32" s="2634"/>
    </row>
    <row r="33" spans="2:7" ht="15.75" customHeight="1" x14ac:dyDescent="0.2">
      <c r="B33" s="2632"/>
      <c r="C33" s="2633"/>
      <c r="D33" s="2633"/>
      <c r="E33" s="2633"/>
      <c r="F33" s="2633"/>
      <c r="G33" s="2634"/>
    </row>
    <row r="34" spans="2:7" ht="15.75" customHeight="1" x14ac:dyDescent="0.2">
      <c r="B34" s="2635"/>
      <c r="C34" s="2636"/>
      <c r="D34" s="2636"/>
      <c r="E34" s="2636"/>
      <c r="F34" s="2636"/>
      <c r="G34" s="2637"/>
    </row>
  </sheetData>
  <mergeCells count="36">
    <mergeCell ref="B22:C22"/>
    <mergeCell ref="L14:O14"/>
    <mergeCell ref="H14:K14"/>
    <mergeCell ref="D14:G14"/>
    <mergeCell ref="B10:K10"/>
    <mergeCell ref="B15:C15"/>
    <mergeCell ref="B16:C16"/>
    <mergeCell ref="B17:C17"/>
    <mergeCell ref="B18:C18"/>
    <mergeCell ref="B19:C19"/>
    <mergeCell ref="B20:C20"/>
    <mergeCell ref="B21:C21"/>
    <mergeCell ref="B7:C7"/>
    <mergeCell ref="D7:E7"/>
    <mergeCell ref="F7:G7"/>
    <mergeCell ref="H7:K7"/>
    <mergeCell ref="B8:C8"/>
    <mergeCell ref="D8:E8"/>
    <mergeCell ref="F8:G8"/>
    <mergeCell ref="H8:K8"/>
    <mergeCell ref="B24:G24"/>
    <mergeCell ref="B26:G34"/>
    <mergeCell ref="B2:D2"/>
    <mergeCell ref="E2:K2"/>
    <mergeCell ref="B4:C4"/>
    <mergeCell ref="D4:E4"/>
    <mergeCell ref="F4:G4"/>
    <mergeCell ref="H4:K4"/>
    <mergeCell ref="B5:C5"/>
    <mergeCell ref="D5:E5"/>
    <mergeCell ref="F5:G5"/>
    <mergeCell ref="H5:K5"/>
    <mergeCell ref="B6:C6"/>
    <mergeCell ref="D6:E6"/>
    <mergeCell ref="F6:G6"/>
    <mergeCell ref="H6:K6"/>
  </mergeCells>
  <conditionalFormatting sqref="H16">
    <cfRule type="cellIs" dxfId="6" priority="2" operator="lessThan">
      <formula>3</formula>
    </cfRule>
  </conditionalFormatting>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iconSet" priority="1" id="{00000000-000E-0000-3700-000001000000}">
            <x14:iconSet iconSet="4Arrows" custom="1">
              <x14:cfvo type="percent">
                <xm:f>0</xm:f>
              </x14:cfvo>
              <x14:cfvo type="num">
                <xm:f>0.7</xm:f>
              </x14:cfvo>
              <x14:cfvo type="num">
                <xm:f>0.75</xm:f>
              </x14:cfvo>
              <x14:cfvo type="num">
                <xm:f>0.8</xm:f>
              </x14:cfvo>
              <x14:cfIcon iconSet="3TrafficLights1" iconId="0"/>
              <x14:cfIcon iconSet="3TrafficLights1" iconId="1"/>
              <x14:cfIcon iconSet="3Triangles" iconId="2"/>
              <x14:cfIcon iconSet="3Symbols" iconId="2"/>
            </x14:iconSet>
          </x14:cfRule>
          <xm:sqref>G22 K22 O22</xm:sqref>
        </x14:conditionalFormatting>
      </x14:conditionalFormatting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1DB93-9425-4360-A5FE-8C3CCC147E4A}">
  <sheetPr>
    <tabColor theme="4" tint="0.79998168889431442"/>
  </sheetPr>
  <dimension ref="B2:K92"/>
  <sheetViews>
    <sheetView showGridLines="0" workbookViewId="0">
      <selection activeCell="N21" sqref="N21"/>
    </sheetView>
  </sheetViews>
  <sheetFormatPr defaultColWidth="8.85546875" defaultRowHeight="15.75" customHeight="1" x14ac:dyDescent="0.2"/>
  <cols>
    <col min="1" max="1" width="3.42578125" style="39" customWidth="1"/>
    <col min="2" max="2" width="19" style="39" customWidth="1"/>
    <col min="3" max="3" width="17.28515625" style="39" customWidth="1"/>
    <col min="4" max="4" width="17.5703125" style="39" customWidth="1"/>
    <col min="5" max="5" width="16.5703125" style="39" customWidth="1"/>
    <col min="6" max="6" width="16.28515625" style="39" customWidth="1"/>
    <col min="7" max="7" width="19.140625" style="39" customWidth="1"/>
    <col min="8" max="8" width="18.28515625" style="39" customWidth="1"/>
    <col min="9" max="9" width="17.42578125" style="39" customWidth="1"/>
    <col min="10" max="10" width="25.28515625" style="39" customWidth="1"/>
    <col min="11" max="11" width="13.42578125" style="39" customWidth="1"/>
    <col min="12" max="12" width="12.85546875" style="39" customWidth="1"/>
    <col min="13" max="13" width="13.28515625" style="39" customWidth="1"/>
    <col min="14" max="14" width="13" style="39" customWidth="1"/>
    <col min="15" max="15" width="13.5703125" style="39" customWidth="1"/>
    <col min="16" max="16" width="11.85546875" style="39" customWidth="1"/>
    <col min="17" max="17" width="11.42578125" style="39" customWidth="1"/>
    <col min="18" max="18" width="12.28515625" style="39" customWidth="1"/>
    <col min="19" max="19" width="7.5703125" style="39" customWidth="1"/>
    <col min="20" max="16384" width="8.85546875" style="39"/>
  </cols>
  <sheetData>
    <row r="2" spans="2:11" s="166" customFormat="1" ht="18" x14ac:dyDescent="0.25">
      <c r="B2" s="2625" t="s">
        <v>0</v>
      </c>
      <c r="C2" s="2626"/>
      <c r="D2" s="2626"/>
      <c r="E2" s="2627" t="s">
        <v>123</v>
      </c>
      <c r="F2" s="2628"/>
      <c r="G2" s="2628"/>
      <c r="H2" s="2628"/>
      <c r="I2" s="2628"/>
      <c r="J2" s="2628"/>
    </row>
    <row r="3" spans="2:11" ht="14.25" x14ac:dyDescent="0.2">
      <c r="B3" s="40"/>
      <c r="C3" s="40"/>
      <c r="D3" s="41"/>
      <c r="E3" s="41"/>
      <c r="F3" s="41"/>
      <c r="G3" s="41"/>
      <c r="H3" s="41"/>
      <c r="I3" s="41"/>
      <c r="J3" s="41"/>
    </row>
    <row r="4" spans="2:11" ht="60.75" customHeight="1" x14ac:dyDescent="0.25">
      <c r="B4" s="2118" t="s">
        <v>124</v>
      </c>
      <c r="C4" s="2152"/>
      <c r="D4" s="2143" t="s">
        <v>73</v>
      </c>
      <c r="E4" s="2651"/>
      <c r="F4" s="2118" t="s">
        <v>126</v>
      </c>
      <c r="G4" s="2118"/>
      <c r="H4" s="2053" t="s">
        <v>1730</v>
      </c>
      <c r="I4" s="2652"/>
      <c r="J4" s="2652"/>
      <c r="K4" s="1012"/>
    </row>
    <row r="5" spans="2:11" ht="53.45" customHeight="1" x14ac:dyDescent="0.2">
      <c r="B5" s="2118" t="s">
        <v>128</v>
      </c>
      <c r="C5" s="2152"/>
      <c r="D5" s="2040" t="s">
        <v>1731</v>
      </c>
      <c r="E5" s="2653"/>
      <c r="F5" s="2118" t="s">
        <v>130</v>
      </c>
      <c r="G5" s="2118"/>
      <c r="H5" s="2067" t="s">
        <v>1438</v>
      </c>
      <c r="I5" s="2654"/>
      <c r="J5" s="2654"/>
    </row>
    <row r="6" spans="2:11" ht="31.5" customHeight="1" x14ac:dyDescent="0.2">
      <c r="B6" s="2118" t="s">
        <v>132</v>
      </c>
      <c r="C6" s="2152"/>
      <c r="D6" s="2040" t="s">
        <v>1732</v>
      </c>
      <c r="E6" s="2655"/>
      <c r="F6" s="2118" t="s">
        <v>134</v>
      </c>
      <c r="G6" s="2118"/>
      <c r="H6" s="2040" t="s">
        <v>135</v>
      </c>
      <c r="I6" s="2216"/>
      <c r="J6" s="2216"/>
    </row>
    <row r="7" spans="2:11" ht="31.5" customHeight="1" x14ac:dyDescent="0.2">
      <c r="B7" s="2118" t="s">
        <v>136</v>
      </c>
      <c r="C7" s="2152"/>
      <c r="D7" s="2040" t="s">
        <v>1685</v>
      </c>
      <c r="E7" s="2655"/>
      <c r="F7" s="2118" t="s">
        <v>138</v>
      </c>
      <c r="G7" s="2118"/>
      <c r="H7" s="2040" t="s">
        <v>1686</v>
      </c>
      <c r="I7" s="2216"/>
      <c r="J7" s="2216"/>
    </row>
    <row r="8" spans="2:11" ht="31.5" customHeight="1" x14ac:dyDescent="0.2">
      <c r="B8" s="2118" t="s">
        <v>140</v>
      </c>
      <c r="C8" s="2152"/>
      <c r="D8" s="2040" t="s">
        <v>1687</v>
      </c>
      <c r="E8" s="2655"/>
      <c r="F8" s="2118" t="s">
        <v>142</v>
      </c>
      <c r="G8" s="2118"/>
      <c r="H8" s="2040" t="s">
        <v>1041</v>
      </c>
      <c r="I8" s="2216"/>
      <c r="J8" s="2216"/>
    </row>
    <row r="9" spans="2:11" ht="22.5" customHeight="1" x14ac:dyDescent="0.2"/>
    <row r="10" spans="2:11" ht="12.75" x14ac:dyDescent="0.2">
      <c r="B10" s="2121" t="s">
        <v>144</v>
      </c>
      <c r="C10" s="2187"/>
      <c r="D10" s="2187"/>
      <c r="E10" s="2187"/>
      <c r="F10" s="2187"/>
      <c r="G10" s="2187"/>
      <c r="H10" s="2187"/>
      <c r="I10" s="2187"/>
      <c r="J10" s="2187"/>
    </row>
    <row r="11" spans="2:11" s="172" customFormat="1" ht="22.5" customHeight="1" x14ac:dyDescent="0.2">
      <c r="B11" s="1106" t="s">
        <v>1733</v>
      </c>
      <c r="C11" s="1107"/>
      <c r="D11" s="1107"/>
      <c r="E11" s="1109" t="s">
        <v>601</v>
      </c>
      <c r="F11" s="1107"/>
      <c r="G11" s="1107"/>
      <c r="H11" s="1107"/>
      <c r="I11" s="1100"/>
      <c r="J11" s="1110"/>
    </row>
    <row r="12" spans="2:11" ht="12.75" x14ac:dyDescent="0.2">
      <c r="B12" s="183"/>
      <c r="C12" s="92"/>
      <c r="D12" s="92"/>
      <c r="E12" s="92"/>
      <c r="F12" s="92"/>
      <c r="G12" s="92"/>
      <c r="H12" s="92"/>
      <c r="I12" s="92"/>
      <c r="J12" s="92"/>
    </row>
    <row r="13" spans="2:11" ht="12.75" x14ac:dyDescent="0.2">
      <c r="B13" s="183" t="s">
        <v>618</v>
      </c>
      <c r="C13" s="92"/>
      <c r="D13" s="92"/>
      <c r="E13" s="92"/>
      <c r="F13" s="92"/>
      <c r="G13" s="92"/>
      <c r="H13" s="92"/>
      <c r="I13" s="294" t="s">
        <v>428</v>
      </c>
      <c r="J13" s="92"/>
    </row>
    <row r="14" spans="2:11" ht="12.75" x14ac:dyDescent="0.2">
      <c r="B14" s="1175"/>
      <c r="C14" s="1182" t="s">
        <v>650</v>
      </c>
      <c r="D14" s="1182" t="s">
        <v>651</v>
      </c>
      <c r="E14" s="1182" t="s">
        <v>155</v>
      </c>
      <c r="F14" s="1182" t="s">
        <v>316</v>
      </c>
      <c r="G14" s="1182" t="s">
        <v>723</v>
      </c>
      <c r="H14" s="92"/>
      <c r="J14" s="92"/>
    </row>
    <row r="15" spans="2:11" ht="22.5" customHeight="1" x14ac:dyDescent="0.2">
      <c r="B15" s="1175" t="s">
        <v>1734</v>
      </c>
      <c r="C15" s="1158">
        <v>621</v>
      </c>
      <c r="D15" s="291">
        <v>439</v>
      </c>
      <c r="E15" s="163">
        <v>420</v>
      </c>
      <c r="F15" s="163">
        <v>413</v>
      </c>
      <c r="G15" s="163">
        <v>489</v>
      </c>
      <c r="H15" s="92"/>
      <c r="I15" s="475" t="s">
        <v>429</v>
      </c>
      <c r="J15" s="92"/>
    </row>
    <row r="16" spans="2:11" ht="22.5" customHeight="1" x14ac:dyDescent="0.2">
      <c r="B16" s="1175" t="s">
        <v>1735</v>
      </c>
      <c r="C16" s="1158"/>
      <c r="D16" s="163">
        <v>152</v>
      </c>
      <c r="E16" s="163">
        <v>130</v>
      </c>
      <c r="F16" s="163">
        <v>142</v>
      </c>
      <c r="G16" s="163">
        <v>144</v>
      </c>
      <c r="H16" s="92"/>
      <c r="I16" s="475" t="s">
        <v>430</v>
      </c>
      <c r="J16" s="92"/>
    </row>
    <row r="17" spans="2:10" ht="22.5" customHeight="1" x14ac:dyDescent="0.2">
      <c r="B17" s="1175" t="s">
        <v>1736</v>
      </c>
      <c r="C17" s="1160"/>
      <c r="D17" s="531">
        <f>D16/D15</f>
        <v>0.34624145785876992</v>
      </c>
      <c r="E17" s="531">
        <f t="shared" ref="E17:G17" si="0">E16/E15</f>
        <v>0.30952380952380953</v>
      </c>
      <c r="F17" s="531">
        <f t="shared" si="0"/>
        <v>0.34382566585956414</v>
      </c>
      <c r="G17" s="531">
        <f t="shared" si="0"/>
        <v>0.29447852760736198</v>
      </c>
      <c r="H17" s="92"/>
      <c r="I17" s="475" t="s">
        <v>326</v>
      </c>
      <c r="J17" s="92"/>
    </row>
    <row r="18" spans="2:10" ht="22.5" customHeight="1" x14ac:dyDescent="0.2">
      <c r="B18" s="183"/>
      <c r="C18" s="532"/>
      <c r="D18" s="533"/>
      <c r="H18" s="92"/>
      <c r="I18" s="475" t="s">
        <v>431</v>
      </c>
      <c r="J18" s="92"/>
    </row>
    <row r="19" spans="2:10" ht="22.5" customHeight="1" x14ac:dyDescent="0.2">
      <c r="B19" s="183"/>
      <c r="C19" s="532"/>
      <c r="D19" s="533"/>
      <c r="H19" s="92"/>
      <c r="I19" s="92"/>
      <c r="J19" s="92"/>
    </row>
    <row r="20" spans="2:10" ht="22.5" customHeight="1" x14ac:dyDescent="0.2">
      <c r="B20" s="183"/>
      <c r="C20" s="532"/>
      <c r="D20" s="533"/>
      <c r="H20" s="92"/>
      <c r="I20" s="92"/>
      <c r="J20" s="92"/>
    </row>
    <row r="21" spans="2:10" ht="22.5" customHeight="1" x14ac:dyDescent="0.2">
      <c r="B21" s="183"/>
      <c r="C21" s="532"/>
      <c r="D21" s="533"/>
      <c r="H21" s="92"/>
      <c r="I21" s="92"/>
      <c r="J21" s="92"/>
    </row>
    <row r="22" spans="2:10" ht="15" x14ac:dyDescent="0.25">
      <c r="B22" s="2656" t="s">
        <v>1737</v>
      </c>
      <c r="C22" s="2656"/>
      <c r="D22" s="2656"/>
      <c r="E22" s="2656"/>
      <c r="F22" s="2656"/>
      <c r="G22" s="2656"/>
      <c r="H22" s="2656"/>
      <c r="I22" s="2656"/>
      <c r="J22" s="2656"/>
    </row>
    <row r="23" spans="2:10" ht="30" x14ac:dyDescent="0.25">
      <c r="B23" s="1590" t="s">
        <v>1738</v>
      </c>
      <c r="C23" s="1590" t="s">
        <v>1739</v>
      </c>
      <c r="D23" s="1590" t="s">
        <v>1740</v>
      </c>
      <c r="E23" s="1590" t="s">
        <v>1741</v>
      </c>
      <c r="F23" s="1590" t="s">
        <v>1742</v>
      </c>
      <c r="G23" s="1590" t="s">
        <v>1743</v>
      </c>
      <c r="H23" s="1590" t="s">
        <v>1744</v>
      </c>
      <c r="I23" s="1590" t="s">
        <v>549</v>
      </c>
      <c r="J23" s="1590" t="s">
        <v>1745</v>
      </c>
    </row>
    <row r="24" spans="2:10" ht="15.75" customHeight="1" x14ac:dyDescent="0.25">
      <c r="B24" s="1592" t="s">
        <v>1746</v>
      </c>
      <c r="C24" s="269">
        <v>41</v>
      </c>
      <c r="D24" s="269"/>
      <c r="E24" s="269"/>
      <c r="F24" s="269"/>
      <c r="G24" s="269"/>
      <c r="H24" s="269"/>
      <c r="I24" s="203">
        <v>41</v>
      </c>
      <c r="J24" s="203">
        <v>15</v>
      </c>
    </row>
    <row r="25" spans="2:10" ht="15.75" customHeight="1" x14ac:dyDescent="0.25">
      <c r="B25" s="1593" t="s">
        <v>1747</v>
      </c>
      <c r="C25" s="534"/>
      <c r="D25" s="269">
        <v>3</v>
      </c>
      <c r="E25" s="269"/>
      <c r="F25" s="269"/>
      <c r="G25" s="269"/>
      <c r="H25" s="269"/>
      <c r="I25" s="203">
        <v>3</v>
      </c>
      <c r="J25" s="203">
        <v>3</v>
      </c>
    </row>
    <row r="26" spans="2:10" ht="15.75" customHeight="1" x14ac:dyDescent="0.25">
      <c r="B26" s="1593" t="s">
        <v>1748</v>
      </c>
      <c r="C26" s="269"/>
      <c r="D26" s="269">
        <v>8</v>
      </c>
      <c r="E26" s="269"/>
      <c r="F26" s="269"/>
      <c r="G26" s="269">
        <v>1</v>
      </c>
      <c r="H26" s="269"/>
      <c r="I26" s="203">
        <v>9</v>
      </c>
      <c r="J26" s="203">
        <v>5</v>
      </c>
    </row>
    <row r="27" spans="2:10" ht="15.75" customHeight="1" x14ac:dyDescent="0.25">
      <c r="B27" s="1592" t="s">
        <v>1749</v>
      </c>
      <c r="C27" s="269">
        <v>10</v>
      </c>
      <c r="D27" s="203"/>
      <c r="E27" s="203">
        <v>1</v>
      </c>
      <c r="F27" s="203"/>
      <c r="G27" s="203"/>
      <c r="H27" s="203"/>
      <c r="I27" s="203">
        <v>11</v>
      </c>
      <c r="J27" s="203">
        <v>2</v>
      </c>
    </row>
    <row r="28" spans="2:10" ht="15.75" customHeight="1" x14ac:dyDescent="0.25">
      <c r="B28" s="1592" t="s">
        <v>1750</v>
      </c>
      <c r="C28" s="269">
        <v>4</v>
      </c>
      <c r="D28" s="203"/>
      <c r="E28" s="203"/>
      <c r="F28" s="203"/>
      <c r="G28" s="203"/>
      <c r="H28" s="203"/>
      <c r="I28" s="203">
        <v>4</v>
      </c>
      <c r="J28" s="203">
        <v>2</v>
      </c>
    </row>
    <row r="29" spans="2:10" ht="15.75" customHeight="1" x14ac:dyDescent="0.25">
      <c r="B29" s="1592" t="s">
        <v>1751</v>
      </c>
      <c r="C29" s="269"/>
      <c r="D29" s="203"/>
      <c r="E29" s="203"/>
      <c r="F29" s="203"/>
      <c r="G29" s="203"/>
      <c r="H29" s="203">
        <v>1</v>
      </c>
      <c r="I29" s="203">
        <v>1</v>
      </c>
      <c r="J29" s="203"/>
    </row>
    <row r="30" spans="2:10" ht="15.75" customHeight="1" x14ac:dyDescent="0.25">
      <c r="B30" s="1592" t="s">
        <v>1752</v>
      </c>
      <c r="C30" s="269"/>
      <c r="D30" s="203">
        <v>7</v>
      </c>
      <c r="E30" s="203"/>
      <c r="F30" s="203"/>
      <c r="G30" s="203"/>
      <c r="H30" s="203"/>
      <c r="I30" s="203">
        <v>7</v>
      </c>
      <c r="J30" s="203">
        <v>2</v>
      </c>
    </row>
    <row r="31" spans="2:10" ht="15.75" customHeight="1" x14ac:dyDescent="0.25">
      <c r="B31" s="1592" t="s">
        <v>1753</v>
      </c>
      <c r="C31" s="269"/>
      <c r="D31" s="203">
        <v>15</v>
      </c>
      <c r="E31" s="203"/>
      <c r="F31" s="203"/>
      <c r="G31" s="203"/>
      <c r="H31" s="203">
        <v>1</v>
      </c>
      <c r="I31" s="203">
        <v>16</v>
      </c>
      <c r="J31" s="203">
        <v>5</v>
      </c>
    </row>
    <row r="32" spans="2:10" ht="15.75" customHeight="1" x14ac:dyDescent="0.25">
      <c r="B32" s="1592" t="s">
        <v>1754</v>
      </c>
      <c r="C32" s="269"/>
      <c r="D32" s="203">
        <v>1</v>
      </c>
      <c r="E32" s="203"/>
      <c r="F32" s="203"/>
      <c r="G32" s="203"/>
      <c r="H32" s="203"/>
      <c r="I32" s="203">
        <v>1</v>
      </c>
      <c r="J32" s="203">
        <v>1</v>
      </c>
    </row>
    <row r="33" spans="2:10" ht="15.75" customHeight="1" x14ac:dyDescent="0.25">
      <c r="B33" s="1592" t="s">
        <v>1755</v>
      </c>
      <c r="C33" s="269"/>
      <c r="D33" s="203">
        <v>7</v>
      </c>
      <c r="E33" s="203"/>
      <c r="F33" s="203"/>
      <c r="G33" s="203"/>
      <c r="H33" s="203"/>
      <c r="I33" s="203">
        <v>7</v>
      </c>
      <c r="J33" s="203">
        <v>2</v>
      </c>
    </row>
    <row r="34" spans="2:10" ht="15.75" customHeight="1" x14ac:dyDescent="0.25">
      <c r="B34" s="1592" t="s">
        <v>1756</v>
      </c>
      <c r="C34" s="269">
        <v>1</v>
      </c>
      <c r="D34" s="203"/>
      <c r="E34" s="203"/>
      <c r="F34" s="203"/>
      <c r="G34" s="203"/>
      <c r="H34" s="203"/>
      <c r="I34" s="203">
        <v>1</v>
      </c>
      <c r="J34" s="203"/>
    </row>
    <row r="35" spans="2:10" ht="15.75" customHeight="1" x14ac:dyDescent="0.25">
      <c r="B35" s="1592" t="s">
        <v>1757</v>
      </c>
      <c r="C35" s="269">
        <v>3</v>
      </c>
      <c r="D35" s="203"/>
      <c r="E35" s="203"/>
      <c r="F35" s="203"/>
      <c r="G35" s="203"/>
      <c r="H35" s="203"/>
      <c r="I35" s="203">
        <v>3</v>
      </c>
      <c r="J35" s="203">
        <v>1</v>
      </c>
    </row>
    <row r="36" spans="2:10" ht="15.75" customHeight="1" x14ac:dyDescent="0.25">
      <c r="B36" s="1592" t="s">
        <v>1758</v>
      </c>
      <c r="C36" s="269"/>
      <c r="D36" s="203">
        <v>1</v>
      </c>
      <c r="E36" s="203"/>
      <c r="F36" s="203"/>
      <c r="G36" s="203"/>
      <c r="H36" s="203">
        <v>1</v>
      </c>
      <c r="I36" s="203">
        <v>2</v>
      </c>
      <c r="J36" s="203">
        <v>1</v>
      </c>
    </row>
    <row r="37" spans="2:10" ht="15.75" customHeight="1" x14ac:dyDescent="0.25">
      <c r="B37" s="1592" t="s">
        <v>1759</v>
      </c>
      <c r="C37" s="269"/>
      <c r="D37" s="203">
        <v>1</v>
      </c>
      <c r="E37" s="203"/>
      <c r="F37" s="203"/>
      <c r="G37" s="203"/>
      <c r="H37" s="203"/>
      <c r="I37" s="203">
        <v>1</v>
      </c>
      <c r="J37" s="203"/>
    </row>
    <row r="38" spans="2:10" ht="15.75" customHeight="1" x14ac:dyDescent="0.25">
      <c r="B38" s="1592" t="s">
        <v>1760</v>
      </c>
      <c r="C38" s="269"/>
      <c r="D38" s="203">
        <v>1</v>
      </c>
      <c r="E38" s="203"/>
      <c r="F38" s="203"/>
      <c r="G38" s="203"/>
      <c r="H38" s="203"/>
      <c r="I38" s="203">
        <v>1</v>
      </c>
      <c r="J38" s="203">
        <v>1</v>
      </c>
    </row>
    <row r="39" spans="2:10" ht="15.75" customHeight="1" x14ac:dyDescent="0.25">
      <c r="B39" s="1592" t="s">
        <v>1761</v>
      </c>
      <c r="C39" s="269">
        <v>3</v>
      </c>
      <c r="D39" s="203"/>
      <c r="E39" s="203"/>
      <c r="F39" s="203"/>
      <c r="G39" s="203"/>
      <c r="H39" s="203"/>
      <c r="I39" s="203">
        <v>3</v>
      </c>
      <c r="J39" s="203">
        <v>1</v>
      </c>
    </row>
    <row r="40" spans="2:10" ht="15.75" customHeight="1" x14ac:dyDescent="0.25">
      <c r="B40" s="1592" t="s">
        <v>1762</v>
      </c>
      <c r="C40" s="269"/>
      <c r="D40" s="203"/>
      <c r="E40" s="203"/>
      <c r="F40" s="203">
        <v>99</v>
      </c>
      <c r="G40" s="203"/>
      <c r="H40" s="203"/>
      <c r="I40" s="203">
        <v>99</v>
      </c>
      <c r="J40" s="203">
        <v>11</v>
      </c>
    </row>
    <row r="41" spans="2:10" ht="15.75" customHeight="1" x14ac:dyDescent="0.25">
      <c r="B41" s="211" t="s">
        <v>1763</v>
      </c>
      <c r="C41" s="269"/>
      <c r="D41" s="203">
        <v>7</v>
      </c>
      <c r="E41" s="203"/>
      <c r="F41" s="203"/>
      <c r="G41" s="203">
        <v>1</v>
      </c>
      <c r="H41" s="203">
        <v>1</v>
      </c>
      <c r="I41" s="203">
        <v>9</v>
      </c>
      <c r="J41" s="203">
        <v>3</v>
      </c>
    </row>
    <row r="42" spans="2:10" ht="15.75" customHeight="1" x14ac:dyDescent="0.25">
      <c r="B42" s="211" t="s">
        <v>1764</v>
      </c>
      <c r="C42" s="269"/>
      <c r="D42" s="203"/>
      <c r="E42" s="203"/>
      <c r="F42" s="203"/>
      <c r="G42" s="203"/>
      <c r="H42" s="203">
        <v>1</v>
      </c>
      <c r="I42" s="203">
        <v>1</v>
      </c>
      <c r="J42" s="203"/>
    </row>
    <row r="43" spans="2:10" ht="15.75" customHeight="1" x14ac:dyDescent="0.25">
      <c r="B43" s="211" t="s">
        <v>1765</v>
      </c>
      <c r="C43" s="269">
        <v>3</v>
      </c>
      <c r="D43" s="203"/>
      <c r="E43" s="203"/>
      <c r="F43" s="203"/>
      <c r="G43" s="203"/>
      <c r="H43" s="203"/>
      <c r="I43" s="203">
        <v>3</v>
      </c>
      <c r="J43" s="203">
        <v>1</v>
      </c>
    </row>
    <row r="44" spans="2:10" ht="15.75" customHeight="1" x14ac:dyDescent="0.25">
      <c r="B44" s="1592" t="s">
        <v>1766</v>
      </c>
      <c r="C44" s="269">
        <v>55</v>
      </c>
      <c r="D44" s="203"/>
      <c r="E44" s="203">
        <v>1</v>
      </c>
      <c r="F44" s="203"/>
      <c r="G44" s="203"/>
      <c r="H44" s="203"/>
      <c r="I44" s="203">
        <v>56</v>
      </c>
      <c r="J44" s="203">
        <v>16</v>
      </c>
    </row>
    <row r="45" spans="2:10" ht="15.75" customHeight="1" x14ac:dyDescent="0.25">
      <c r="B45" s="1592" t="s">
        <v>1767</v>
      </c>
      <c r="C45" s="269">
        <v>8</v>
      </c>
      <c r="D45" s="203"/>
      <c r="E45" s="203"/>
      <c r="F45" s="203"/>
      <c r="G45" s="203"/>
      <c r="H45" s="203"/>
      <c r="I45" s="203">
        <v>8</v>
      </c>
      <c r="J45" s="203">
        <v>2</v>
      </c>
    </row>
    <row r="46" spans="2:10" ht="15.75" customHeight="1" x14ac:dyDescent="0.25">
      <c r="B46" s="1592" t="s">
        <v>1768</v>
      </c>
      <c r="C46" s="269">
        <v>2</v>
      </c>
      <c r="D46" s="203"/>
      <c r="E46" s="203"/>
      <c r="F46" s="203"/>
      <c r="G46" s="203"/>
      <c r="H46" s="203"/>
      <c r="I46" s="203">
        <v>2</v>
      </c>
      <c r="J46" s="203">
        <v>1</v>
      </c>
    </row>
    <row r="47" spans="2:10" ht="15.75" customHeight="1" x14ac:dyDescent="0.25">
      <c r="B47" s="1592" t="s">
        <v>1769</v>
      </c>
      <c r="C47" s="269"/>
      <c r="D47" s="203"/>
      <c r="E47" s="203"/>
      <c r="F47" s="203"/>
      <c r="G47" s="203"/>
      <c r="H47" s="203">
        <v>6</v>
      </c>
      <c r="I47" s="203">
        <v>6</v>
      </c>
      <c r="J47" s="203"/>
    </row>
    <row r="48" spans="2:10" ht="15.75" customHeight="1" x14ac:dyDescent="0.25">
      <c r="B48" s="1592" t="s">
        <v>1770</v>
      </c>
      <c r="C48" s="269"/>
      <c r="D48" s="203">
        <v>1</v>
      </c>
      <c r="E48" s="203"/>
      <c r="F48" s="203"/>
      <c r="G48" s="203"/>
      <c r="H48" s="203"/>
      <c r="I48" s="203">
        <v>1</v>
      </c>
      <c r="J48" s="203"/>
    </row>
    <row r="49" spans="2:10" ht="15.75" customHeight="1" x14ac:dyDescent="0.25">
      <c r="B49" s="1592" t="s">
        <v>1771</v>
      </c>
      <c r="C49" s="269"/>
      <c r="D49" s="203"/>
      <c r="E49" s="203"/>
      <c r="F49" s="203"/>
      <c r="G49" s="203"/>
      <c r="H49" s="203">
        <v>2</v>
      </c>
      <c r="I49" s="203">
        <v>2</v>
      </c>
      <c r="J49" s="203"/>
    </row>
    <row r="50" spans="2:10" ht="15.75" customHeight="1" x14ac:dyDescent="0.25">
      <c r="B50" s="1592" t="s">
        <v>1772</v>
      </c>
      <c r="C50" s="269">
        <v>5</v>
      </c>
      <c r="D50" s="203"/>
      <c r="E50" s="203">
        <v>2</v>
      </c>
      <c r="F50" s="203"/>
      <c r="G50" s="203"/>
      <c r="H50" s="203"/>
      <c r="I50" s="203">
        <v>7</v>
      </c>
      <c r="J50" s="203">
        <v>5</v>
      </c>
    </row>
    <row r="51" spans="2:10" ht="15.75" customHeight="1" x14ac:dyDescent="0.25">
      <c r="B51" s="1592" t="s">
        <v>1773</v>
      </c>
      <c r="C51" s="269">
        <v>1</v>
      </c>
      <c r="D51" s="203"/>
      <c r="E51" s="203"/>
      <c r="F51" s="203"/>
      <c r="G51" s="203"/>
      <c r="H51" s="203"/>
      <c r="I51" s="203">
        <v>1</v>
      </c>
      <c r="J51" s="203"/>
    </row>
    <row r="52" spans="2:10" ht="15.75" customHeight="1" x14ac:dyDescent="0.25">
      <c r="B52" s="1592" t="s">
        <v>1774</v>
      </c>
      <c r="C52" s="269">
        <v>67</v>
      </c>
      <c r="D52" s="203"/>
      <c r="E52" s="203">
        <v>1</v>
      </c>
      <c r="F52" s="203"/>
      <c r="G52" s="203"/>
      <c r="H52" s="203"/>
      <c r="I52" s="203">
        <v>68</v>
      </c>
      <c r="J52" s="203">
        <v>22</v>
      </c>
    </row>
    <row r="53" spans="2:10" ht="15.75" customHeight="1" x14ac:dyDescent="0.25">
      <c r="B53" s="1592" t="s">
        <v>1775</v>
      </c>
      <c r="C53" s="269"/>
      <c r="D53" s="203">
        <v>4</v>
      </c>
      <c r="E53" s="203"/>
      <c r="F53" s="203"/>
      <c r="G53" s="203"/>
      <c r="H53" s="203"/>
      <c r="I53" s="203">
        <v>4</v>
      </c>
      <c r="J53" s="203"/>
    </row>
    <row r="54" spans="2:10" ht="15.75" customHeight="1" x14ac:dyDescent="0.25">
      <c r="B54" s="1592" t="s">
        <v>1776</v>
      </c>
      <c r="C54" s="269"/>
      <c r="D54" s="203"/>
      <c r="E54" s="203"/>
      <c r="F54" s="203"/>
      <c r="G54" s="203"/>
      <c r="H54" s="203">
        <v>2</v>
      </c>
      <c r="I54" s="203">
        <v>2</v>
      </c>
      <c r="J54" s="203"/>
    </row>
    <row r="55" spans="2:10" ht="15.75" customHeight="1" x14ac:dyDescent="0.25">
      <c r="B55" s="1592" t="s">
        <v>1777</v>
      </c>
      <c r="C55" s="269"/>
      <c r="D55" s="203"/>
      <c r="E55" s="203"/>
      <c r="F55" s="203"/>
      <c r="G55" s="203"/>
      <c r="H55" s="203">
        <v>1</v>
      </c>
      <c r="I55" s="203">
        <v>1</v>
      </c>
      <c r="J55" s="203"/>
    </row>
    <row r="56" spans="2:10" ht="15.75" customHeight="1" x14ac:dyDescent="0.25">
      <c r="B56" s="1592" t="s">
        <v>1778</v>
      </c>
      <c r="C56" s="269"/>
      <c r="D56" s="203">
        <v>1</v>
      </c>
      <c r="E56" s="203"/>
      <c r="F56" s="203"/>
      <c r="G56" s="203"/>
      <c r="H56" s="203">
        <v>3</v>
      </c>
      <c r="I56" s="203">
        <v>4</v>
      </c>
      <c r="J56" s="203"/>
    </row>
    <row r="57" spans="2:10" ht="15.75" customHeight="1" x14ac:dyDescent="0.25">
      <c r="B57" s="1592" t="s">
        <v>1779</v>
      </c>
      <c r="C57" s="269">
        <v>3</v>
      </c>
      <c r="D57" s="203"/>
      <c r="E57" s="203"/>
      <c r="F57" s="203"/>
      <c r="G57" s="203"/>
      <c r="H57" s="203"/>
      <c r="I57" s="203">
        <v>3</v>
      </c>
      <c r="J57" s="203">
        <v>1</v>
      </c>
    </row>
    <row r="58" spans="2:10" ht="15.75" customHeight="1" x14ac:dyDescent="0.25">
      <c r="B58" s="1592" t="s">
        <v>1780</v>
      </c>
      <c r="C58" s="269">
        <v>1</v>
      </c>
      <c r="D58" s="203"/>
      <c r="E58" s="203"/>
      <c r="F58" s="203"/>
      <c r="G58" s="203"/>
      <c r="H58" s="203"/>
      <c r="I58" s="203">
        <v>1</v>
      </c>
      <c r="J58" s="203"/>
    </row>
    <row r="59" spans="2:10" ht="15.75" customHeight="1" x14ac:dyDescent="0.25">
      <c r="B59" s="1592" t="s">
        <v>1781</v>
      </c>
      <c r="C59" s="269"/>
      <c r="D59" s="203"/>
      <c r="E59" s="203"/>
      <c r="F59" s="203"/>
      <c r="G59" s="203"/>
      <c r="H59" s="203">
        <v>3</v>
      </c>
      <c r="I59" s="203">
        <v>3</v>
      </c>
      <c r="J59" s="203"/>
    </row>
    <row r="60" spans="2:10" ht="15.75" customHeight="1" x14ac:dyDescent="0.25">
      <c r="B60" s="1592" t="s">
        <v>1782</v>
      </c>
      <c r="C60" s="269"/>
      <c r="D60" s="203"/>
      <c r="E60" s="203"/>
      <c r="F60" s="203"/>
      <c r="G60" s="203"/>
      <c r="H60" s="203">
        <v>2</v>
      </c>
      <c r="I60" s="203">
        <v>2</v>
      </c>
      <c r="J60" s="203"/>
    </row>
    <row r="61" spans="2:10" ht="15.75" customHeight="1" x14ac:dyDescent="0.25">
      <c r="B61" s="1592" t="s">
        <v>1783</v>
      </c>
      <c r="C61" s="269"/>
      <c r="D61" s="203">
        <v>6</v>
      </c>
      <c r="E61" s="203"/>
      <c r="F61" s="203"/>
      <c r="G61" s="203"/>
      <c r="H61" s="203"/>
      <c r="I61" s="203">
        <v>6</v>
      </c>
      <c r="J61" s="203">
        <v>1</v>
      </c>
    </row>
    <row r="62" spans="2:10" ht="15.75" customHeight="1" x14ac:dyDescent="0.25">
      <c r="B62" s="1592" t="s">
        <v>1784</v>
      </c>
      <c r="C62" s="269"/>
      <c r="D62" s="203"/>
      <c r="E62" s="203"/>
      <c r="F62" s="203"/>
      <c r="G62" s="203"/>
      <c r="H62" s="203">
        <v>2</v>
      </c>
      <c r="I62" s="203">
        <v>2</v>
      </c>
      <c r="J62" s="203"/>
    </row>
    <row r="63" spans="2:10" ht="15.75" customHeight="1" x14ac:dyDescent="0.25">
      <c r="B63" s="1592" t="s">
        <v>1785</v>
      </c>
      <c r="C63" s="269">
        <v>5</v>
      </c>
      <c r="D63" s="203"/>
      <c r="E63" s="203">
        <v>1</v>
      </c>
      <c r="F63" s="203"/>
      <c r="G63" s="203"/>
      <c r="H63" s="203"/>
      <c r="I63" s="203">
        <v>6</v>
      </c>
      <c r="J63" s="203">
        <v>2</v>
      </c>
    </row>
    <row r="64" spans="2:10" ht="15.75" customHeight="1" x14ac:dyDescent="0.25">
      <c r="B64" s="1592" t="s">
        <v>1786</v>
      </c>
      <c r="C64" s="269">
        <v>9</v>
      </c>
      <c r="D64" s="203"/>
      <c r="E64" s="203">
        <v>1</v>
      </c>
      <c r="F64" s="203"/>
      <c r="G64" s="203"/>
      <c r="H64" s="203"/>
      <c r="I64" s="203">
        <v>10</v>
      </c>
      <c r="J64" s="203">
        <v>4</v>
      </c>
    </row>
    <row r="65" spans="2:10" ht="15.75" customHeight="1" x14ac:dyDescent="0.25">
      <c r="B65" s="1592" t="s">
        <v>1787</v>
      </c>
      <c r="C65" s="269"/>
      <c r="D65" s="203"/>
      <c r="E65" s="203"/>
      <c r="F65" s="203"/>
      <c r="G65" s="203"/>
      <c r="H65" s="203">
        <v>1</v>
      </c>
      <c r="I65" s="203">
        <v>1</v>
      </c>
      <c r="J65" s="203">
        <v>1</v>
      </c>
    </row>
    <row r="66" spans="2:10" ht="15.75" customHeight="1" x14ac:dyDescent="0.25">
      <c r="B66" s="1592" t="s">
        <v>1788</v>
      </c>
      <c r="C66" s="269">
        <v>18</v>
      </c>
      <c r="D66" s="203"/>
      <c r="E66" s="203"/>
      <c r="F66" s="203"/>
      <c r="G66" s="203"/>
      <c r="H66" s="203"/>
      <c r="I66" s="203">
        <v>18</v>
      </c>
      <c r="J66" s="203">
        <v>5</v>
      </c>
    </row>
    <row r="67" spans="2:10" ht="15.75" customHeight="1" x14ac:dyDescent="0.25">
      <c r="B67" s="1592" t="s">
        <v>1789</v>
      </c>
      <c r="C67" s="269">
        <v>14</v>
      </c>
      <c r="D67" s="203"/>
      <c r="E67" s="203">
        <v>1</v>
      </c>
      <c r="F67" s="203"/>
      <c r="G67" s="203"/>
      <c r="H67" s="203"/>
      <c r="I67" s="203">
        <v>15</v>
      </c>
      <c r="J67" s="203">
        <v>3</v>
      </c>
    </row>
    <row r="68" spans="2:10" ht="15.75" customHeight="1" x14ac:dyDescent="0.25">
      <c r="B68" s="1592" t="s">
        <v>1790</v>
      </c>
      <c r="C68" s="269"/>
      <c r="D68" s="203">
        <v>13</v>
      </c>
      <c r="E68" s="203"/>
      <c r="F68" s="203"/>
      <c r="G68" s="203"/>
      <c r="H68" s="203"/>
      <c r="I68" s="203">
        <v>13</v>
      </c>
      <c r="J68" s="203">
        <v>10</v>
      </c>
    </row>
    <row r="69" spans="2:10" ht="15.75" customHeight="1" x14ac:dyDescent="0.25">
      <c r="B69" s="1592" t="s">
        <v>1791</v>
      </c>
      <c r="C69" s="269">
        <v>4</v>
      </c>
      <c r="D69" s="203"/>
      <c r="E69" s="203"/>
      <c r="F69" s="203"/>
      <c r="G69" s="203"/>
      <c r="H69" s="203"/>
      <c r="I69" s="203">
        <v>4</v>
      </c>
      <c r="J69" s="203">
        <v>1</v>
      </c>
    </row>
    <row r="70" spans="2:10" ht="15.75" customHeight="1" x14ac:dyDescent="0.25">
      <c r="B70" s="1592" t="s">
        <v>1792</v>
      </c>
      <c r="C70" s="269"/>
      <c r="D70" s="203">
        <v>2</v>
      </c>
      <c r="E70" s="203"/>
      <c r="F70" s="203"/>
      <c r="G70" s="203"/>
      <c r="H70" s="203">
        <v>1</v>
      </c>
      <c r="I70" s="203">
        <v>3</v>
      </c>
      <c r="J70" s="203"/>
    </row>
    <row r="71" spans="2:10" ht="15.75" customHeight="1" x14ac:dyDescent="0.25">
      <c r="B71" s="1592" t="s">
        <v>1793</v>
      </c>
      <c r="C71" s="269"/>
      <c r="D71" s="203"/>
      <c r="E71" s="203"/>
      <c r="F71" s="203"/>
      <c r="G71" s="203"/>
      <c r="H71" s="203">
        <v>1</v>
      </c>
      <c r="I71" s="203">
        <v>1</v>
      </c>
      <c r="J71" s="203"/>
    </row>
    <row r="72" spans="2:10" ht="15.75" customHeight="1" x14ac:dyDescent="0.25">
      <c r="B72" s="1592" t="s">
        <v>1794</v>
      </c>
      <c r="C72" s="269"/>
      <c r="D72" s="203">
        <v>2</v>
      </c>
      <c r="E72" s="203"/>
      <c r="F72" s="203"/>
      <c r="G72" s="203"/>
      <c r="H72" s="203"/>
      <c r="I72" s="203">
        <v>2</v>
      </c>
      <c r="J72" s="203">
        <v>1</v>
      </c>
    </row>
    <row r="73" spans="2:10" ht="15.75" customHeight="1" x14ac:dyDescent="0.25">
      <c r="B73" s="1592" t="s">
        <v>1795</v>
      </c>
      <c r="C73" s="269">
        <v>2</v>
      </c>
      <c r="D73" s="203">
        <v>1</v>
      </c>
      <c r="E73" s="203">
        <v>1</v>
      </c>
      <c r="F73" s="203"/>
      <c r="G73" s="203"/>
      <c r="H73" s="203"/>
      <c r="I73" s="203">
        <v>4</v>
      </c>
      <c r="J73" s="203">
        <v>1</v>
      </c>
    </row>
    <row r="74" spans="2:10" ht="15.75" customHeight="1" x14ac:dyDescent="0.25">
      <c r="B74" s="1592" t="s">
        <v>1796</v>
      </c>
      <c r="C74" s="269">
        <v>10</v>
      </c>
      <c r="D74" s="203"/>
      <c r="E74" s="203"/>
      <c r="F74" s="203"/>
      <c r="G74" s="203"/>
      <c r="H74" s="203"/>
      <c r="I74" s="203">
        <v>10</v>
      </c>
      <c r="J74" s="203">
        <v>3</v>
      </c>
    </row>
    <row r="75" spans="2:10" ht="15.75" customHeight="1" x14ac:dyDescent="0.25">
      <c r="B75" s="1592" t="s">
        <v>1797</v>
      </c>
      <c r="C75" s="269">
        <v>6</v>
      </c>
      <c r="D75" s="203"/>
      <c r="E75" s="203"/>
      <c r="F75" s="203"/>
      <c r="G75" s="203"/>
      <c r="H75" s="203"/>
      <c r="I75" s="203">
        <v>6</v>
      </c>
      <c r="J75" s="203">
        <v>3</v>
      </c>
    </row>
    <row r="76" spans="2:10" ht="15.75" customHeight="1" x14ac:dyDescent="0.25">
      <c r="B76" s="1592" t="s">
        <v>1798</v>
      </c>
      <c r="C76" s="269">
        <v>6</v>
      </c>
      <c r="D76" s="203"/>
      <c r="E76" s="203"/>
      <c r="F76" s="203"/>
      <c r="G76" s="203"/>
      <c r="H76" s="203"/>
      <c r="I76" s="203">
        <v>6</v>
      </c>
      <c r="J76" s="203">
        <v>4</v>
      </c>
    </row>
    <row r="77" spans="2:10" ht="15.75" customHeight="1" x14ac:dyDescent="0.25">
      <c r="B77" s="1592" t="s">
        <v>1799</v>
      </c>
      <c r="C77" s="269"/>
      <c r="D77" s="203">
        <v>1</v>
      </c>
      <c r="E77" s="203"/>
      <c r="F77" s="203"/>
      <c r="G77" s="203"/>
      <c r="H77" s="203"/>
      <c r="I77" s="203">
        <v>1</v>
      </c>
      <c r="J77" s="203"/>
    </row>
    <row r="78" spans="2:10" ht="15.75" customHeight="1" x14ac:dyDescent="0.25">
      <c r="B78" s="1592" t="s">
        <v>1800</v>
      </c>
      <c r="C78" s="203"/>
      <c r="D78" s="203">
        <v>5</v>
      </c>
      <c r="E78" s="203"/>
      <c r="F78" s="203"/>
      <c r="G78" s="203"/>
      <c r="H78" s="203"/>
      <c r="I78" s="203">
        <v>5</v>
      </c>
      <c r="J78" s="203">
        <v>1</v>
      </c>
    </row>
    <row r="79" spans="2:10" ht="15.75" customHeight="1" x14ac:dyDescent="0.25">
      <c r="B79" s="1592" t="s">
        <v>1801</v>
      </c>
      <c r="C79" s="203"/>
      <c r="D79" s="203">
        <v>5</v>
      </c>
      <c r="E79" s="203"/>
      <c r="F79" s="203"/>
      <c r="G79" s="203"/>
      <c r="H79" s="203"/>
      <c r="I79" s="203">
        <v>5</v>
      </c>
      <c r="J79" s="203">
        <v>1</v>
      </c>
    </row>
    <row r="80" spans="2:10" ht="15.75" customHeight="1" x14ac:dyDescent="0.2">
      <c r="B80" s="1591" t="s">
        <v>1802</v>
      </c>
      <c r="C80" s="1591">
        <v>269</v>
      </c>
      <c r="D80" s="1591">
        <v>81</v>
      </c>
      <c r="E80" s="1591">
        <v>9</v>
      </c>
      <c r="F80" s="1591">
        <v>99</v>
      </c>
      <c r="G80" s="1591">
        <v>2</v>
      </c>
      <c r="H80" s="1591">
        <v>29</v>
      </c>
      <c r="I80" s="1591">
        <v>489</v>
      </c>
      <c r="J80" s="1591">
        <v>144</v>
      </c>
    </row>
    <row r="82" spans="2:5" ht="15.75" customHeight="1" x14ac:dyDescent="0.2">
      <c r="B82" s="2118" t="s">
        <v>1705</v>
      </c>
      <c r="C82" s="2152"/>
      <c r="D82" s="2152"/>
      <c r="E82" s="2152"/>
    </row>
    <row r="84" spans="2:5" ht="15.75" customHeight="1" x14ac:dyDescent="0.2">
      <c r="B84" s="2382" t="s">
        <v>1803</v>
      </c>
      <c r="C84" s="2657"/>
      <c r="D84" s="2657"/>
      <c r="E84" s="2658"/>
    </row>
    <row r="85" spans="2:5" ht="15.75" customHeight="1" x14ac:dyDescent="0.2">
      <c r="B85" s="2659"/>
      <c r="C85" s="2569"/>
      <c r="D85" s="2569"/>
      <c r="E85" s="2660"/>
    </row>
    <row r="86" spans="2:5" ht="15.75" customHeight="1" x14ac:dyDescent="0.2">
      <c r="B86" s="2659"/>
      <c r="C86" s="2569"/>
      <c r="D86" s="2569"/>
      <c r="E86" s="2660"/>
    </row>
    <row r="87" spans="2:5" ht="15.75" customHeight="1" x14ac:dyDescent="0.2">
      <c r="B87" s="2659"/>
      <c r="C87" s="2569"/>
      <c r="D87" s="2569"/>
      <c r="E87" s="2660"/>
    </row>
    <row r="88" spans="2:5" ht="15.75" customHeight="1" x14ac:dyDescent="0.2">
      <c r="B88" s="2659"/>
      <c r="C88" s="2569"/>
      <c r="D88" s="2569"/>
      <c r="E88" s="2660"/>
    </row>
    <row r="89" spans="2:5" ht="15.75" customHeight="1" x14ac:dyDescent="0.2">
      <c r="B89" s="2659"/>
      <c r="C89" s="2569"/>
      <c r="D89" s="2569"/>
      <c r="E89" s="2660"/>
    </row>
    <row r="90" spans="2:5" ht="15.75" customHeight="1" x14ac:dyDescent="0.2">
      <c r="B90" s="2659"/>
      <c r="C90" s="2569"/>
      <c r="D90" s="2569"/>
      <c r="E90" s="2660"/>
    </row>
    <row r="91" spans="2:5" ht="15.75" customHeight="1" x14ac:dyDescent="0.2">
      <c r="B91" s="2659"/>
      <c r="C91" s="2569"/>
      <c r="D91" s="2569"/>
      <c r="E91" s="2660"/>
    </row>
    <row r="92" spans="2:5" ht="15.75" customHeight="1" x14ac:dyDescent="0.2">
      <c r="B92" s="2661"/>
      <c r="C92" s="2662"/>
      <c r="D92" s="2662"/>
      <c r="E92" s="2663"/>
    </row>
  </sheetData>
  <mergeCells count="26">
    <mergeCell ref="B22:J22"/>
    <mergeCell ref="B82:E82"/>
    <mergeCell ref="B84:E92"/>
    <mergeCell ref="B10:J10"/>
    <mergeCell ref="B7:C7"/>
    <mergeCell ref="D7:E7"/>
    <mergeCell ref="F7:G7"/>
    <mergeCell ref="H7:J7"/>
    <mergeCell ref="B8:C8"/>
    <mergeCell ref="D8:E8"/>
    <mergeCell ref="F8:G8"/>
    <mergeCell ref="H8:J8"/>
    <mergeCell ref="B5:C5"/>
    <mergeCell ref="D5:E5"/>
    <mergeCell ref="F5:G5"/>
    <mergeCell ref="H5:J5"/>
    <mergeCell ref="B6:C6"/>
    <mergeCell ref="D6:E6"/>
    <mergeCell ref="F6:G6"/>
    <mergeCell ref="H6:J6"/>
    <mergeCell ref="B2:D2"/>
    <mergeCell ref="E2:J2"/>
    <mergeCell ref="B4:C4"/>
    <mergeCell ref="D4:E4"/>
    <mergeCell ref="F4:G4"/>
    <mergeCell ref="H4:J4"/>
  </mergeCells>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iconSet" priority="1" id="{00000000-000E-0000-3800-000001000000}">
            <x14:iconSet iconSet="4Arrows" custom="1">
              <x14:cfvo type="percent">
                <xm:f>0</xm:f>
              </x14:cfvo>
              <x14:cfvo type="num">
                <xm:f>0.2</xm:f>
              </x14:cfvo>
              <x14:cfvo type="num">
                <xm:f>0.25</xm:f>
              </x14:cfvo>
              <x14:cfvo type="num">
                <xm:f>0.3</xm:f>
              </x14:cfvo>
              <x14:cfIcon iconSet="3TrafficLights1" iconId="0"/>
              <x14:cfIcon iconSet="3TrafficLights1" iconId="1"/>
              <x14:cfIcon iconSet="3Triangles" iconId="2"/>
              <x14:cfIcon iconSet="3Symbols" iconId="2"/>
            </x14:iconSet>
          </x14:cfRule>
          <xm:sqref>C17:G17</xm:sqref>
        </x14:conditionalFormatting>
      </x14:conditionalFormattings>
    </ext>
  </extLs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488897-9E7C-4B79-8DFC-4210312B41E9}">
  <sheetPr>
    <tabColor theme="4" tint="0.79998168889431442"/>
  </sheetPr>
  <dimension ref="B2:K40"/>
  <sheetViews>
    <sheetView showGridLines="0" workbookViewId="0">
      <selection activeCell="N21" sqref="N21"/>
    </sheetView>
  </sheetViews>
  <sheetFormatPr defaultColWidth="8.85546875" defaultRowHeight="15.75" customHeight="1" x14ac:dyDescent="0.2"/>
  <cols>
    <col min="1" max="1" width="3.42578125" style="39" customWidth="1"/>
    <col min="2" max="2" width="14.140625" style="39" customWidth="1"/>
    <col min="3" max="3" width="17.28515625" style="39" customWidth="1"/>
    <col min="4" max="4" width="17.5703125" style="39" customWidth="1"/>
    <col min="5" max="5" width="15.42578125" style="39" customWidth="1"/>
    <col min="6" max="6" width="12.5703125" style="39" customWidth="1"/>
    <col min="7" max="7" width="14.7109375" style="39" customWidth="1"/>
    <col min="8" max="11" width="12.5703125" style="39" customWidth="1"/>
    <col min="12" max="12" width="7.5703125" style="39" customWidth="1"/>
    <col min="13" max="16384" width="8.85546875" style="39"/>
  </cols>
  <sheetData>
    <row r="2" spans="2:11" s="166" customFormat="1" ht="18" x14ac:dyDescent="0.25">
      <c r="B2" s="2625" t="s">
        <v>0</v>
      </c>
      <c r="C2" s="2626"/>
      <c r="D2" s="2626"/>
      <c r="E2" s="2627" t="s">
        <v>123</v>
      </c>
      <c r="F2" s="2628"/>
      <c r="G2" s="2628"/>
      <c r="H2" s="2628"/>
      <c r="I2" s="2628"/>
      <c r="J2" s="2628"/>
      <c r="K2" s="2628"/>
    </row>
    <row r="3" spans="2:11" ht="14.25" x14ac:dyDescent="0.2">
      <c r="B3" s="40"/>
      <c r="C3" s="40"/>
      <c r="D3" s="41"/>
      <c r="E3" s="41"/>
      <c r="F3" s="41"/>
      <c r="G3" s="41"/>
      <c r="H3" s="41"/>
      <c r="I3" s="41"/>
      <c r="J3" s="41"/>
      <c r="K3" s="41"/>
    </row>
    <row r="4" spans="2:11" ht="59.25" customHeight="1" x14ac:dyDescent="0.2">
      <c r="B4" s="2118" t="s">
        <v>124</v>
      </c>
      <c r="C4" s="2118"/>
      <c r="D4" s="2049" t="s">
        <v>74</v>
      </c>
      <c r="E4" s="2049"/>
      <c r="F4" s="2118" t="s">
        <v>126</v>
      </c>
      <c r="G4" s="2118"/>
      <c r="H4" s="2052" t="s">
        <v>1804</v>
      </c>
      <c r="I4" s="2052"/>
      <c r="J4" s="2052"/>
      <c r="K4" s="2053"/>
    </row>
    <row r="5" spans="2:11" ht="67.5" customHeight="1" x14ac:dyDescent="0.2">
      <c r="B5" s="2118" t="s">
        <v>128</v>
      </c>
      <c r="C5" s="2118"/>
      <c r="D5" s="2039" t="s">
        <v>1805</v>
      </c>
      <c r="E5" s="2039"/>
      <c r="F5" s="2118" t="s">
        <v>130</v>
      </c>
      <c r="G5" s="2118"/>
      <c r="H5" s="2066" t="s">
        <v>1369</v>
      </c>
      <c r="I5" s="2066"/>
      <c r="J5" s="2066"/>
      <c r="K5" s="2067"/>
    </row>
    <row r="6" spans="2:11" ht="26.25" customHeight="1" x14ac:dyDescent="0.2">
      <c r="B6" s="2118" t="s">
        <v>132</v>
      </c>
      <c r="C6" s="2118"/>
      <c r="D6" s="2039" t="s">
        <v>1806</v>
      </c>
      <c r="E6" s="2039"/>
      <c r="F6" s="2118" t="s">
        <v>134</v>
      </c>
      <c r="G6" s="2118"/>
      <c r="H6" s="2039" t="s">
        <v>135</v>
      </c>
      <c r="I6" s="2039"/>
      <c r="J6" s="2039"/>
      <c r="K6" s="2040"/>
    </row>
    <row r="7" spans="2:11" ht="26.25" customHeight="1" x14ac:dyDescent="0.2">
      <c r="B7" s="2118" t="s">
        <v>136</v>
      </c>
      <c r="C7" s="2118"/>
      <c r="D7" s="2039" t="s">
        <v>1685</v>
      </c>
      <c r="E7" s="2039"/>
      <c r="F7" s="2118" t="s">
        <v>138</v>
      </c>
      <c r="G7" s="2118"/>
      <c r="H7" s="2039" t="s">
        <v>1686</v>
      </c>
      <c r="I7" s="2039"/>
      <c r="J7" s="2039"/>
      <c r="K7" s="2040"/>
    </row>
    <row r="8" spans="2:11" ht="36.6" customHeight="1" x14ac:dyDescent="0.2">
      <c r="B8" s="2118" t="s">
        <v>140</v>
      </c>
      <c r="C8" s="2118"/>
      <c r="D8" s="2039" t="s">
        <v>1687</v>
      </c>
      <c r="E8" s="2039"/>
      <c r="F8" s="2118" t="s">
        <v>142</v>
      </c>
      <c r="G8" s="2118"/>
      <c r="H8" s="2073" t="s">
        <v>1807</v>
      </c>
      <c r="I8" s="2073"/>
      <c r="J8" s="2073"/>
      <c r="K8" s="2141"/>
    </row>
    <row r="9" spans="2:11" ht="22.5" customHeight="1" x14ac:dyDescent="0.2"/>
    <row r="10" spans="2:11" ht="16.5" customHeight="1" x14ac:dyDescent="0.2">
      <c r="B10" s="2121" t="s">
        <v>144</v>
      </c>
      <c r="C10" s="2159"/>
      <c r="D10" s="2159"/>
      <c r="E10" s="2159"/>
      <c r="F10" s="2159"/>
      <c r="G10" s="2159"/>
      <c r="H10" s="2159"/>
      <c r="I10" s="2159"/>
      <c r="J10" s="2159"/>
      <c r="K10" s="2159"/>
    </row>
    <row r="11" spans="2:11" s="172" customFormat="1" ht="22.5" customHeight="1" x14ac:dyDescent="0.2">
      <c r="B11" s="1106" t="s">
        <v>1808</v>
      </c>
      <c r="C11" s="1107"/>
      <c r="D11" s="1107"/>
      <c r="E11" s="1109" t="s">
        <v>601</v>
      </c>
      <c r="F11" s="1107"/>
      <c r="G11" s="1107"/>
      <c r="H11" s="1107"/>
      <c r="I11" s="1100"/>
      <c r="J11" s="1107"/>
      <c r="K11" s="1110"/>
    </row>
    <row r="12" spans="2:11" ht="12.75" x14ac:dyDescent="0.2">
      <c r="B12" s="530"/>
      <c r="C12" s="214"/>
      <c r="D12" s="214"/>
      <c r="E12" s="214"/>
      <c r="F12" s="214"/>
      <c r="G12" s="214"/>
      <c r="H12" s="214"/>
      <c r="I12" s="214"/>
      <c r="J12" s="214"/>
      <c r="K12" s="214"/>
    </row>
    <row r="13" spans="2:11" ht="12.75" x14ac:dyDescent="0.2">
      <c r="B13" s="530"/>
      <c r="C13" s="214"/>
      <c r="D13" s="214"/>
      <c r="E13" s="214"/>
      <c r="F13" s="214"/>
      <c r="G13" s="214"/>
      <c r="H13" s="214"/>
      <c r="I13" s="214"/>
      <c r="J13" s="214"/>
      <c r="K13" s="214"/>
    </row>
    <row r="14" spans="2:11" ht="21" customHeight="1" x14ac:dyDescent="0.25">
      <c r="B14" s="2664" t="s">
        <v>1809</v>
      </c>
      <c r="C14" s="2665"/>
      <c r="D14" s="1585" t="s">
        <v>1621</v>
      </c>
      <c r="E14" s="1585" t="s">
        <v>1622</v>
      </c>
      <c r="F14" s="1585" t="s">
        <v>828</v>
      </c>
      <c r="G14" s="1585" t="s">
        <v>829</v>
      </c>
      <c r="H14" s="1585" t="s">
        <v>503</v>
      </c>
      <c r="I14" s="1585" t="s">
        <v>504</v>
      </c>
      <c r="J14" s="1585" t="s">
        <v>505</v>
      </c>
      <c r="K14" s="1585" t="s">
        <v>506</v>
      </c>
    </row>
    <row r="15" spans="2:11" ht="12.75" x14ac:dyDescent="0.2">
      <c r="B15" s="2188" t="s">
        <v>1810</v>
      </c>
      <c r="C15" s="2188"/>
      <c r="D15" s="1594">
        <v>18</v>
      </c>
      <c r="E15" s="1595">
        <v>9</v>
      </c>
      <c r="F15" s="1595">
        <v>8</v>
      </c>
      <c r="G15" s="12">
        <v>2</v>
      </c>
      <c r="H15" s="1595">
        <v>1</v>
      </c>
      <c r="I15" s="1595">
        <v>10</v>
      </c>
      <c r="J15" s="1596">
        <v>16</v>
      </c>
      <c r="K15" s="12">
        <v>14</v>
      </c>
    </row>
    <row r="16" spans="2:11" ht="12.75" x14ac:dyDescent="0.2">
      <c r="B16" s="2188" t="s">
        <v>1811</v>
      </c>
      <c r="C16" s="2188"/>
      <c r="D16" s="1594">
        <v>4</v>
      </c>
      <c r="E16" s="1595">
        <v>2</v>
      </c>
      <c r="F16" s="1595">
        <v>0</v>
      </c>
      <c r="G16" s="12">
        <v>0</v>
      </c>
      <c r="H16" s="1597">
        <v>1</v>
      </c>
      <c r="I16" s="1595">
        <v>1</v>
      </c>
      <c r="J16" s="1596">
        <v>0</v>
      </c>
      <c r="K16" s="12">
        <v>0</v>
      </c>
    </row>
    <row r="17" spans="2:11" ht="12.75" x14ac:dyDescent="0.2">
      <c r="B17" s="2188" t="s">
        <v>1812</v>
      </c>
      <c r="C17" s="2666"/>
      <c r="D17" s="1594">
        <v>1</v>
      </c>
      <c r="E17" s="1595">
        <v>0</v>
      </c>
      <c r="F17" s="1595">
        <v>1</v>
      </c>
      <c r="G17" s="12">
        <v>0</v>
      </c>
      <c r="H17" s="1597">
        <v>1</v>
      </c>
      <c r="I17" s="1595">
        <v>0</v>
      </c>
      <c r="J17" s="1596">
        <v>6</v>
      </c>
      <c r="K17" s="12">
        <v>7</v>
      </c>
    </row>
    <row r="18" spans="2:11" ht="12.75" x14ac:dyDescent="0.2">
      <c r="B18" s="2188" t="s">
        <v>1813</v>
      </c>
      <c r="C18" s="2666"/>
      <c r="D18" s="1598">
        <v>0</v>
      </c>
      <c r="E18" s="1599">
        <v>1</v>
      </c>
      <c r="F18" s="1599">
        <v>0</v>
      </c>
      <c r="G18" s="1600">
        <v>0</v>
      </c>
      <c r="H18" s="1601">
        <v>0</v>
      </c>
      <c r="I18" s="1599">
        <v>0</v>
      </c>
      <c r="J18" s="1602">
        <v>0</v>
      </c>
      <c r="K18" s="12">
        <v>0</v>
      </c>
    </row>
    <row r="19" spans="2:11" ht="12.75" x14ac:dyDescent="0.2">
      <c r="B19" s="2372" t="s">
        <v>1814</v>
      </c>
      <c r="C19" s="2372"/>
      <c r="D19" s="1603">
        <v>23</v>
      </c>
      <c r="E19" s="1604">
        <v>12</v>
      </c>
      <c r="F19" s="1605">
        <v>9</v>
      </c>
      <c r="G19" s="1606">
        <v>2</v>
      </c>
      <c r="H19" s="1605">
        <v>3</v>
      </c>
      <c r="I19" s="1606">
        <v>11</v>
      </c>
      <c r="J19" s="1607">
        <v>22</v>
      </c>
      <c r="K19" s="1608">
        <v>21</v>
      </c>
    </row>
    <row r="20" spans="2:11" ht="12.75" x14ac:dyDescent="0.2">
      <c r="B20" s="1132" t="s">
        <v>1815</v>
      </c>
      <c r="C20" s="1132"/>
      <c r="D20" s="1609">
        <v>272</v>
      </c>
      <c r="E20" s="1610">
        <v>257</v>
      </c>
      <c r="F20" s="1610">
        <v>250</v>
      </c>
      <c r="G20" s="1610">
        <v>252</v>
      </c>
      <c r="H20" s="1610">
        <v>264</v>
      </c>
      <c r="I20" s="1610">
        <v>269</v>
      </c>
      <c r="J20" s="1610">
        <v>303</v>
      </c>
      <c r="K20" s="1610">
        <v>308</v>
      </c>
    </row>
    <row r="21" spans="2:11" ht="12.75" x14ac:dyDescent="0.2">
      <c r="B21" s="1150" t="s">
        <v>1816</v>
      </c>
      <c r="C21" s="1132"/>
      <c r="D21" s="1611">
        <f>D19/D20</f>
        <v>8.455882352941177E-2</v>
      </c>
      <c r="E21" s="1612">
        <f t="shared" ref="E21:K21" si="0">E19/E20</f>
        <v>4.6692607003891051E-2</v>
      </c>
      <c r="F21" s="1612">
        <f t="shared" si="0"/>
        <v>3.5999999999999997E-2</v>
      </c>
      <c r="G21" s="1612">
        <f t="shared" si="0"/>
        <v>7.9365079365079361E-3</v>
      </c>
      <c r="H21" s="1612">
        <f t="shared" si="0"/>
        <v>1.1363636363636364E-2</v>
      </c>
      <c r="I21" s="1612">
        <f t="shared" si="0"/>
        <v>4.0892193308550186E-2</v>
      </c>
      <c r="J21" s="1612">
        <f t="shared" si="0"/>
        <v>7.2607260726072612E-2</v>
      </c>
      <c r="K21" s="1612">
        <f t="shared" si="0"/>
        <v>6.8181818181818177E-2</v>
      </c>
    </row>
    <row r="22" spans="2:11" ht="12.75" x14ac:dyDescent="0.2">
      <c r="B22" s="185"/>
      <c r="C22" s="185"/>
      <c r="D22" s="185"/>
      <c r="E22" s="185"/>
      <c r="F22" s="185"/>
      <c r="G22" s="185"/>
      <c r="H22" s="185"/>
      <c r="I22" s="185"/>
      <c r="J22" s="185"/>
      <c r="K22" s="185"/>
    </row>
    <row r="23" spans="2:11" ht="24.75" customHeight="1" x14ac:dyDescent="0.25">
      <c r="B23" s="2664" t="s">
        <v>1817</v>
      </c>
      <c r="C23" s="2665"/>
      <c r="D23" s="1585" t="s">
        <v>1621</v>
      </c>
      <c r="E23" s="1585" t="s">
        <v>1622</v>
      </c>
      <c r="F23" s="1585" t="s">
        <v>828</v>
      </c>
      <c r="G23" s="1585" t="s">
        <v>829</v>
      </c>
      <c r="H23" s="1585" t="s">
        <v>503</v>
      </c>
      <c r="I23" s="1585" t="s">
        <v>504</v>
      </c>
      <c r="J23" s="1585" t="s">
        <v>505</v>
      </c>
      <c r="K23" s="1119" t="s">
        <v>506</v>
      </c>
    </row>
    <row r="24" spans="2:11" ht="15.75" customHeight="1" x14ac:dyDescent="0.2">
      <c r="B24" s="2188" t="s">
        <v>1810</v>
      </c>
      <c r="C24" s="2188"/>
      <c r="D24" s="22">
        <v>2</v>
      </c>
      <c r="E24" s="15">
        <v>1</v>
      </c>
      <c r="F24" s="15">
        <v>0</v>
      </c>
      <c r="G24" s="1613">
        <v>0</v>
      </c>
      <c r="H24" s="1614">
        <v>1</v>
      </c>
      <c r="I24" s="203">
        <v>1</v>
      </c>
      <c r="J24" s="203">
        <v>1</v>
      </c>
      <c r="K24" s="203">
        <v>1</v>
      </c>
    </row>
    <row r="25" spans="2:11" ht="15.75" customHeight="1" x14ac:dyDescent="0.2">
      <c r="B25" s="2188" t="s">
        <v>1811</v>
      </c>
      <c r="C25" s="2188"/>
      <c r="D25" s="22">
        <v>0</v>
      </c>
      <c r="E25" s="15">
        <v>0</v>
      </c>
      <c r="F25" s="15">
        <v>0</v>
      </c>
      <c r="G25" s="1613">
        <v>0</v>
      </c>
      <c r="H25" s="1615">
        <v>0</v>
      </c>
      <c r="I25" s="203">
        <v>0</v>
      </c>
      <c r="J25" s="203">
        <v>0</v>
      </c>
      <c r="K25" s="203">
        <v>0</v>
      </c>
    </row>
    <row r="26" spans="2:11" ht="15.75" customHeight="1" x14ac:dyDescent="0.2">
      <c r="B26" s="2188" t="s">
        <v>1812</v>
      </c>
      <c r="C26" s="2666"/>
      <c r="D26" s="22">
        <v>0</v>
      </c>
      <c r="E26" s="15">
        <v>0</v>
      </c>
      <c r="F26" s="15">
        <v>1</v>
      </c>
      <c r="G26" s="1613">
        <v>0</v>
      </c>
      <c r="H26" s="1615">
        <v>0</v>
      </c>
      <c r="I26" s="203">
        <v>0</v>
      </c>
      <c r="J26" s="203">
        <v>0</v>
      </c>
      <c r="K26" s="203">
        <v>0</v>
      </c>
    </row>
    <row r="27" spans="2:11" ht="15.75" customHeight="1" x14ac:dyDescent="0.2">
      <c r="B27" s="2188" t="s">
        <v>1818</v>
      </c>
      <c r="C27" s="2666"/>
      <c r="D27" s="1586">
        <v>2</v>
      </c>
      <c r="E27" s="1586">
        <f>SUM(E24:E26)</f>
        <v>1</v>
      </c>
      <c r="F27" s="1587">
        <f>SUM(F24:F26)</f>
        <v>1</v>
      </c>
      <c r="G27" s="1616">
        <v>0</v>
      </c>
      <c r="H27" s="1587">
        <v>1</v>
      </c>
      <c r="I27" s="1616">
        <v>1</v>
      </c>
      <c r="J27" s="1616">
        <v>1</v>
      </c>
      <c r="K27" s="113">
        <v>1</v>
      </c>
    </row>
    <row r="30" spans="2:11" ht="15.75" customHeight="1" x14ac:dyDescent="0.2">
      <c r="B30" s="2118" t="s">
        <v>1705</v>
      </c>
      <c r="C30" s="2308"/>
      <c r="D30" s="2308"/>
      <c r="E30" s="2308"/>
      <c r="G30" s="294" t="s">
        <v>428</v>
      </c>
    </row>
    <row r="32" spans="2:11" ht="15.75" customHeight="1" x14ac:dyDescent="0.2">
      <c r="B32" s="2382" t="s">
        <v>1819</v>
      </c>
      <c r="C32" s="2657"/>
      <c r="D32" s="2657"/>
      <c r="E32" s="2658"/>
      <c r="G32" s="475" t="s">
        <v>429</v>
      </c>
    </row>
    <row r="33" spans="2:7" ht="15.75" customHeight="1" x14ac:dyDescent="0.2">
      <c r="B33" s="2659"/>
      <c r="C33" s="2569"/>
      <c r="D33" s="2569"/>
      <c r="E33" s="2660"/>
    </row>
    <row r="34" spans="2:7" ht="15.75" customHeight="1" x14ac:dyDescent="0.2">
      <c r="B34" s="2659"/>
      <c r="C34" s="2569"/>
      <c r="D34" s="2569"/>
      <c r="E34" s="2660"/>
      <c r="G34" s="475" t="s">
        <v>430</v>
      </c>
    </row>
    <row r="35" spans="2:7" ht="15.75" customHeight="1" x14ac:dyDescent="0.2">
      <c r="B35" s="2659"/>
      <c r="C35" s="2569"/>
      <c r="D35" s="2569"/>
      <c r="E35" s="2660"/>
    </row>
    <row r="36" spans="2:7" ht="15.75" customHeight="1" x14ac:dyDescent="0.2">
      <c r="B36" s="2659"/>
      <c r="C36" s="2569"/>
      <c r="D36" s="2569"/>
      <c r="E36" s="2660"/>
      <c r="G36" s="475" t="s">
        <v>326</v>
      </c>
    </row>
    <row r="37" spans="2:7" ht="15.75" customHeight="1" x14ac:dyDescent="0.2">
      <c r="B37" s="2659"/>
      <c r="C37" s="2569"/>
      <c r="D37" s="2569"/>
      <c r="E37" s="2660"/>
    </row>
    <row r="38" spans="2:7" ht="15.75" customHeight="1" x14ac:dyDescent="0.2">
      <c r="B38" s="2659"/>
      <c r="C38" s="2569"/>
      <c r="D38" s="2569"/>
      <c r="E38" s="2660"/>
      <c r="G38" s="475" t="s">
        <v>431</v>
      </c>
    </row>
    <row r="39" spans="2:7" ht="15.75" customHeight="1" x14ac:dyDescent="0.2">
      <c r="B39" s="2659"/>
      <c r="C39" s="2569"/>
      <c r="D39" s="2569"/>
      <c r="E39" s="2660"/>
    </row>
    <row r="40" spans="2:7" ht="15.75" customHeight="1" x14ac:dyDescent="0.2">
      <c r="B40" s="2661"/>
      <c r="C40" s="2662"/>
      <c r="D40" s="2662"/>
      <c r="E40" s="2663"/>
    </row>
  </sheetData>
  <mergeCells count="36">
    <mergeCell ref="B27:C27"/>
    <mergeCell ref="B16:C16"/>
    <mergeCell ref="B17:C17"/>
    <mergeCell ref="B18:C18"/>
    <mergeCell ref="B19:C19"/>
    <mergeCell ref="B23:C23"/>
    <mergeCell ref="B24:C24"/>
    <mergeCell ref="B25:C25"/>
    <mergeCell ref="B26:C26"/>
    <mergeCell ref="B10:K10"/>
    <mergeCell ref="B14:C14"/>
    <mergeCell ref="B15:C15"/>
    <mergeCell ref="B7:C7"/>
    <mergeCell ref="D7:E7"/>
    <mergeCell ref="F7:G7"/>
    <mergeCell ref="H7:K7"/>
    <mergeCell ref="B8:C8"/>
    <mergeCell ref="D8:E8"/>
    <mergeCell ref="F8:G8"/>
    <mergeCell ref="H8:K8"/>
    <mergeCell ref="B30:E30"/>
    <mergeCell ref="B32:E40"/>
    <mergeCell ref="B2:D2"/>
    <mergeCell ref="E2:K2"/>
    <mergeCell ref="B4:C4"/>
    <mergeCell ref="D4:E4"/>
    <mergeCell ref="F4:G4"/>
    <mergeCell ref="H4:K4"/>
    <mergeCell ref="B5:C5"/>
    <mergeCell ref="D5:E5"/>
    <mergeCell ref="F5:G5"/>
    <mergeCell ref="H5:K5"/>
    <mergeCell ref="B6:C6"/>
    <mergeCell ref="D6:E6"/>
    <mergeCell ref="F6:G6"/>
    <mergeCell ref="H6:K6"/>
  </mergeCells>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iconSet" priority="1" id="{00000000-000E-0000-3900-000001000000}">
            <x14:iconSet iconSet="4Arrows" custom="1">
              <x14:cfvo type="percent">
                <xm:f>0</xm:f>
              </x14:cfvo>
              <x14:cfvo type="num">
                <xm:f>0.01</xm:f>
              </x14:cfvo>
              <x14:cfvo type="num">
                <xm:f>0.03</xm:f>
              </x14:cfvo>
              <x14:cfvo type="num">
                <xm:f>0.06</xm:f>
              </x14:cfvo>
              <x14:cfIcon iconSet="3TrafficLights1" iconId="0"/>
              <x14:cfIcon iconSet="3TrafficLights1" iconId="1"/>
              <x14:cfIcon iconSet="3Triangles" iconId="2"/>
              <x14:cfIcon iconSet="3Symbols" iconId="2"/>
            </x14:iconSet>
          </x14:cfRule>
          <xm:sqref>D21:K21</xm:sqref>
        </x14:conditionalFormatting>
      </x14:conditionalFormatting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C6F5F-9E7C-4BCB-B48C-4E1115192580}">
  <sheetPr>
    <tabColor theme="2"/>
    <pageSetUpPr fitToPage="1"/>
  </sheetPr>
  <dimension ref="B2:N62"/>
  <sheetViews>
    <sheetView showGridLines="0" workbookViewId="0">
      <selection activeCell="N21" sqref="N21"/>
    </sheetView>
  </sheetViews>
  <sheetFormatPr defaultColWidth="12.5703125" defaultRowHeight="15.75" customHeight="1" x14ac:dyDescent="0.2"/>
  <cols>
    <col min="1" max="1" width="3.42578125" style="39" customWidth="1"/>
    <col min="2" max="2" width="32.42578125" style="39" customWidth="1"/>
    <col min="3" max="9" width="12.85546875" style="39" customWidth="1"/>
    <col min="10" max="11" width="12.5703125" style="39" customWidth="1"/>
    <col min="12" max="13" width="13.42578125" style="39" customWidth="1"/>
    <col min="14" max="14" width="9.7109375" style="39" customWidth="1"/>
    <col min="15" max="22" width="7.5703125" style="39" customWidth="1"/>
    <col min="23" max="16384" width="12.5703125" style="39"/>
  </cols>
  <sheetData>
    <row r="2" spans="2:14" s="166" customFormat="1" ht="34.5" customHeight="1" x14ac:dyDescent="0.25">
      <c r="B2" s="2625" t="s">
        <v>0</v>
      </c>
      <c r="C2" s="2626"/>
      <c r="D2" s="2626"/>
      <c r="E2" s="2046" t="s">
        <v>123</v>
      </c>
      <c r="F2" s="2047"/>
      <c r="G2" s="2047"/>
      <c r="H2" s="2047"/>
      <c r="I2" s="2106"/>
      <c r="J2" s="1617"/>
      <c r="K2" s="1617"/>
      <c r="L2" s="1010"/>
    </row>
    <row r="3" spans="2:14" ht="22.5" customHeight="1" x14ac:dyDescent="0.2">
      <c r="B3" s="40"/>
      <c r="C3" s="40"/>
      <c r="D3" s="40"/>
      <c r="E3" s="40"/>
      <c r="F3" s="41"/>
      <c r="G3" s="41"/>
      <c r="H3" s="41"/>
      <c r="I3" s="41"/>
      <c r="J3" s="41"/>
      <c r="K3" s="41"/>
    </row>
    <row r="4" spans="2:14" ht="71.25" customHeight="1" x14ac:dyDescent="0.25">
      <c r="B4" s="1332" t="s">
        <v>124</v>
      </c>
      <c r="C4" s="2670" t="s">
        <v>75</v>
      </c>
      <c r="D4" s="2672"/>
      <c r="E4" s="2118" t="s">
        <v>126</v>
      </c>
      <c r="F4" s="2118"/>
      <c r="G4" s="2675" t="s">
        <v>1820</v>
      </c>
      <c r="H4" s="2676"/>
      <c r="I4" s="2677"/>
      <c r="J4" s="1012"/>
      <c r="K4" s="1012"/>
    </row>
    <row r="5" spans="2:14" ht="50.25" customHeight="1" x14ac:dyDescent="0.2">
      <c r="B5" s="1332" t="s">
        <v>128</v>
      </c>
      <c r="C5" s="2670" t="s">
        <v>1821</v>
      </c>
      <c r="D5" s="2672"/>
      <c r="E5" s="2118" t="s">
        <v>130</v>
      </c>
      <c r="F5" s="2118"/>
      <c r="G5" s="2670" t="s">
        <v>597</v>
      </c>
      <c r="H5" s="2672"/>
      <c r="I5" s="2673"/>
    </row>
    <row r="6" spans="2:14" ht="22.5" customHeight="1" x14ac:dyDescent="0.2">
      <c r="B6" s="1332" t="s">
        <v>132</v>
      </c>
      <c r="C6" s="2670" t="s">
        <v>1822</v>
      </c>
      <c r="D6" s="2672"/>
      <c r="E6" s="2118" t="s">
        <v>134</v>
      </c>
      <c r="F6" s="2118"/>
      <c r="G6" s="2670" t="s">
        <v>135</v>
      </c>
      <c r="H6" s="2670"/>
      <c r="I6" s="2671"/>
    </row>
    <row r="7" spans="2:14" ht="39" customHeight="1" x14ac:dyDescent="0.2">
      <c r="B7" s="1332" t="s">
        <v>136</v>
      </c>
      <c r="C7" s="2670" t="s">
        <v>1823</v>
      </c>
      <c r="D7" s="2670"/>
      <c r="E7" s="2118" t="s">
        <v>138</v>
      </c>
      <c r="F7" s="2118"/>
      <c r="G7" s="2670" t="s">
        <v>139</v>
      </c>
      <c r="H7" s="2670"/>
      <c r="I7" s="2671"/>
    </row>
    <row r="8" spans="2:14" ht="45" customHeight="1" x14ac:dyDescent="0.2">
      <c r="B8" s="1332" t="s">
        <v>140</v>
      </c>
      <c r="C8" s="2670" t="s">
        <v>1824</v>
      </c>
      <c r="D8" s="2672"/>
      <c r="E8" s="2118" t="s">
        <v>142</v>
      </c>
      <c r="F8" s="2118"/>
      <c r="G8" s="2670" t="s">
        <v>1825</v>
      </c>
      <c r="H8" s="2672"/>
      <c r="I8" s="2673"/>
    </row>
    <row r="10" spans="2:14" ht="22.5" customHeight="1" x14ac:dyDescent="0.2">
      <c r="B10" s="2667" t="s">
        <v>144</v>
      </c>
      <c r="C10" s="2668"/>
      <c r="D10" s="2668"/>
      <c r="E10" s="2668"/>
      <c r="F10" s="2668"/>
      <c r="G10" s="2668"/>
      <c r="H10" s="2668"/>
      <c r="I10" s="2668"/>
      <c r="J10" s="2668"/>
      <c r="K10" s="2668"/>
      <c r="L10" s="2668"/>
      <c r="M10" s="2668"/>
      <c r="N10" s="2668"/>
    </row>
    <row r="11" spans="2:14" s="172" customFormat="1" ht="22.5" customHeight="1" x14ac:dyDescent="0.2">
      <c r="B11" s="1106" t="s">
        <v>1826</v>
      </c>
      <c r="C11" s="1107"/>
      <c r="D11" s="1107"/>
      <c r="E11" s="1109" t="s">
        <v>1827</v>
      </c>
      <c r="F11" s="1107"/>
      <c r="G11" s="1107"/>
      <c r="H11" s="1107"/>
      <c r="I11" s="1100"/>
      <c r="J11" s="1107"/>
      <c r="K11" s="1107"/>
      <c r="L11" s="1107"/>
      <c r="M11" s="1107"/>
      <c r="N11" s="1110"/>
    </row>
    <row r="12" spans="2:14" ht="22.5" customHeight="1" x14ac:dyDescent="0.2">
      <c r="B12" s="488"/>
      <c r="C12" s="488"/>
      <c r="D12" s="488"/>
      <c r="E12" s="488"/>
      <c r="F12" s="488"/>
      <c r="G12" s="488"/>
      <c r="H12" s="488"/>
      <c r="I12" s="488"/>
      <c r="J12" s="488"/>
    </row>
    <row r="13" spans="2:14" ht="22.5" customHeight="1" x14ac:dyDescent="0.2">
      <c r="B13" s="488" t="s">
        <v>1828</v>
      </c>
      <c r="C13" s="488"/>
      <c r="D13" s="488"/>
      <c r="E13" s="488"/>
      <c r="F13" s="488"/>
      <c r="G13" s="488"/>
      <c r="H13" s="488"/>
      <c r="I13" s="488"/>
      <c r="J13" s="488"/>
    </row>
    <row r="14" spans="2:14" ht="22.5" customHeight="1" x14ac:dyDescent="0.2">
      <c r="B14" s="1233"/>
      <c r="C14" s="1462" t="s">
        <v>504</v>
      </c>
      <c r="D14" s="1490" t="s">
        <v>505</v>
      </c>
      <c r="E14" s="1490" t="s">
        <v>506</v>
      </c>
      <c r="F14" s="1490" t="s">
        <v>830</v>
      </c>
    </row>
    <row r="15" spans="2:14" ht="22.5" customHeight="1" x14ac:dyDescent="0.2">
      <c r="B15" s="1233" t="s">
        <v>1829</v>
      </c>
      <c r="C15" s="1619">
        <f>E45</f>
        <v>0.94008438818565399</v>
      </c>
      <c r="D15" s="1620">
        <f>H45</f>
        <v>0.90131004366812228</v>
      </c>
      <c r="E15" s="1620">
        <f>K45</f>
        <v>0.85814977973568285</v>
      </c>
      <c r="F15" s="1620">
        <f>N45</f>
        <v>0.8607929515418502</v>
      </c>
    </row>
    <row r="16" spans="2:14" ht="22.5" customHeight="1" x14ac:dyDescent="0.2">
      <c r="B16" s="1233" t="s">
        <v>1403</v>
      </c>
      <c r="C16" s="1621">
        <f>E47</f>
        <v>1.0206945428773919</v>
      </c>
      <c r="D16" s="1622">
        <f>H47</f>
        <v>1.003125</v>
      </c>
      <c r="E16" s="1622">
        <f>K47</f>
        <v>1.0113798008534851</v>
      </c>
      <c r="F16" s="1622">
        <f>N47</f>
        <v>1.0089679715302491</v>
      </c>
    </row>
    <row r="17" spans="2:14" ht="22.5" customHeight="1" x14ac:dyDescent="0.2">
      <c r="B17" s="488"/>
    </row>
    <row r="19" spans="2:14" ht="15.75" customHeight="1" x14ac:dyDescent="0.2">
      <c r="B19" s="2674" t="s">
        <v>1028</v>
      </c>
      <c r="C19" s="2489" t="s">
        <v>504</v>
      </c>
      <c r="D19" s="2489"/>
      <c r="E19" s="2489"/>
      <c r="F19" s="2669" t="s">
        <v>505</v>
      </c>
      <c r="G19" s="2669"/>
      <c r="H19" s="2669"/>
      <c r="I19" s="2669" t="s">
        <v>506</v>
      </c>
      <c r="J19" s="2669"/>
      <c r="K19" s="2669"/>
      <c r="L19" s="2669" t="s">
        <v>830</v>
      </c>
      <c r="M19" s="2669"/>
      <c r="N19" s="2669"/>
    </row>
    <row r="20" spans="2:14" ht="51" customHeight="1" thickBot="1" x14ac:dyDescent="0.25">
      <c r="B20" s="2674"/>
      <c r="C20" s="1462" t="s">
        <v>1830</v>
      </c>
      <c r="D20" s="1177" t="s">
        <v>866</v>
      </c>
      <c r="E20" s="1463" t="s">
        <v>1831</v>
      </c>
      <c r="F20" s="1177" t="s">
        <v>1830</v>
      </c>
      <c r="G20" s="1177" t="s">
        <v>866</v>
      </c>
      <c r="H20" s="1463" t="s">
        <v>1831</v>
      </c>
      <c r="I20" s="1177" t="s">
        <v>1830</v>
      </c>
      <c r="J20" s="1177" t="s">
        <v>866</v>
      </c>
      <c r="K20" s="1463" t="s">
        <v>1831</v>
      </c>
      <c r="L20" s="1177" t="s">
        <v>1830</v>
      </c>
      <c r="M20" s="1177" t="s">
        <v>866</v>
      </c>
      <c r="N20" s="1463" t="s">
        <v>1831</v>
      </c>
    </row>
    <row r="21" spans="2:14" ht="31.5" customHeight="1" thickBot="1" x14ac:dyDescent="0.25">
      <c r="B21" s="489" t="s">
        <v>870</v>
      </c>
      <c r="C21" s="490">
        <v>72</v>
      </c>
      <c r="D21" s="491">
        <v>80</v>
      </c>
      <c r="E21" s="492">
        <f t="shared" ref="E21:E44" si="0">C21/D21</f>
        <v>0.9</v>
      </c>
      <c r="F21" s="493">
        <v>67</v>
      </c>
      <c r="G21" s="494">
        <v>80</v>
      </c>
      <c r="H21" s="492">
        <f t="shared" ref="H21:H44" si="1">F21/G21</f>
        <v>0.83750000000000002</v>
      </c>
      <c r="I21" s="495">
        <v>48</v>
      </c>
      <c r="J21" s="496">
        <v>70</v>
      </c>
      <c r="K21" s="492">
        <f t="shared" ref="K21:K44" si="2">I21/J21</f>
        <v>0.68571428571428572</v>
      </c>
      <c r="L21" s="497">
        <v>66</v>
      </c>
      <c r="M21" s="498">
        <v>70</v>
      </c>
      <c r="N21" s="499">
        <f t="shared" ref="N21:N44" si="3">L21/M21</f>
        <v>0.94285714285714284</v>
      </c>
    </row>
    <row r="22" spans="2:14" ht="15.75" customHeight="1" thickBot="1" x14ac:dyDescent="0.25">
      <c r="B22" s="489" t="s">
        <v>508</v>
      </c>
      <c r="C22" s="500">
        <v>50</v>
      </c>
      <c r="D22" s="501">
        <v>70</v>
      </c>
      <c r="E22" s="502">
        <f t="shared" si="0"/>
        <v>0.7142857142857143</v>
      </c>
      <c r="F22" s="503">
        <v>50</v>
      </c>
      <c r="G22" s="198">
        <v>60</v>
      </c>
      <c r="H22" s="502">
        <f t="shared" si="1"/>
        <v>0.83333333333333337</v>
      </c>
      <c r="I22" s="504">
        <v>44</v>
      </c>
      <c r="J22" s="196">
        <v>60</v>
      </c>
      <c r="K22" s="502">
        <f t="shared" si="2"/>
        <v>0.73333333333333328</v>
      </c>
      <c r="L22" s="504">
        <v>38</v>
      </c>
      <c r="M22" s="196">
        <v>60</v>
      </c>
      <c r="N22" s="505">
        <f t="shared" si="3"/>
        <v>0.6333333333333333</v>
      </c>
    </row>
    <row r="23" spans="2:14" ht="15.75" customHeight="1" thickBot="1" x14ac:dyDescent="0.25">
      <c r="B23" s="489" t="s">
        <v>510</v>
      </c>
      <c r="C23" s="500">
        <v>35</v>
      </c>
      <c r="D23" s="501">
        <v>15</v>
      </c>
      <c r="E23" s="502">
        <f t="shared" si="0"/>
        <v>2.3333333333333335</v>
      </c>
      <c r="F23" s="503">
        <v>48</v>
      </c>
      <c r="G23" s="198">
        <v>60</v>
      </c>
      <c r="H23" s="502">
        <f t="shared" si="1"/>
        <v>0.8</v>
      </c>
      <c r="I23" s="504">
        <v>41</v>
      </c>
      <c r="J23" s="196">
        <v>60</v>
      </c>
      <c r="K23" s="502">
        <f t="shared" si="2"/>
        <v>0.68333333333333335</v>
      </c>
      <c r="L23" s="504">
        <v>50</v>
      </c>
      <c r="M23" s="196">
        <v>60</v>
      </c>
      <c r="N23" s="505">
        <f t="shared" si="3"/>
        <v>0.83333333333333337</v>
      </c>
    </row>
    <row r="24" spans="2:14" ht="15.75" customHeight="1" thickBot="1" x14ac:dyDescent="0.25">
      <c r="B24" s="489" t="s">
        <v>511</v>
      </c>
      <c r="C24" s="500">
        <v>57</v>
      </c>
      <c r="D24" s="501">
        <v>60</v>
      </c>
      <c r="E24" s="502">
        <f t="shared" si="0"/>
        <v>0.95</v>
      </c>
      <c r="F24" s="503">
        <v>80</v>
      </c>
      <c r="G24" s="198">
        <v>80</v>
      </c>
      <c r="H24" s="502">
        <f t="shared" si="1"/>
        <v>1</v>
      </c>
      <c r="I24" s="504">
        <v>73</v>
      </c>
      <c r="J24" s="196">
        <v>80</v>
      </c>
      <c r="K24" s="502">
        <f t="shared" si="2"/>
        <v>0.91249999999999998</v>
      </c>
      <c r="L24" s="504">
        <v>82</v>
      </c>
      <c r="M24" s="196">
        <v>80</v>
      </c>
      <c r="N24" s="505">
        <f t="shared" si="3"/>
        <v>1.0249999999999999</v>
      </c>
    </row>
    <row r="25" spans="2:14" ht="15.75" customHeight="1" thickBot="1" x14ac:dyDescent="0.25">
      <c r="B25" s="489" t="s">
        <v>1178</v>
      </c>
      <c r="C25" s="500">
        <v>80</v>
      </c>
      <c r="D25" s="501">
        <v>80</v>
      </c>
      <c r="E25" s="502">
        <f t="shared" si="0"/>
        <v>1</v>
      </c>
      <c r="F25" s="506"/>
      <c r="G25" s="507"/>
      <c r="H25" s="508"/>
      <c r="I25" s="506"/>
      <c r="J25" s="507"/>
      <c r="K25" s="508"/>
      <c r="L25" s="506"/>
      <c r="M25" s="507"/>
      <c r="N25" s="509"/>
    </row>
    <row r="26" spans="2:14" ht="15.75" customHeight="1" thickBot="1" x14ac:dyDescent="0.25">
      <c r="B26" s="489" t="s">
        <v>512</v>
      </c>
      <c r="C26" s="506"/>
      <c r="D26" s="507"/>
      <c r="E26" s="508"/>
      <c r="F26" s="503">
        <v>28</v>
      </c>
      <c r="G26" s="198">
        <v>30</v>
      </c>
      <c r="H26" s="502">
        <f t="shared" si="1"/>
        <v>0.93333333333333335</v>
      </c>
      <c r="I26" s="504">
        <v>31</v>
      </c>
      <c r="J26" s="196">
        <v>30</v>
      </c>
      <c r="K26" s="502">
        <f t="shared" si="2"/>
        <v>1.0333333333333334</v>
      </c>
      <c r="L26" s="504">
        <v>20</v>
      </c>
      <c r="M26" s="196">
        <v>30</v>
      </c>
      <c r="N26" s="505">
        <f t="shared" si="3"/>
        <v>0.66666666666666663</v>
      </c>
    </row>
    <row r="27" spans="2:14" ht="29.25" customHeight="1" thickBot="1" x14ac:dyDescent="0.25">
      <c r="B27" s="489" t="s">
        <v>513</v>
      </c>
      <c r="C27" s="500">
        <v>29</v>
      </c>
      <c r="D27" s="501">
        <v>30</v>
      </c>
      <c r="E27" s="502">
        <f t="shared" si="0"/>
        <v>0.96666666666666667</v>
      </c>
      <c r="F27" s="503">
        <v>21</v>
      </c>
      <c r="G27" s="198">
        <v>30</v>
      </c>
      <c r="H27" s="502">
        <f t="shared" si="1"/>
        <v>0.7</v>
      </c>
      <c r="I27" s="504">
        <v>26</v>
      </c>
      <c r="J27" s="196">
        <v>30</v>
      </c>
      <c r="K27" s="502">
        <f t="shared" si="2"/>
        <v>0.8666666666666667</v>
      </c>
      <c r="L27" s="504">
        <v>20</v>
      </c>
      <c r="M27" s="196">
        <v>30</v>
      </c>
      <c r="N27" s="505">
        <f t="shared" si="3"/>
        <v>0.66666666666666663</v>
      </c>
    </row>
    <row r="28" spans="2:14" ht="15.75" customHeight="1" thickBot="1" x14ac:dyDescent="0.25">
      <c r="B28" s="489" t="s">
        <v>514</v>
      </c>
      <c r="C28" s="500">
        <v>29</v>
      </c>
      <c r="D28" s="501">
        <v>30</v>
      </c>
      <c r="E28" s="502">
        <f t="shared" si="0"/>
        <v>0.96666666666666667</v>
      </c>
      <c r="F28" s="503">
        <v>30</v>
      </c>
      <c r="G28" s="198">
        <v>30</v>
      </c>
      <c r="H28" s="502">
        <f t="shared" si="1"/>
        <v>1</v>
      </c>
      <c r="I28" s="504">
        <v>36</v>
      </c>
      <c r="J28" s="196">
        <v>30</v>
      </c>
      <c r="K28" s="502">
        <f t="shared" si="2"/>
        <v>1.2</v>
      </c>
      <c r="L28" s="504">
        <v>34</v>
      </c>
      <c r="M28" s="196">
        <v>30</v>
      </c>
      <c r="N28" s="505">
        <f t="shared" si="3"/>
        <v>1.1333333333333333</v>
      </c>
    </row>
    <row r="29" spans="2:14" ht="15.75" customHeight="1" thickBot="1" x14ac:dyDescent="0.25">
      <c r="B29" s="489" t="s">
        <v>515</v>
      </c>
      <c r="C29" s="500">
        <v>38</v>
      </c>
      <c r="D29" s="501">
        <v>30</v>
      </c>
      <c r="E29" s="502">
        <f t="shared" si="0"/>
        <v>1.2666666666666666</v>
      </c>
      <c r="F29" s="503">
        <v>28</v>
      </c>
      <c r="G29" s="198">
        <v>30</v>
      </c>
      <c r="H29" s="502">
        <f t="shared" si="1"/>
        <v>0.93333333333333335</v>
      </c>
      <c r="I29" s="504">
        <v>25</v>
      </c>
      <c r="J29" s="196">
        <v>30</v>
      </c>
      <c r="K29" s="502">
        <f t="shared" si="2"/>
        <v>0.83333333333333337</v>
      </c>
      <c r="L29" s="504">
        <v>16</v>
      </c>
      <c r="M29" s="196">
        <v>30</v>
      </c>
      <c r="N29" s="505">
        <f t="shared" si="3"/>
        <v>0.53333333333333333</v>
      </c>
    </row>
    <row r="30" spans="2:14" ht="15.75" customHeight="1" thickBot="1" x14ac:dyDescent="0.25">
      <c r="B30" s="489" t="s">
        <v>654</v>
      </c>
      <c r="C30" s="500">
        <v>29</v>
      </c>
      <c r="D30" s="501">
        <v>30</v>
      </c>
      <c r="E30" s="502">
        <f t="shared" si="0"/>
        <v>0.96666666666666667</v>
      </c>
      <c r="F30" s="503">
        <v>17</v>
      </c>
      <c r="G30" s="198">
        <v>30</v>
      </c>
      <c r="H30" s="502">
        <f t="shared" si="1"/>
        <v>0.56666666666666665</v>
      </c>
      <c r="I30" s="504">
        <v>20</v>
      </c>
      <c r="J30" s="196">
        <v>30</v>
      </c>
      <c r="K30" s="502">
        <f t="shared" si="2"/>
        <v>0.66666666666666663</v>
      </c>
      <c r="L30" s="504">
        <v>25</v>
      </c>
      <c r="M30" s="196">
        <v>30</v>
      </c>
      <c r="N30" s="505">
        <f t="shared" si="3"/>
        <v>0.83333333333333337</v>
      </c>
    </row>
    <row r="31" spans="2:14" ht="15.75" customHeight="1" thickBot="1" x14ac:dyDescent="0.25">
      <c r="B31" s="489" t="s">
        <v>517</v>
      </c>
      <c r="C31" s="500">
        <v>18</v>
      </c>
      <c r="D31" s="501">
        <v>30</v>
      </c>
      <c r="E31" s="502">
        <f t="shared" si="0"/>
        <v>0.6</v>
      </c>
      <c r="F31" s="506"/>
      <c r="G31" s="507"/>
      <c r="H31" s="508"/>
      <c r="I31" s="506"/>
      <c r="J31" s="507"/>
      <c r="K31" s="508"/>
      <c r="L31" s="506"/>
      <c r="M31" s="507"/>
      <c r="N31" s="509"/>
    </row>
    <row r="32" spans="2:14" ht="15.75" customHeight="1" thickBot="1" x14ac:dyDescent="0.25">
      <c r="B32" s="489" t="s">
        <v>520</v>
      </c>
      <c r="C32" s="500">
        <v>3</v>
      </c>
      <c r="D32" s="501">
        <v>0</v>
      </c>
      <c r="E32" s="502"/>
      <c r="F32" s="503">
        <v>71</v>
      </c>
      <c r="G32" s="198">
        <v>70</v>
      </c>
      <c r="H32" s="502">
        <f t="shared" si="1"/>
        <v>1.0142857142857142</v>
      </c>
      <c r="I32" s="504">
        <v>66</v>
      </c>
      <c r="J32" s="196">
        <v>70</v>
      </c>
      <c r="K32" s="502">
        <f t="shared" si="2"/>
        <v>0.94285714285714284</v>
      </c>
      <c r="L32" s="504">
        <v>65</v>
      </c>
      <c r="M32" s="196">
        <v>70</v>
      </c>
      <c r="N32" s="505">
        <f t="shared" si="3"/>
        <v>0.9285714285714286</v>
      </c>
    </row>
    <row r="33" spans="2:14" ht="33.75" customHeight="1" thickBot="1" x14ac:dyDescent="0.25">
      <c r="B33" s="489" t="s">
        <v>1832</v>
      </c>
      <c r="C33" s="500">
        <v>59</v>
      </c>
      <c r="D33" s="501">
        <v>60</v>
      </c>
      <c r="E33" s="502">
        <f t="shared" si="0"/>
        <v>0.98333333333333328</v>
      </c>
      <c r="F33" s="506"/>
      <c r="G33" s="507"/>
      <c r="H33" s="508"/>
      <c r="I33" s="506"/>
      <c r="J33" s="507"/>
      <c r="K33" s="508"/>
      <c r="L33" s="506"/>
      <c r="M33" s="507"/>
      <c r="N33" s="509"/>
    </row>
    <row r="34" spans="2:14" ht="33.75" customHeight="1" thickBot="1" x14ac:dyDescent="0.25">
      <c r="B34" s="489" t="s">
        <v>1833</v>
      </c>
      <c r="C34" s="500">
        <v>36</v>
      </c>
      <c r="D34" s="501">
        <v>40</v>
      </c>
      <c r="E34" s="502">
        <f t="shared" si="0"/>
        <v>0.9</v>
      </c>
      <c r="F34" s="503">
        <v>62</v>
      </c>
      <c r="G34" s="198">
        <v>60</v>
      </c>
      <c r="H34" s="502">
        <f t="shared" si="1"/>
        <v>1.0333333333333334</v>
      </c>
      <c r="I34" s="504">
        <v>58</v>
      </c>
      <c r="J34" s="196">
        <v>60</v>
      </c>
      <c r="K34" s="502">
        <f t="shared" si="2"/>
        <v>0.96666666666666667</v>
      </c>
      <c r="L34" s="504">
        <v>57</v>
      </c>
      <c r="M34" s="196">
        <v>60</v>
      </c>
      <c r="N34" s="505">
        <f t="shared" si="3"/>
        <v>0.95</v>
      </c>
    </row>
    <row r="35" spans="2:14" ht="15.75" customHeight="1" thickBot="1" x14ac:dyDescent="0.25">
      <c r="B35" s="489" t="s">
        <v>522</v>
      </c>
      <c r="C35" s="510"/>
      <c r="D35" s="511"/>
      <c r="E35" s="512"/>
      <c r="F35" s="503">
        <v>127</v>
      </c>
      <c r="G35" s="198">
        <v>140</v>
      </c>
      <c r="H35" s="502">
        <f t="shared" si="1"/>
        <v>0.90714285714285714</v>
      </c>
      <c r="I35" s="504">
        <v>121</v>
      </c>
      <c r="J35" s="196">
        <v>140</v>
      </c>
      <c r="K35" s="502">
        <f t="shared" si="2"/>
        <v>0.86428571428571432</v>
      </c>
      <c r="L35" s="504">
        <v>129</v>
      </c>
      <c r="M35" s="196">
        <v>140</v>
      </c>
      <c r="N35" s="505">
        <f t="shared" si="3"/>
        <v>0.92142857142857137</v>
      </c>
    </row>
    <row r="36" spans="2:14" ht="15.75" customHeight="1" thickBot="1" x14ac:dyDescent="0.25">
      <c r="B36" s="489" t="s">
        <v>523</v>
      </c>
      <c r="C36" s="500">
        <v>70</v>
      </c>
      <c r="D36" s="501">
        <v>70</v>
      </c>
      <c r="E36" s="502">
        <f t="shared" si="0"/>
        <v>1</v>
      </c>
      <c r="F36" s="503">
        <v>53</v>
      </c>
      <c r="G36" s="198">
        <v>80</v>
      </c>
      <c r="H36" s="502">
        <f t="shared" si="1"/>
        <v>0.66249999999999998</v>
      </c>
      <c r="I36" s="504">
        <v>42</v>
      </c>
      <c r="J36" s="196">
        <v>80</v>
      </c>
      <c r="K36" s="502">
        <f t="shared" si="2"/>
        <v>0.52500000000000002</v>
      </c>
      <c r="L36" s="504">
        <v>52</v>
      </c>
      <c r="M36" s="196">
        <v>80</v>
      </c>
      <c r="N36" s="505">
        <f t="shared" si="3"/>
        <v>0.65</v>
      </c>
    </row>
    <row r="37" spans="2:14" ht="15.75" customHeight="1" thickBot="1" x14ac:dyDescent="0.25">
      <c r="B37" s="489" t="s">
        <v>525</v>
      </c>
      <c r="C37" s="500">
        <v>58</v>
      </c>
      <c r="D37" s="501">
        <v>60</v>
      </c>
      <c r="E37" s="502">
        <f t="shared" si="0"/>
        <v>0.96666666666666667</v>
      </c>
      <c r="F37" s="503">
        <v>52</v>
      </c>
      <c r="G37" s="198">
        <v>70</v>
      </c>
      <c r="H37" s="502">
        <f t="shared" si="1"/>
        <v>0.74285714285714288</v>
      </c>
      <c r="I37" s="504">
        <v>59</v>
      </c>
      <c r="J37" s="196">
        <v>70</v>
      </c>
      <c r="K37" s="502">
        <f t="shared" si="2"/>
        <v>0.84285714285714286</v>
      </c>
      <c r="L37" s="504">
        <v>46</v>
      </c>
      <c r="M37" s="196">
        <v>70</v>
      </c>
      <c r="N37" s="505">
        <f t="shared" si="3"/>
        <v>0.65714285714285714</v>
      </c>
    </row>
    <row r="38" spans="2:14" ht="28.5" customHeight="1" thickBot="1" x14ac:dyDescent="0.25">
      <c r="B38" s="489" t="s">
        <v>1194</v>
      </c>
      <c r="C38" s="500">
        <v>136</v>
      </c>
      <c r="D38" s="501">
        <v>140</v>
      </c>
      <c r="E38" s="502">
        <f t="shared" si="0"/>
        <v>0.97142857142857142</v>
      </c>
      <c r="F38" s="506"/>
      <c r="G38" s="507"/>
      <c r="H38" s="508"/>
      <c r="I38" s="506"/>
      <c r="J38" s="507"/>
      <c r="K38" s="508"/>
      <c r="L38" s="506"/>
      <c r="M38" s="507"/>
      <c r="N38" s="509"/>
    </row>
    <row r="39" spans="2:14" ht="30.75" customHeight="1" thickBot="1" x14ac:dyDescent="0.25">
      <c r="B39" s="489" t="s">
        <v>526</v>
      </c>
      <c r="C39" s="500">
        <v>76</v>
      </c>
      <c r="D39" s="501">
        <v>80</v>
      </c>
      <c r="E39" s="502">
        <f t="shared" si="0"/>
        <v>0.95</v>
      </c>
      <c r="F39" s="503">
        <v>63</v>
      </c>
      <c r="G39" s="198">
        <v>60</v>
      </c>
      <c r="H39" s="502">
        <f t="shared" si="1"/>
        <v>1.05</v>
      </c>
      <c r="I39" s="504">
        <v>57</v>
      </c>
      <c r="J39" s="196">
        <v>60</v>
      </c>
      <c r="K39" s="502">
        <f t="shared" si="2"/>
        <v>0.95</v>
      </c>
      <c r="L39" s="504">
        <v>61</v>
      </c>
      <c r="M39" s="196">
        <v>60</v>
      </c>
      <c r="N39" s="505">
        <f t="shared" si="3"/>
        <v>1.0166666666666666</v>
      </c>
    </row>
    <row r="40" spans="2:14" ht="15.75" customHeight="1" thickBot="1" x14ac:dyDescent="0.25">
      <c r="B40" s="489" t="s">
        <v>527</v>
      </c>
      <c r="C40" s="500">
        <v>60</v>
      </c>
      <c r="D40" s="501">
        <v>60</v>
      </c>
      <c r="E40" s="502">
        <f t="shared" si="0"/>
        <v>1</v>
      </c>
      <c r="F40" s="503">
        <v>55</v>
      </c>
      <c r="G40" s="198">
        <v>60</v>
      </c>
      <c r="H40" s="502">
        <f t="shared" si="1"/>
        <v>0.91666666666666663</v>
      </c>
      <c r="I40" s="504">
        <v>63</v>
      </c>
      <c r="J40" s="196">
        <v>60</v>
      </c>
      <c r="K40" s="502">
        <f t="shared" si="2"/>
        <v>1.05</v>
      </c>
      <c r="L40" s="504">
        <v>47</v>
      </c>
      <c r="M40" s="196">
        <v>60</v>
      </c>
      <c r="N40" s="505">
        <f t="shared" si="3"/>
        <v>0.78333333333333333</v>
      </c>
    </row>
    <row r="41" spans="2:14" ht="29.25" customHeight="1" thickBot="1" x14ac:dyDescent="0.25">
      <c r="B41" s="489" t="s">
        <v>519</v>
      </c>
      <c r="C41" s="500">
        <v>59</v>
      </c>
      <c r="D41" s="501">
        <v>70</v>
      </c>
      <c r="E41" s="502">
        <f t="shared" si="0"/>
        <v>0.84285714285714286</v>
      </c>
      <c r="F41" s="513">
        <v>26</v>
      </c>
      <c r="G41" s="198">
        <v>40</v>
      </c>
      <c r="H41" s="502">
        <f t="shared" si="1"/>
        <v>0.65</v>
      </c>
      <c r="I41" s="504">
        <v>27</v>
      </c>
      <c r="J41" s="196">
        <v>40</v>
      </c>
      <c r="K41" s="502">
        <f t="shared" si="2"/>
        <v>0.67500000000000004</v>
      </c>
      <c r="L41" s="504">
        <v>33</v>
      </c>
      <c r="M41" s="196">
        <v>40</v>
      </c>
      <c r="N41" s="505">
        <f t="shared" si="3"/>
        <v>0.82499999999999996</v>
      </c>
    </row>
    <row r="42" spans="2:14" ht="29.25" customHeight="1" thickBot="1" x14ac:dyDescent="0.25">
      <c r="B42" s="489" t="s">
        <v>518</v>
      </c>
      <c r="C42" s="500">
        <v>61</v>
      </c>
      <c r="D42" s="501">
        <v>60</v>
      </c>
      <c r="E42" s="502">
        <f t="shared" si="0"/>
        <v>1.0166666666666666</v>
      </c>
      <c r="F42" s="513">
        <v>57</v>
      </c>
      <c r="G42" s="198">
        <v>60</v>
      </c>
      <c r="H42" s="502">
        <f t="shared" si="1"/>
        <v>0.95</v>
      </c>
      <c r="I42" s="504">
        <v>49</v>
      </c>
      <c r="J42" s="196">
        <v>60</v>
      </c>
      <c r="K42" s="502">
        <f t="shared" si="2"/>
        <v>0.81666666666666665</v>
      </c>
      <c r="L42" s="504">
        <v>48</v>
      </c>
      <c r="M42" s="196">
        <v>60</v>
      </c>
      <c r="N42" s="505">
        <f t="shared" si="3"/>
        <v>0.8</v>
      </c>
    </row>
    <row r="43" spans="2:14" ht="29.25" customHeight="1" thickBot="1" x14ac:dyDescent="0.25">
      <c r="B43" s="489" t="s">
        <v>886</v>
      </c>
      <c r="C43" s="506"/>
      <c r="D43" s="507"/>
      <c r="E43" s="508"/>
      <c r="F43" s="513">
        <v>66</v>
      </c>
      <c r="G43" s="198">
        <v>60</v>
      </c>
      <c r="H43" s="502">
        <f t="shared" si="1"/>
        <v>1.1000000000000001</v>
      </c>
      <c r="I43" s="504">
        <v>61</v>
      </c>
      <c r="J43" s="196">
        <v>60</v>
      </c>
      <c r="K43" s="502">
        <f t="shared" si="2"/>
        <v>1.0166666666666666</v>
      </c>
      <c r="L43" s="504">
        <v>62</v>
      </c>
      <c r="M43" s="196">
        <v>60</v>
      </c>
      <c r="N43" s="505">
        <f t="shared" si="3"/>
        <v>1.0333333333333334</v>
      </c>
    </row>
    <row r="44" spans="2:14" ht="29.25" customHeight="1" thickBot="1" x14ac:dyDescent="0.25">
      <c r="B44" s="489" t="s">
        <v>509</v>
      </c>
      <c r="C44" s="514">
        <v>59</v>
      </c>
      <c r="D44" s="515">
        <v>60</v>
      </c>
      <c r="E44" s="516">
        <f t="shared" si="0"/>
        <v>0.98333333333333328</v>
      </c>
      <c r="F44" s="517">
        <v>31</v>
      </c>
      <c r="G44" s="518">
        <v>15</v>
      </c>
      <c r="H44" s="516">
        <f t="shared" si="1"/>
        <v>2.0666666666666669</v>
      </c>
      <c r="I44" s="519">
        <v>27</v>
      </c>
      <c r="J44" s="520">
        <v>15</v>
      </c>
      <c r="K44" s="521">
        <f t="shared" si="2"/>
        <v>1.8</v>
      </c>
      <c r="L44" s="522">
        <v>26</v>
      </c>
      <c r="M44" s="523">
        <v>15</v>
      </c>
      <c r="N44" s="524">
        <f t="shared" si="3"/>
        <v>1.7333333333333334</v>
      </c>
    </row>
    <row r="45" spans="2:14" ht="15.75" customHeight="1" thickBot="1" x14ac:dyDescent="0.25">
      <c r="B45" s="1634" t="s">
        <v>1829</v>
      </c>
      <c r="C45" s="1623">
        <v>1114</v>
      </c>
      <c r="D45" s="1624">
        <v>1185</v>
      </c>
      <c r="E45" s="1625">
        <f>C45/D45</f>
        <v>0.94008438818565399</v>
      </c>
      <c r="F45" s="1626">
        <v>1032</v>
      </c>
      <c r="G45" s="1627">
        <v>1145</v>
      </c>
      <c r="H45" s="1628">
        <f>F45/G45</f>
        <v>0.90131004366812228</v>
      </c>
      <c r="I45" s="1629">
        <v>974</v>
      </c>
      <c r="J45" s="1630">
        <v>1135</v>
      </c>
      <c r="K45" s="1631">
        <f>I45/J45</f>
        <v>0.85814977973568285</v>
      </c>
      <c r="L45" s="1626">
        <v>977</v>
      </c>
      <c r="M45" s="1632">
        <v>1135</v>
      </c>
      <c r="N45" s="1618">
        <f>L45/M45</f>
        <v>0.8607929515418502</v>
      </c>
    </row>
    <row r="46" spans="2:14" ht="15.75" customHeight="1" thickBot="1" x14ac:dyDescent="0.25">
      <c r="B46" s="207"/>
      <c r="C46" s="473"/>
      <c r="D46" s="473"/>
      <c r="E46" s="1633"/>
      <c r="F46" s="207"/>
      <c r="G46" s="207"/>
      <c r="H46" s="525"/>
      <c r="I46" s="207"/>
      <c r="J46" s="207"/>
      <c r="K46" s="525"/>
      <c r="L46" s="207"/>
      <c r="M46" s="207"/>
      <c r="N46" s="45"/>
    </row>
    <row r="47" spans="2:14" ht="15.75" customHeight="1" thickBot="1" x14ac:dyDescent="0.25">
      <c r="B47" s="1634" t="s">
        <v>1403</v>
      </c>
      <c r="C47" s="1635">
        <v>7201</v>
      </c>
      <c r="D47" s="1636">
        <v>7055</v>
      </c>
      <c r="E47" s="1637">
        <f>C47/D47</f>
        <v>1.0206945428773919</v>
      </c>
      <c r="F47" s="1635">
        <v>7062</v>
      </c>
      <c r="G47" s="1636">
        <v>7040</v>
      </c>
      <c r="H47" s="1638">
        <f>F47/G47</f>
        <v>1.003125</v>
      </c>
      <c r="I47" s="1635">
        <v>7110</v>
      </c>
      <c r="J47" s="1636">
        <v>7030</v>
      </c>
      <c r="K47" s="1637">
        <f>I47/J47</f>
        <v>1.0113798008534851</v>
      </c>
      <c r="L47" s="1635">
        <v>7088</v>
      </c>
      <c r="M47" s="1636">
        <v>7025</v>
      </c>
      <c r="N47" s="1639">
        <f>L47/M47</f>
        <v>1.0089679715302491</v>
      </c>
    </row>
    <row r="49" spans="2:14" ht="15.75" customHeight="1" x14ac:dyDescent="0.2">
      <c r="B49" s="229" t="s">
        <v>1834</v>
      </c>
      <c r="C49" s="527"/>
      <c r="D49" s="527"/>
      <c r="E49" s="528"/>
      <c r="F49" s="527"/>
      <c r="G49" s="527"/>
      <c r="H49" s="528"/>
      <c r="I49" s="527"/>
      <c r="J49" s="527"/>
      <c r="K49" s="528"/>
      <c r="L49" s="527"/>
      <c r="M49" s="527"/>
      <c r="N49" s="528"/>
    </row>
    <row r="50" spans="2:14" ht="15.75" customHeight="1" x14ac:dyDescent="0.2">
      <c r="B50" s="529"/>
      <c r="C50" s="527"/>
      <c r="D50" s="527"/>
      <c r="E50" s="528"/>
      <c r="F50" s="527"/>
      <c r="G50" s="527"/>
      <c r="H50" s="528"/>
      <c r="I50" s="527"/>
      <c r="J50" s="527"/>
      <c r="K50" s="528"/>
      <c r="L50" s="527"/>
      <c r="M50" s="527"/>
      <c r="N50" s="528"/>
    </row>
    <row r="51" spans="2:14" ht="15.75" customHeight="1" x14ac:dyDescent="0.2">
      <c r="B51" s="529"/>
      <c r="C51" s="527"/>
      <c r="D51" s="527"/>
      <c r="E51" s="528"/>
      <c r="F51" s="527"/>
      <c r="G51" s="527"/>
      <c r="H51" s="528"/>
      <c r="I51" s="527"/>
      <c r="J51" s="527"/>
      <c r="K51" s="528"/>
      <c r="L51" s="527"/>
      <c r="M51" s="527"/>
      <c r="N51" s="528"/>
    </row>
    <row r="52" spans="2:14" ht="15.75" customHeight="1" x14ac:dyDescent="0.2">
      <c r="B52" s="2118" t="s">
        <v>1705</v>
      </c>
      <c r="C52" s="2308"/>
      <c r="D52" s="2308"/>
      <c r="E52" s="2308"/>
    </row>
    <row r="53" spans="2:14" ht="15.75" customHeight="1" x14ac:dyDescent="0.2">
      <c r="G53" s="294" t="s">
        <v>428</v>
      </c>
    </row>
    <row r="54" spans="2:14" ht="15.75" customHeight="1" x14ac:dyDescent="0.2">
      <c r="B54" s="2382" t="s">
        <v>1835</v>
      </c>
      <c r="C54" s="2657"/>
      <c r="D54" s="2657"/>
      <c r="E54" s="2658"/>
    </row>
    <row r="55" spans="2:14" ht="15.75" customHeight="1" x14ac:dyDescent="0.2">
      <c r="B55" s="2659"/>
      <c r="C55" s="2569"/>
      <c r="D55" s="2569"/>
      <c r="E55" s="2660"/>
      <c r="G55" s="475" t="s">
        <v>429</v>
      </c>
    </row>
    <row r="56" spans="2:14" ht="15.75" customHeight="1" x14ac:dyDescent="0.2">
      <c r="B56" s="2659"/>
      <c r="C56" s="2569"/>
      <c r="D56" s="2569"/>
      <c r="E56" s="2660"/>
    </row>
    <row r="57" spans="2:14" ht="15.75" customHeight="1" x14ac:dyDescent="0.2">
      <c r="B57" s="2659"/>
      <c r="C57" s="2569"/>
      <c r="D57" s="2569"/>
      <c r="E57" s="2660"/>
      <c r="G57" s="475" t="s">
        <v>430</v>
      </c>
    </row>
    <row r="58" spans="2:14" ht="15.75" customHeight="1" x14ac:dyDescent="0.2">
      <c r="B58" s="2659"/>
      <c r="C58" s="2569"/>
      <c r="D58" s="2569"/>
      <c r="E58" s="2660"/>
    </row>
    <row r="59" spans="2:14" ht="15.75" customHeight="1" x14ac:dyDescent="0.2">
      <c r="B59" s="2659"/>
      <c r="C59" s="2569"/>
      <c r="D59" s="2569"/>
      <c r="E59" s="2660"/>
      <c r="G59" s="475" t="s">
        <v>326</v>
      </c>
    </row>
    <row r="60" spans="2:14" ht="15.75" customHeight="1" x14ac:dyDescent="0.2">
      <c r="B60" s="2659"/>
      <c r="C60" s="2569"/>
      <c r="D60" s="2569"/>
      <c r="E60" s="2660"/>
    </row>
    <row r="61" spans="2:14" ht="15.75" customHeight="1" x14ac:dyDescent="0.2">
      <c r="B61" s="2659"/>
      <c r="C61" s="2569"/>
      <c r="D61" s="2569"/>
      <c r="E61" s="2660"/>
      <c r="G61" s="475" t="s">
        <v>431</v>
      </c>
    </row>
    <row r="62" spans="2:14" ht="15.75" customHeight="1" x14ac:dyDescent="0.2">
      <c r="B62" s="2661"/>
      <c r="C62" s="2662"/>
      <c r="D62" s="2662"/>
      <c r="E62" s="2663"/>
    </row>
  </sheetData>
  <sheetProtection formatCells="0" formatColumns="0" formatRows="0" insertColumns="0" insertRows="0" insertHyperlinks="0" deleteColumns="0" deleteRows="0" pivotTables="0"/>
  <mergeCells count="25">
    <mergeCell ref="C7:D7"/>
    <mergeCell ref="C5:D5"/>
    <mergeCell ref="C6:D6"/>
    <mergeCell ref="L19:N19"/>
    <mergeCell ref="E4:F4"/>
    <mergeCell ref="G4:I4"/>
    <mergeCell ref="E5:F5"/>
    <mergeCell ref="G5:I5"/>
    <mergeCell ref="E7:F7"/>
    <mergeCell ref="E2:I2"/>
    <mergeCell ref="B10:N10"/>
    <mergeCell ref="B54:E62"/>
    <mergeCell ref="B2:D2"/>
    <mergeCell ref="C19:E19"/>
    <mergeCell ref="F19:H19"/>
    <mergeCell ref="I19:K19"/>
    <mergeCell ref="B52:E52"/>
    <mergeCell ref="E6:F6"/>
    <mergeCell ref="G6:I6"/>
    <mergeCell ref="G7:I7"/>
    <mergeCell ref="C8:D8"/>
    <mergeCell ref="E8:F8"/>
    <mergeCell ref="G8:I8"/>
    <mergeCell ref="C4:D4"/>
    <mergeCell ref="B19:B20"/>
  </mergeCells>
  <pageMargins left="0.7" right="0.7" top="0.75" bottom="0.75" header="0" footer="0"/>
  <pageSetup paperSize="9" scale="37"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1" id="{00000000-000E-0000-3A00-000001000000}">
            <x14:iconSet iconSet="4Arrows" custom="1">
              <x14:cfvo type="percent">
                <xm:f>0</xm:f>
              </x14:cfvo>
              <x14:cfvo type="num">
                <xm:f>0.75</xm:f>
              </x14:cfvo>
              <x14:cfvo type="num">
                <xm:f>0.8</xm:f>
              </x14:cfvo>
              <x14:cfvo type="num">
                <xm:f>0.85</xm:f>
              </x14:cfvo>
              <x14:cfIcon iconSet="3TrafficLights1" iconId="0"/>
              <x14:cfIcon iconSet="3TrafficLights1" iconId="1"/>
              <x14:cfIcon iconSet="3Triangles" iconId="2"/>
              <x14:cfIcon iconSet="3Symbols" iconId="2"/>
            </x14:iconSet>
          </x14:cfRule>
          <xm:sqref>C15:F15</xm:sqref>
        </x14:conditionalFormatting>
        <x14:conditionalFormatting xmlns:xm="http://schemas.microsoft.com/office/excel/2006/main">
          <x14:cfRule type="iconSet" priority="2" id="{00000000-000E-0000-3A00-000002000000}">
            <x14:iconSet iconSet="4Arrows" custom="1">
              <x14:cfvo type="percent">
                <xm:f>0</xm:f>
              </x14:cfvo>
              <x14:cfvo type="num">
                <xm:f>0.75</xm:f>
              </x14:cfvo>
              <x14:cfvo type="num">
                <xm:f>0.8</xm:f>
              </x14:cfvo>
              <x14:cfvo type="num">
                <xm:f>0.85</xm:f>
              </x14:cfvo>
              <x14:cfIcon iconSet="3TrafficLights1" iconId="0"/>
              <x14:cfIcon iconSet="3TrafficLights1" iconId="1"/>
              <x14:cfIcon iconSet="3Triangles" iconId="2"/>
              <x14:cfIcon iconSet="3Symbols" iconId="2"/>
            </x14:iconSet>
          </x14:cfRule>
          <xm:sqref>E21:E46 H21:H46 K21:K46 N21:N46</xm:sqref>
        </x14:conditionalFormatting>
      </x14:conditionalFormattings>
    </ext>
  </extLst>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44ADC-37E5-448C-BAE8-D58AC442CC28}">
  <sheetPr>
    <tabColor theme="2"/>
  </sheetPr>
  <dimension ref="B1:U51"/>
  <sheetViews>
    <sheetView showGridLines="0" workbookViewId="0">
      <selection activeCell="N21" sqref="N21"/>
    </sheetView>
  </sheetViews>
  <sheetFormatPr defaultColWidth="8.85546875" defaultRowHeight="12.75" x14ac:dyDescent="0.2"/>
  <cols>
    <col min="1" max="1" width="8.85546875" style="39"/>
    <col min="2" max="2" width="38.140625" style="39" customWidth="1"/>
    <col min="3" max="8" width="8.85546875" style="39"/>
    <col min="9" max="9" width="13" style="39" customWidth="1"/>
    <col min="10" max="12" width="13.5703125" style="39" customWidth="1"/>
    <col min="13" max="16384" width="8.85546875" style="39"/>
  </cols>
  <sheetData>
    <row r="1" spans="2:14" ht="18" x14ac:dyDescent="0.25">
      <c r="H1" s="166"/>
      <c r="I1" s="166"/>
      <c r="J1" s="166"/>
      <c r="K1" s="166"/>
    </row>
    <row r="2" spans="2:14" ht="18" customHeight="1" x14ac:dyDescent="0.2">
      <c r="B2" s="2625" t="s">
        <v>0</v>
      </c>
      <c r="C2" s="2625"/>
      <c r="D2" s="2625"/>
      <c r="E2" s="2625"/>
      <c r="F2" s="2627" t="s">
        <v>123</v>
      </c>
      <c r="G2" s="2627"/>
      <c r="H2" s="2627"/>
      <c r="I2" s="2627"/>
      <c r="J2" s="2627"/>
      <c r="K2" s="2627"/>
      <c r="L2" s="2627"/>
    </row>
    <row r="3" spans="2:14" ht="14.25" x14ac:dyDescent="0.2">
      <c r="B3" s="40"/>
      <c r="C3" s="40"/>
      <c r="D3" s="40"/>
      <c r="E3" s="40"/>
      <c r="F3" s="41"/>
      <c r="G3" s="41"/>
      <c r="H3" s="41"/>
      <c r="I3" s="41"/>
      <c r="J3" s="41"/>
      <c r="K3" s="41"/>
    </row>
    <row r="4" spans="2:14" ht="43.5" customHeight="1" x14ac:dyDescent="0.25">
      <c r="B4" s="2118" t="s">
        <v>124</v>
      </c>
      <c r="C4" s="2433"/>
      <c r="D4" s="2290" t="e">
        <f>#REF!</f>
        <v>#REF!</v>
      </c>
      <c r="E4" s="1949"/>
      <c r="F4" s="2594"/>
      <c r="G4" s="2595"/>
      <c r="H4" s="2189" t="s">
        <v>126</v>
      </c>
      <c r="I4" s="1936"/>
      <c r="J4" s="2168" t="s">
        <v>1836</v>
      </c>
      <c r="K4" s="2678"/>
      <c r="L4" s="2679"/>
    </row>
    <row r="5" spans="2:14" ht="42.75" customHeight="1" x14ac:dyDescent="0.2">
      <c r="B5" s="2118" t="s">
        <v>128</v>
      </c>
      <c r="C5" s="2433"/>
      <c r="D5" s="2098" t="s">
        <v>1837</v>
      </c>
      <c r="E5" s="2039"/>
      <c r="F5" s="2039"/>
      <c r="G5" s="2040"/>
      <c r="H5" s="2189" t="s">
        <v>130</v>
      </c>
      <c r="I5" s="1936"/>
      <c r="J5" s="2098" t="s">
        <v>496</v>
      </c>
      <c r="K5" s="2068"/>
      <c r="L5" s="2099"/>
    </row>
    <row r="6" spans="2:14" ht="38.25" customHeight="1" x14ac:dyDescent="0.2">
      <c r="B6" s="2118" t="s">
        <v>132</v>
      </c>
      <c r="C6" s="2433"/>
      <c r="D6" s="2290" t="s">
        <v>1838</v>
      </c>
      <c r="E6" s="1949"/>
      <c r="F6" s="1949"/>
      <c r="G6" s="2317"/>
      <c r="H6" s="2189" t="s">
        <v>134</v>
      </c>
      <c r="I6" s="1936"/>
      <c r="J6" s="2098" t="s">
        <v>135</v>
      </c>
      <c r="K6" s="2039"/>
      <c r="L6" s="2040"/>
    </row>
    <row r="7" spans="2:14" ht="30.75" customHeight="1" x14ac:dyDescent="0.2">
      <c r="B7" s="2118" t="s">
        <v>136</v>
      </c>
      <c r="C7" s="2433"/>
      <c r="D7" s="2164" t="s">
        <v>1823</v>
      </c>
      <c r="E7" s="2063"/>
      <c r="F7" s="2063"/>
      <c r="G7" s="2165"/>
      <c r="H7" s="2189" t="s">
        <v>138</v>
      </c>
      <c r="I7" s="1936"/>
      <c r="J7" s="2164" t="s">
        <v>139</v>
      </c>
      <c r="K7" s="2063"/>
      <c r="L7" s="2165"/>
    </row>
    <row r="8" spans="2:14" ht="28.5" customHeight="1" x14ac:dyDescent="0.2">
      <c r="B8" s="2118" t="s">
        <v>140</v>
      </c>
      <c r="C8" s="2433"/>
      <c r="D8" s="2290" t="s">
        <v>1839</v>
      </c>
      <c r="E8" s="1949"/>
      <c r="F8" s="1949"/>
      <c r="G8" s="2317"/>
      <c r="H8" s="2189" t="s">
        <v>142</v>
      </c>
      <c r="I8" s="1936"/>
      <c r="J8" s="2098" t="s">
        <v>1840</v>
      </c>
      <c r="K8" s="2039"/>
      <c r="L8" s="2040"/>
    </row>
    <row r="10" spans="2:14" x14ac:dyDescent="0.2">
      <c r="B10" s="2683" t="s">
        <v>144</v>
      </c>
      <c r="C10" s="2564"/>
      <c r="D10" s="2564"/>
      <c r="E10" s="2564"/>
      <c r="F10" s="2564"/>
      <c r="G10" s="2564"/>
      <c r="H10" s="2564"/>
      <c r="I10" s="2564"/>
      <c r="J10" s="2564"/>
      <c r="K10" s="2564"/>
      <c r="L10" s="2564"/>
      <c r="M10" s="2564"/>
      <c r="N10" s="2564"/>
    </row>
    <row r="11" spans="2:14" s="172" customFormat="1" ht="22.5" customHeight="1" x14ac:dyDescent="0.2">
      <c r="B11" s="1106" t="s">
        <v>1841</v>
      </c>
      <c r="C11" s="1107"/>
      <c r="D11" s="1107"/>
      <c r="E11" s="1109" t="s">
        <v>1842</v>
      </c>
      <c r="F11" s="1107"/>
      <c r="G11" s="1107"/>
      <c r="H11" s="1107"/>
      <c r="I11" s="1100"/>
      <c r="J11" s="1107"/>
      <c r="K11" s="1107"/>
      <c r="L11" s="1107"/>
      <c r="M11" s="1107"/>
      <c r="N11" s="1110"/>
    </row>
    <row r="13" spans="2:14" x14ac:dyDescent="0.2">
      <c r="B13" s="39" t="s">
        <v>618</v>
      </c>
    </row>
    <row r="14" spans="2:14" ht="21" customHeight="1" x14ac:dyDescent="0.2">
      <c r="B14" s="1418"/>
      <c r="C14" s="1182" t="s">
        <v>907</v>
      </c>
      <c r="D14" s="1182" t="s">
        <v>722</v>
      </c>
      <c r="E14" s="1182" t="s">
        <v>650</v>
      </c>
      <c r="F14" s="1182" t="s">
        <v>651</v>
      </c>
      <c r="G14" s="1182" t="s">
        <v>155</v>
      </c>
      <c r="H14" s="1182" t="s">
        <v>316</v>
      </c>
      <c r="I14" s="1182" t="s">
        <v>723</v>
      </c>
    </row>
    <row r="15" spans="2:14" ht="19.5" customHeight="1" x14ac:dyDescent="0.2">
      <c r="B15" s="1233" t="s">
        <v>1843</v>
      </c>
      <c r="C15" s="923"/>
      <c r="D15" s="1645">
        <f>D37</f>
        <v>95</v>
      </c>
      <c r="E15" s="1645">
        <f>G37</f>
        <v>66</v>
      </c>
      <c r="F15" s="1645">
        <f>J37</f>
        <v>65</v>
      </c>
      <c r="G15" s="1645">
        <f>M37</f>
        <v>53</v>
      </c>
      <c r="H15" s="1645">
        <f>P37</f>
        <v>31</v>
      </c>
      <c r="I15" s="1645">
        <f>S37</f>
        <v>49</v>
      </c>
    </row>
    <row r="16" spans="2:14" ht="19.5" customHeight="1" x14ac:dyDescent="0.2">
      <c r="B16" s="1418" t="s">
        <v>1844</v>
      </c>
      <c r="C16" s="1158"/>
      <c r="D16" s="291">
        <f>E37</f>
        <v>59</v>
      </c>
      <c r="E16" s="291">
        <f>H37</f>
        <v>28</v>
      </c>
      <c r="F16" s="291">
        <f>K37</f>
        <v>35</v>
      </c>
      <c r="G16" s="291">
        <f>N37</f>
        <v>27</v>
      </c>
      <c r="H16" s="476" t="s">
        <v>577</v>
      </c>
      <c r="I16" s="476" t="s">
        <v>577</v>
      </c>
      <c r="J16" s="39" t="s">
        <v>1845</v>
      </c>
    </row>
    <row r="17" spans="2:21" ht="19.5" customHeight="1" x14ac:dyDescent="0.2">
      <c r="B17" s="1233" t="s">
        <v>1846</v>
      </c>
      <c r="C17" s="1160">
        <f>C37</f>
        <v>33</v>
      </c>
      <c r="D17" s="210">
        <f>D15+D16</f>
        <v>154</v>
      </c>
      <c r="E17" s="210">
        <f t="shared" ref="E17:G17" si="0">E15+E16</f>
        <v>94</v>
      </c>
      <c r="F17" s="210">
        <f t="shared" si="0"/>
        <v>100</v>
      </c>
      <c r="G17" s="210">
        <f t="shared" si="0"/>
        <v>80</v>
      </c>
      <c r="H17" s="210"/>
      <c r="I17" s="210"/>
    </row>
    <row r="18" spans="2:21" ht="19.5" customHeight="1" x14ac:dyDescent="0.2">
      <c r="B18" s="1418" t="s">
        <v>1847</v>
      </c>
      <c r="C18" s="1110"/>
      <c r="D18" s="173"/>
      <c r="E18" s="291">
        <v>580</v>
      </c>
      <c r="F18" s="291">
        <v>654</v>
      </c>
      <c r="G18" s="291">
        <v>645</v>
      </c>
      <c r="H18" s="291">
        <v>675</v>
      </c>
      <c r="I18" s="123">
        <v>599.40000000000009</v>
      </c>
    </row>
    <row r="19" spans="2:21" ht="19.5" customHeight="1" x14ac:dyDescent="0.2">
      <c r="B19" s="1233" t="s">
        <v>1848</v>
      </c>
      <c r="C19" s="1116"/>
      <c r="D19" s="1342"/>
      <c r="E19" s="108">
        <f>E15/E18</f>
        <v>0.11379310344827587</v>
      </c>
      <c r="F19" s="108">
        <f t="shared" ref="F19:I19" si="1">F15/F18</f>
        <v>9.9388379204892963E-2</v>
      </c>
      <c r="G19" s="108">
        <f t="shared" si="1"/>
        <v>8.2170542635658914E-2</v>
      </c>
      <c r="H19" s="108">
        <f t="shared" si="1"/>
        <v>4.5925925925925926E-2</v>
      </c>
      <c r="I19" s="108">
        <f t="shared" si="1"/>
        <v>8.1748415081748405E-2</v>
      </c>
    </row>
    <row r="21" spans="2:21" ht="30.75" thickBot="1" x14ac:dyDescent="0.3">
      <c r="B21" s="477" t="s">
        <v>1849</v>
      </c>
      <c r="C21" s="478" t="s">
        <v>763</v>
      </c>
      <c r="D21" s="478" t="s">
        <v>763</v>
      </c>
      <c r="E21" s="478"/>
      <c r="F21" s="478" t="s">
        <v>763</v>
      </c>
      <c r="G21" s="478" t="s">
        <v>763</v>
      </c>
      <c r="H21" s="299"/>
      <c r="I21" s="299"/>
      <c r="J21" s="299"/>
      <c r="K21" s="299"/>
    </row>
    <row r="22" spans="2:21" ht="18.75" customHeight="1" x14ac:dyDescent="0.2">
      <c r="B22" s="2681" t="s">
        <v>1850</v>
      </c>
      <c r="C22" s="1643" t="s">
        <v>907</v>
      </c>
      <c r="D22" s="2680" t="s">
        <v>722</v>
      </c>
      <c r="E22" s="2680"/>
      <c r="F22" s="2680"/>
      <c r="G22" s="2680" t="s">
        <v>650</v>
      </c>
      <c r="H22" s="2680"/>
      <c r="I22" s="2680"/>
      <c r="J22" s="2680" t="s">
        <v>651</v>
      </c>
      <c r="K22" s="2680"/>
      <c r="L22" s="2680"/>
      <c r="M22" s="2680" t="s">
        <v>155</v>
      </c>
      <c r="N22" s="2680"/>
      <c r="O22" s="2680"/>
      <c r="P22" s="2680" t="s">
        <v>316</v>
      </c>
      <c r="Q22" s="2680"/>
      <c r="R22" s="2680"/>
      <c r="S22" s="2680" t="s">
        <v>723</v>
      </c>
      <c r="T22" s="2680"/>
      <c r="U22" s="2680"/>
    </row>
    <row r="23" spans="2:21" ht="18.75" customHeight="1" x14ac:dyDescent="0.2">
      <c r="B23" s="2681"/>
      <c r="C23" s="1643" t="s">
        <v>549</v>
      </c>
      <c r="D23" s="1643" t="s">
        <v>610</v>
      </c>
      <c r="E23" s="1643" t="s">
        <v>1851</v>
      </c>
      <c r="F23" s="1643" t="s">
        <v>549</v>
      </c>
      <c r="G23" s="1643" t="s">
        <v>610</v>
      </c>
      <c r="H23" s="1643" t="s">
        <v>1851</v>
      </c>
      <c r="I23" s="1643"/>
      <c r="J23" s="1643" t="s">
        <v>610</v>
      </c>
      <c r="K23" s="1643" t="s">
        <v>1851</v>
      </c>
      <c r="L23" s="1643"/>
      <c r="M23" s="1643" t="s">
        <v>610</v>
      </c>
      <c r="N23" s="1643" t="s">
        <v>1851</v>
      </c>
      <c r="O23" s="1643"/>
      <c r="P23" s="1643" t="s">
        <v>610</v>
      </c>
      <c r="Q23" s="1643" t="s">
        <v>1851</v>
      </c>
      <c r="R23" s="1643"/>
      <c r="S23" s="1643" t="s">
        <v>610</v>
      </c>
      <c r="T23" s="1643" t="s">
        <v>1851</v>
      </c>
      <c r="U23" s="1643"/>
    </row>
    <row r="24" spans="2:21" ht="13.5" thickBot="1" x14ac:dyDescent="0.25">
      <c r="B24" s="293" t="s">
        <v>1852</v>
      </c>
      <c r="C24" s="1640" t="s">
        <v>763</v>
      </c>
      <c r="D24" s="472"/>
      <c r="E24" s="296" t="s">
        <v>763</v>
      </c>
      <c r="F24" s="1641">
        <f>IF(SUM(D24:E24)&lt;&gt;"",SUM(D24:E24),"")</f>
        <v>0</v>
      </c>
      <c r="G24" s="472">
        <v>2</v>
      </c>
      <c r="H24" s="296">
        <v>1</v>
      </c>
      <c r="I24" s="312">
        <f>IF(SUM(G24:H24)&lt;&gt;"",SUM(G24:H24),"")</f>
        <v>3</v>
      </c>
      <c r="J24" s="1642">
        <v>1</v>
      </c>
      <c r="K24" s="296">
        <v>0</v>
      </c>
      <c r="L24" s="1641">
        <f>IF(SUM(J24:K24)&lt;&gt;"",SUM(J24:K24),"")</f>
        <v>1</v>
      </c>
      <c r="M24" s="1642">
        <v>1</v>
      </c>
      <c r="N24" s="296">
        <v>0</v>
      </c>
      <c r="O24" s="1641">
        <f>IF(SUM(M24:N24)&lt;&gt;"",SUM(M24:N24),"")</f>
        <v>1</v>
      </c>
      <c r="P24" s="1642">
        <v>0</v>
      </c>
      <c r="Q24" s="296" t="s">
        <v>763</v>
      </c>
      <c r="R24" s="1641">
        <f>IF(SUM(P24:Q24)&lt;&gt;"",SUM(P24:Q24),"")</f>
        <v>0</v>
      </c>
      <c r="S24" s="1642">
        <v>1</v>
      </c>
      <c r="T24" s="296" t="s">
        <v>763</v>
      </c>
      <c r="U24" s="1641">
        <f>IF(SUM(S24:T24)&lt;&gt;"",SUM(S24:T24),"")</f>
        <v>1</v>
      </c>
    </row>
    <row r="25" spans="2:21" ht="13.5" thickBot="1" x14ac:dyDescent="0.25">
      <c r="B25" s="293" t="s">
        <v>1853</v>
      </c>
      <c r="C25" s="479">
        <v>10</v>
      </c>
      <c r="D25" s="115">
        <v>25</v>
      </c>
      <c r="E25" s="113">
        <v>4</v>
      </c>
      <c r="F25" s="480">
        <f t="shared" ref="F25:F35" si="2">IF(SUM(D25:E25)&lt;&gt;"",SUM(D25:E25),"")</f>
        <v>29</v>
      </c>
      <c r="G25" s="115">
        <v>17</v>
      </c>
      <c r="H25" s="113">
        <v>2</v>
      </c>
      <c r="I25" s="114">
        <f t="shared" ref="I25:I35" si="3">IF(SUM(G25:H25)&lt;&gt;"",SUM(G25:H25),"")</f>
        <v>19</v>
      </c>
      <c r="J25" s="178">
        <v>17</v>
      </c>
      <c r="K25" s="113">
        <v>0</v>
      </c>
      <c r="L25" s="480">
        <f t="shared" ref="L25:L35" si="4">IF(SUM(J25:K25)&lt;&gt;"",SUM(J25:K25),"")</f>
        <v>17</v>
      </c>
      <c r="M25" s="178">
        <v>16</v>
      </c>
      <c r="N25" s="113">
        <v>1</v>
      </c>
      <c r="O25" s="480">
        <f t="shared" ref="O25:O35" si="5">IF(SUM(M25:N25)&lt;&gt;"",SUM(M25:N25),"")</f>
        <v>17</v>
      </c>
      <c r="P25" s="178">
        <v>6</v>
      </c>
      <c r="Q25" s="113" t="s">
        <v>763</v>
      </c>
      <c r="R25" s="480">
        <f t="shared" ref="R25:R35" si="6">IF(SUM(P25:Q25)&lt;&gt;"",SUM(P25:Q25),"")</f>
        <v>6</v>
      </c>
      <c r="S25" s="178">
        <v>9</v>
      </c>
      <c r="T25" s="113">
        <v>1</v>
      </c>
      <c r="U25" s="480">
        <f t="shared" ref="U25:U35" si="7">IF(SUM(S25:T25)&lt;&gt;"",SUM(S25:T25),"")</f>
        <v>10</v>
      </c>
    </row>
    <row r="26" spans="2:21" ht="13.5" thickBot="1" x14ac:dyDescent="0.25">
      <c r="B26" s="293" t="s">
        <v>1854</v>
      </c>
      <c r="C26" s="479">
        <v>1</v>
      </c>
      <c r="D26" s="115">
        <v>2</v>
      </c>
      <c r="E26" s="113" t="s">
        <v>763</v>
      </c>
      <c r="F26" s="480">
        <f t="shared" si="2"/>
        <v>2</v>
      </c>
      <c r="G26" s="115">
        <v>1</v>
      </c>
      <c r="H26" s="113" t="s">
        <v>763</v>
      </c>
      <c r="I26" s="114">
        <f t="shared" si="3"/>
        <v>1</v>
      </c>
      <c r="J26" s="178">
        <v>3</v>
      </c>
      <c r="K26" s="113">
        <v>0</v>
      </c>
      <c r="L26" s="480">
        <f t="shared" si="4"/>
        <v>3</v>
      </c>
      <c r="M26" s="178">
        <v>2</v>
      </c>
      <c r="N26" s="113">
        <v>0</v>
      </c>
      <c r="O26" s="480">
        <f t="shared" si="5"/>
        <v>2</v>
      </c>
      <c r="P26" s="178">
        <v>2</v>
      </c>
      <c r="Q26" s="113" t="s">
        <v>763</v>
      </c>
      <c r="R26" s="480">
        <f t="shared" si="6"/>
        <v>2</v>
      </c>
      <c r="S26" s="178">
        <v>3</v>
      </c>
      <c r="T26" s="113" t="s">
        <v>763</v>
      </c>
      <c r="U26" s="480">
        <f t="shared" si="7"/>
        <v>3</v>
      </c>
    </row>
    <row r="27" spans="2:21" ht="13.5" thickBot="1" x14ac:dyDescent="0.25">
      <c r="B27" s="293" t="s">
        <v>1855</v>
      </c>
      <c r="C27" s="479">
        <v>2</v>
      </c>
      <c r="D27" s="115">
        <v>4</v>
      </c>
      <c r="E27" s="113">
        <v>12</v>
      </c>
      <c r="F27" s="480">
        <f t="shared" si="2"/>
        <v>16</v>
      </c>
      <c r="G27" s="115">
        <v>3</v>
      </c>
      <c r="H27" s="113">
        <v>4</v>
      </c>
      <c r="I27" s="114">
        <f t="shared" si="3"/>
        <v>7</v>
      </c>
      <c r="J27" s="178">
        <v>3</v>
      </c>
      <c r="K27" s="113">
        <v>3</v>
      </c>
      <c r="L27" s="480">
        <f t="shared" si="4"/>
        <v>6</v>
      </c>
      <c r="M27" s="178">
        <v>1</v>
      </c>
      <c r="N27" s="113">
        <v>2</v>
      </c>
      <c r="O27" s="480">
        <f t="shared" si="5"/>
        <v>3</v>
      </c>
      <c r="P27" s="178">
        <v>0</v>
      </c>
      <c r="Q27" s="113" t="s">
        <v>763</v>
      </c>
      <c r="R27" s="480">
        <f t="shared" si="6"/>
        <v>0</v>
      </c>
      <c r="S27" s="178">
        <v>2</v>
      </c>
      <c r="T27" s="113" t="s">
        <v>763</v>
      </c>
      <c r="U27" s="480">
        <f t="shared" si="7"/>
        <v>2</v>
      </c>
    </row>
    <row r="28" spans="2:21" ht="13.5" thickBot="1" x14ac:dyDescent="0.25">
      <c r="B28" s="293" t="s">
        <v>1856</v>
      </c>
      <c r="C28" s="479" t="s">
        <v>763</v>
      </c>
      <c r="D28" s="115">
        <v>4</v>
      </c>
      <c r="E28" s="113" t="s">
        <v>763</v>
      </c>
      <c r="F28" s="480">
        <f t="shared" si="2"/>
        <v>4</v>
      </c>
      <c r="G28" s="115">
        <v>3</v>
      </c>
      <c r="H28" s="113" t="s">
        <v>763</v>
      </c>
      <c r="I28" s="114">
        <f t="shared" si="3"/>
        <v>3</v>
      </c>
      <c r="J28" s="178">
        <v>2</v>
      </c>
      <c r="K28" s="113">
        <v>1</v>
      </c>
      <c r="L28" s="480">
        <f t="shared" si="4"/>
        <v>3</v>
      </c>
      <c r="M28" s="178">
        <v>0</v>
      </c>
      <c r="N28" s="113">
        <v>3</v>
      </c>
      <c r="O28" s="480">
        <f t="shared" si="5"/>
        <v>3</v>
      </c>
      <c r="P28" s="178">
        <v>1</v>
      </c>
      <c r="Q28" s="113" t="s">
        <v>763</v>
      </c>
      <c r="R28" s="480">
        <f t="shared" si="6"/>
        <v>1</v>
      </c>
      <c r="S28" s="178">
        <v>2</v>
      </c>
      <c r="T28" s="113" t="s">
        <v>763</v>
      </c>
      <c r="U28" s="480">
        <f t="shared" si="7"/>
        <v>2</v>
      </c>
    </row>
    <row r="29" spans="2:21" ht="13.5" thickBot="1" x14ac:dyDescent="0.25">
      <c r="B29" s="293" t="s">
        <v>1857</v>
      </c>
      <c r="C29" s="479">
        <v>2</v>
      </c>
      <c r="D29" s="115">
        <v>12</v>
      </c>
      <c r="E29" s="113">
        <v>8</v>
      </c>
      <c r="F29" s="480">
        <f t="shared" si="2"/>
        <v>20</v>
      </c>
      <c r="G29" s="115">
        <v>12</v>
      </c>
      <c r="H29" s="113">
        <v>8</v>
      </c>
      <c r="I29" s="114">
        <f t="shared" si="3"/>
        <v>20</v>
      </c>
      <c r="J29" s="178">
        <v>6</v>
      </c>
      <c r="K29" s="113">
        <v>6</v>
      </c>
      <c r="L29" s="480">
        <f t="shared" si="4"/>
        <v>12</v>
      </c>
      <c r="M29" s="178">
        <v>9</v>
      </c>
      <c r="N29" s="113">
        <v>1</v>
      </c>
      <c r="O29" s="480">
        <f t="shared" si="5"/>
        <v>10</v>
      </c>
      <c r="P29" s="178">
        <v>7</v>
      </c>
      <c r="Q29" s="113" t="s">
        <v>763</v>
      </c>
      <c r="R29" s="480">
        <f t="shared" si="6"/>
        <v>7</v>
      </c>
      <c r="S29" s="178">
        <v>10</v>
      </c>
      <c r="T29" s="113">
        <v>3</v>
      </c>
      <c r="U29" s="480">
        <f t="shared" si="7"/>
        <v>13</v>
      </c>
    </row>
    <row r="30" spans="2:21" ht="13.5" thickBot="1" x14ac:dyDescent="0.25">
      <c r="B30" s="293" t="s">
        <v>1397</v>
      </c>
      <c r="C30" s="479">
        <v>6</v>
      </c>
      <c r="D30" s="115">
        <v>25</v>
      </c>
      <c r="E30" s="113">
        <v>19</v>
      </c>
      <c r="F30" s="480">
        <f t="shared" si="2"/>
        <v>44</v>
      </c>
      <c r="G30" s="115">
        <v>18</v>
      </c>
      <c r="H30" s="113">
        <v>12</v>
      </c>
      <c r="I30" s="114">
        <f t="shared" si="3"/>
        <v>30</v>
      </c>
      <c r="J30" s="178">
        <v>9</v>
      </c>
      <c r="K30" s="113">
        <v>14</v>
      </c>
      <c r="L30" s="480">
        <f t="shared" si="4"/>
        <v>23</v>
      </c>
      <c r="M30" s="178">
        <v>6</v>
      </c>
      <c r="N30" s="113">
        <v>11</v>
      </c>
      <c r="O30" s="480">
        <f t="shared" si="5"/>
        <v>17</v>
      </c>
      <c r="P30" s="178">
        <v>8</v>
      </c>
      <c r="Q30" s="113" t="s">
        <v>763</v>
      </c>
      <c r="R30" s="480">
        <f t="shared" si="6"/>
        <v>8</v>
      </c>
      <c r="S30" s="178">
        <v>11</v>
      </c>
      <c r="T30" s="113">
        <v>3</v>
      </c>
      <c r="U30" s="480">
        <f t="shared" si="7"/>
        <v>14</v>
      </c>
    </row>
    <row r="31" spans="2:21" x14ac:dyDescent="0.2">
      <c r="B31" s="293" t="s">
        <v>1858</v>
      </c>
      <c r="C31" s="479">
        <v>2</v>
      </c>
      <c r="D31" s="115" t="s">
        <v>763</v>
      </c>
      <c r="E31" s="113">
        <v>2</v>
      </c>
      <c r="F31" s="480">
        <f t="shared" si="2"/>
        <v>2</v>
      </c>
      <c r="G31" s="115">
        <v>1</v>
      </c>
      <c r="H31" s="113">
        <v>1</v>
      </c>
      <c r="I31" s="114">
        <f t="shared" si="3"/>
        <v>2</v>
      </c>
      <c r="J31" s="178">
        <v>1</v>
      </c>
      <c r="K31" s="113">
        <v>0</v>
      </c>
      <c r="L31" s="480">
        <f t="shared" si="4"/>
        <v>1</v>
      </c>
      <c r="M31" s="178">
        <v>0</v>
      </c>
      <c r="N31" s="113">
        <v>0</v>
      </c>
      <c r="O31" s="480">
        <f t="shared" si="5"/>
        <v>0</v>
      </c>
      <c r="P31" s="178">
        <v>0</v>
      </c>
      <c r="Q31" s="113" t="s">
        <v>763</v>
      </c>
      <c r="R31" s="480">
        <f t="shared" si="6"/>
        <v>0</v>
      </c>
      <c r="S31" s="178">
        <v>0</v>
      </c>
      <c r="T31" s="113" t="s">
        <v>763</v>
      </c>
      <c r="U31" s="480">
        <f t="shared" si="7"/>
        <v>0</v>
      </c>
    </row>
    <row r="32" spans="2:21" ht="13.5" thickBot="1" x14ac:dyDescent="0.25">
      <c r="B32" s="293" t="s">
        <v>1859</v>
      </c>
      <c r="C32" s="479">
        <v>2</v>
      </c>
      <c r="D32" s="115">
        <v>1</v>
      </c>
      <c r="E32" s="113" t="s">
        <v>763</v>
      </c>
      <c r="F32" s="480">
        <f t="shared" si="2"/>
        <v>1</v>
      </c>
      <c r="G32" s="115">
        <v>3</v>
      </c>
      <c r="H32" s="113" t="s">
        <v>763</v>
      </c>
      <c r="I32" s="114">
        <f t="shared" si="3"/>
        <v>3</v>
      </c>
      <c r="J32" s="178">
        <v>5</v>
      </c>
      <c r="K32" s="113">
        <v>1</v>
      </c>
      <c r="L32" s="480">
        <f t="shared" si="4"/>
        <v>6</v>
      </c>
      <c r="M32" s="178">
        <v>9</v>
      </c>
      <c r="N32" s="113">
        <v>2</v>
      </c>
      <c r="O32" s="480">
        <f t="shared" si="5"/>
        <v>11</v>
      </c>
      <c r="P32" s="178">
        <v>1</v>
      </c>
      <c r="Q32" s="113" t="s">
        <v>763</v>
      </c>
      <c r="R32" s="480">
        <f t="shared" si="6"/>
        <v>1</v>
      </c>
      <c r="S32" s="178">
        <v>2</v>
      </c>
      <c r="T32" s="113" t="s">
        <v>763</v>
      </c>
      <c r="U32" s="480">
        <f t="shared" si="7"/>
        <v>2</v>
      </c>
    </row>
    <row r="33" spans="2:21" ht="13.5" thickBot="1" x14ac:dyDescent="0.25">
      <c r="B33" s="293" t="s">
        <v>1860</v>
      </c>
      <c r="C33" s="479" t="s">
        <v>763</v>
      </c>
      <c r="D33" s="115">
        <v>9</v>
      </c>
      <c r="E33" s="113">
        <v>4</v>
      </c>
      <c r="F33" s="480">
        <f t="shared" si="2"/>
        <v>13</v>
      </c>
      <c r="G33" s="115">
        <v>6</v>
      </c>
      <c r="H33" s="113" t="s">
        <v>763</v>
      </c>
      <c r="I33" s="114">
        <f t="shared" si="3"/>
        <v>6</v>
      </c>
      <c r="J33" s="178">
        <v>10</v>
      </c>
      <c r="K33" s="113">
        <v>7</v>
      </c>
      <c r="L33" s="480">
        <f t="shared" si="4"/>
        <v>17</v>
      </c>
      <c r="M33" s="178">
        <v>7</v>
      </c>
      <c r="N33" s="113">
        <v>3</v>
      </c>
      <c r="O33" s="480">
        <f t="shared" si="5"/>
        <v>10</v>
      </c>
      <c r="P33" s="178">
        <v>5</v>
      </c>
      <c r="Q33" s="113" t="s">
        <v>763</v>
      </c>
      <c r="R33" s="480">
        <f t="shared" si="6"/>
        <v>5</v>
      </c>
      <c r="S33" s="178">
        <v>7</v>
      </c>
      <c r="T33" s="113">
        <v>1</v>
      </c>
      <c r="U33" s="480">
        <f t="shared" si="7"/>
        <v>8</v>
      </c>
    </row>
    <row r="34" spans="2:21" ht="13.5" thickBot="1" x14ac:dyDescent="0.25">
      <c r="B34" s="293" t="s">
        <v>1861</v>
      </c>
      <c r="C34" s="479">
        <v>8</v>
      </c>
      <c r="D34" s="115">
        <v>13</v>
      </c>
      <c r="E34" s="113">
        <v>10</v>
      </c>
      <c r="F34" s="480">
        <f t="shared" si="2"/>
        <v>23</v>
      </c>
      <c r="G34" s="115" t="s">
        <v>763</v>
      </c>
      <c r="H34" s="113" t="s">
        <v>763</v>
      </c>
      <c r="I34" s="114">
        <f t="shared" si="3"/>
        <v>0</v>
      </c>
      <c r="J34" s="178">
        <v>7</v>
      </c>
      <c r="K34" s="113">
        <v>3</v>
      </c>
      <c r="L34" s="480">
        <f t="shared" si="4"/>
        <v>10</v>
      </c>
      <c r="M34" s="178">
        <v>2</v>
      </c>
      <c r="N34" s="113">
        <v>4</v>
      </c>
      <c r="O34" s="480">
        <f t="shared" si="5"/>
        <v>6</v>
      </c>
      <c r="P34" s="178">
        <v>1</v>
      </c>
      <c r="Q34" s="113" t="s">
        <v>763</v>
      </c>
      <c r="R34" s="480">
        <f t="shared" si="6"/>
        <v>1</v>
      </c>
      <c r="S34" s="178">
        <v>2</v>
      </c>
      <c r="T34" s="113" t="s">
        <v>763</v>
      </c>
      <c r="U34" s="480">
        <f t="shared" si="7"/>
        <v>2</v>
      </c>
    </row>
    <row r="35" spans="2:21" ht="13.5" thickBot="1" x14ac:dyDescent="0.25">
      <c r="B35" s="481" t="s">
        <v>1862</v>
      </c>
      <c r="C35" s="482" t="s">
        <v>763</v>
      </c>
      <c r="D35" s="483" t="s">
        <v>763</v>
      </c>
      <c r="E35" s="484" t="s">
        <v>763</v>
      </c>
      <c r="F35" s="485">
        <f t="shared" si="2"/>
        <v>0</v>
      </c>
      <c r="G35" s="483" t="s">
        <v>763</v>
      </c>
      <c r="H35" s="484" t="s">
        <v>763</v>
      </c>
      <c r="I35" s="315">
        <f t="shared" si="3"/>
        <v>0</v>
      </c>
      <c r="J35" s="486">
        <v>1</v>
      </c>
      <c r="K35" s="484" t="s">
        <v>763</v>
      </c>
      <c r="L35" s="485">
        <f t="shared" si="4"/>
        <v>1</v>
      </c>
      <c r="M35" s="486"/>
      <c r="N35" s="484"/>
      <c r="O35" s="485">
        <f t="shared" si="5"/>
        <v>0</v>
      </c>
      <c r="P35" s="486">
        <v>0</v>
      </c>
      <c r="Q35" s="484" t="s">
        <v>763</v>
      </c>
      <c r="R35" s="485">
        <f t="shared" si="6"/>
        <v>0</v>
      </c>
      <c r="S35" s="486">
        <v>0</v>
      </c>
      <c r="T35" s="484"/>
      <c r="U35" s="485">
        <f t="shared" si="7"/>
        <v>0</v>
      </c>
    </row>
    <row r="36" spans="2:21" ht="13.5" thickBot="1" x14ac:dyDescent="0.25">
      <c r="J36" s="290"/>
      <c r="L36" s="487"/>
      <c r="M36" s="290"/>
      <c r="O36" s="487"/>
      <c r="P36" s="290"/>
      <c r="R36" s="487"/>
      <c r="S36" s="290"/>
      <c r="U36" s="487"/>
    </row>
    <row r="37" spans="2:21" ht="13.5" thickBot="1" x14ac:dyDescent="0.25">
      <c r="B37" s="1646" t="s">
        <v>1863</v>
      </c>
      <c r="C37" s="1647">
        <v>33</v>
      </c>
      <c r="D37" s="1648">
        <v>95</v>
      </c>
      <c r="E37" s="1649">
        <v>59</v>
      </c>
      <c r="F37" s="1650">
        <f>SUM(D37:E37)</f>
        <v>154</v>
      </c>
      <c r="G37" s="1648">
        <v>66</v>
      </c>
      <c r="H37" s="1649">
        <v>28</v>
      </c>
      <c r="I37" s="1650">
        <f>SUM(G37:H37)</f>
        <v>94</v>
      </c>
      <c r="J37" s="1648">
        <v>65</v>
      </c>
      <c r="K37" s="1649">
        <v>35</v>
      </c>
      <c r="L37" s="1650">
        <f>SUM(J37:K37)</f>
        <v>100</v>
      </c>
      <c r="M37" s="1648">
        <v>53</v>
      </c>
      <c r="N37" s="1649">
        <v>27</v>
      </c>
      <c r="O37" s="1650">
        <f>SUM(M37:N37)</f>
        <v>80</v>
      </c>
      <c r="P37" s="1648">
        <f>SUM(P24:P35)</f>
        <v>31</v>
      </c>
      <c r="Q37" s="1649">
        <v>0</v>
      </c>
      <c r="R37" s="1650">
        <f>SUM(P37:Q37)</f>
        <v>31</v>
      </c>
      <c r="S37" s="1648">
        <f>SUM(S24:S35)</f>
        <v>49</v>
      </c>
      <c r="T37" s="1649">
        <v>0</v>
      </c>
      <c r="U37" s="1650">
        <f>SUM(S37:T37)</f>
        <v>49</v>
      </c>
    </row>
    <row r="39" spans="2:21" x14ac:dyDescent="0.2">
      <c r="B39" s="44" t="s">
        <v>1864</v>
      </c>
      <c r="C39" s="44" t="s">
        <v>1865</v>
      </c>
      <c r="D39" s="44"/>
      <c r="E39" s="44"/>
      <c r="F39" s="44"/>
      <c r="G39" s="44"/>
    </row>
    <row r="41" spans="2:21" x14ac:dyDescent="0.2">
      <c r="B41" s="2118" t="s">
        <v>1705</v>
      </c>
      <c r="C41" s="2682"/>
      <c r="D41" s="2682"/>
      <c r="E41" s="2682"/>
    </row>
    <row r="43" spans="2:21" x14ac:dyDescent="0.2">
      <c r="B43" s="2609" t="s">
        <v>1866</v>
      </c>
      <c r="C43" s="2610"/>
      <c r="D43" s="2610"/>
      <c r="E43" s="2611"/>
    </row>
    <row r="44" spans="2:21" x14ac:dyDescent="0.2">
      <c r="B44" s="2612"/>
      <c r="C44" s="2058"/>
      <c r="D44" s="2058"/>
      <c r="E44" s="2613"/>
    </row>
    <row r="45" spans="2:21" x14ac:dyDescent="0.2">
      <c r="B45" s="2612"/>
      <c r="C45" s="2058"/>
      <c r="D45" s="2058"/>
      <c r="E45" s="2613"/>
    </row>
    <row r="46" spans="2:21" x14ac:dyDescent="0.2">
      <c r="B46" s="2612"/>
      <c r="C46" s="2058"/>
      <c r="D46" s="2058"/>
      <c r="E46" s="2613"/>
    </row>
    <row r="47" spans="2:21" x14ac:dyDescent="0.2">
      <c r="B47" s="2612"/>
      <c r="C47" s="2058"/>
      <c r="D47" s="2058"/>
      <c r="E47" s="2613"/>
    </row>
    <row r="48" spans="2:21" x14ac:dyDescent="0.2">
      <c r="B48" s="2612"/>
      <c r="C48" s="2058"/>
      <c r="D48" s="2058"/>
      <c r="E48" s="2613"/>
    </row>
    <row r="49" spans="2:5" x14ac:dyDescent="0.2">
      <c r="B49" s="2612"/>
      <c r="C49" s="2058"/>
      <c r="D49" s="2058"/>
      <c r="E49" s="2613"/>
    </row>
    <row r="50" spans="2:5" x14ac:dyDescent="0.2">
      <c r="B50" s="2612"/>
      <c r="C50" s="2058"/>
      <c r="D50" s="2058"/>
      <c r="E50" s="2613"/>
    </row>
    <row r="51" spans="2:5" x14ac:dyDescent="0.2">
      <c r="B51" s="2614"/>
      <c r="C51" s="2615"/>
      <c r="D51" s="2615"/>
      <c r="E51" s="2616"/>
    </row>
  </sheetData>
  <mergeCells count="32">
    <mergeCell ref="B41:E41"/>
    <mergeCell ref="B43:E51"/>
    <mergeCell ref="G22:I22"/>
    <mergeCell ref="J22:L22"/>
    <mergeCell ref="J7:L7"/>
    <mergeCell ref="H8:I8"/>
    <mergeCell ref="J8:L8"/>
    <mergeCell ref="B7:C7"/>
    <mergeCell ref="B8:C8"/>
    <mergeCell ref="B10:N10"/>
    <mergeCell ref="D8:G8"/>
    <mergeCell ref="D7:G7"/>
    <mergeCell ref="H7:I7"/>
    <mergeCell ref="P22:R22"/>
    <mergeCell ref="S22:U22"/>
    <mergeCell ref="B22:B23"/>
    <mergeCell ref="D22:F22"/>
    <mergeCell ref="M22:O22"/>
    <mergeCell ref="D6:G6"/>
    <mergeCell ref="H6:I6"/>
    <mergeCell ref="J6:L6"/>
    <mergeCell ref="B6:C6"/>
    <mergeCell ref="B2:E2"/>
    <mergeCell ref="F2:L2"/>
    <mergeCell ref="B4:C4"/>
    <mergeCell ref="D4:G4"/>
    <mergeCell ref="H5:I5"/>
    <mergeCell ref="J5:L5"/>
    <mergeCell ref="B5:C5"/>
    <mergeCell ref="D5:G5"/>
    <mergeCell ref="H4:I4"/>
    <mergeCell ref="J4:L4"/>
  </mergeCells>
  <pageMargins left="0.7" right="0.7" top="0.75" bottom="0.75" header="0.3" footer="0.3"/>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BB7DA6-0E8B-4644-8A1D-1EED9C83A898}">
  <sheetPr>
    <tabColor theme="2"/>
    <pageSetUpPr fitToPage="1"/>
  </sheetPr>
  <dimension ref="B2:Q52"/>
  <sheetViews>
    <sheetView showGridLines="0" workbookViewId="0">
      <selection activeCell="N21" sqref="N21"/>
    </sheetView>
  </sheetViews>
  <sheetFormatPr defaultColWidth="12.5703125" defaultRowHeight="15.75" customHeight="1" x14ac:dyDescent="0.2"/>
  <cols>
    <col min="1" max="1" width="6.85546875" style="39" customWidth="1"/>
    <col min="2" max="2" width="3.42578125" style="39" customWidth="1"/>
    <col min="3" max="3" width="35.28515625" style="39" customWidth="1"/>
    <col min="4" max="8" width="9.85546875" style="39" customWidth="1"/>
    <col min="9" max="11" width="10.85546875" style="39" customWidth="1"/>
    <col min="12" max="17" width="9.85546875" style="39" customWidth="1"/>
    <col min="18" max="16384" width="12.5703125" style="39"/>
  </cols>
  <sheetData>
    <row r="2" spans="2:17" s="166" customFormat="1" ht="27.75" customHeight="1" x14ac:dyDescent="0.25">
      <c r="B2" s="2625" t="s">
        <v>0</v>
      </c>
      <c r="C2" s="2625"/>
      <c r="D2" s="2625"/>
      <c r="E2" s="2625"/>
      <c r="F2" s="2627" t="s">
        <v>123</v>
      </c>
      <c r="G2" s="2627"/>
      <c r="H2" s="2627"/>
      <c r="I2" s="2627"/>
      <c r="J2" s="2627"/>
      <c r="K2" s="2627"/>
    </row>
    <row r="3" spans="2:17" ht="22.5" customHeight="1" x14ac:dyDescent="0.2">
      <c r="C3" s="40"/>
      <c r="D3" s="40"/>
      <c r="E3" s="41"/>
      <c r="F3" s="41"/>
      <c r="G3" s="41"/>
      <c r="H3" s="41"/>
      <c r="I3" s="41"/>
    </row>
    <row r="4" spans="2:17" ht="74.25" customHeight="1" x14ac:dyDescent="0.25">
      <c r="B4" s="2118" t="s">
        <v>124</v>
      </c>
      <c r="C4" s="2163"/>
      <c r="D4" s="2686" t="s">
        <v>77</v>
      </c>
      <c r="E4" s="2687"/>
      <c r="F4" s="2688"/>
      <c r="G4" s="2189" t="s">
        <v>126</v>
      </c>
      <c r="H4" s="1936"/>
      <c r="I4" s="2184" t="s">
        <v>1867</v>
      </c>
      <c r="J4" s="2335"/>
      <c r="K4" s="2336"/>
      <c r="L4" s="1012"/>
    </row>
    <row r="5" spans="2:17" ht="68.25" customHeight="1" x14ac:dyDescent="0.2">
      <c r="B5" s="2118" t="s">
        <v>128</v>
      </c>
      <c r="C5" s="2163"/>
      <c r="D5" s="2693" t="s">
        <v>1868</v>
      </c>
      <c r="E5" s="2694"/>
      <c r="F5" s="2695"/>
      <c r="G5" s="2189" t="s">
        <v>130</v>
      </c>
      <c r="H5" s="1936"/>
      <c r="I5" s="2098" t="s">
        <v>496</v>
      </c>
      <c r="J5" s="2068"/>
      <c r="K5" s="2099"/>
    </row>
    <row r="6" spans="2:17" ht="36" customHeight="1" x14ac:dyDescent="0.2">
      <c r="B6" s="2118" t="s">
        <v>132</v>
      </c>
      <c r="C6" s="2163"/>
      <c r="D6" s="2686" t="s">
        <v>1869</v>
      </c>
      <c r="E6" s="2687"/>
      <c r="F6" s="2688"/>
      <c r="G6" s="2189" t="s">
        <v>134</v>
      </c>
      <c r="H6" s="1936"/>
      <c r="I6" s="2098" t="s">
        <v>135</v>
      </c>
      <c r="J6" s="2039"/>
      <c r="K6" s="2040"/>
    </row>
    <row r="7" spans="2:17" ht="32.25" customHeight="1" x14ac:dyDescent="0.2">
      <c r="B7" s="2118" t="s">
        <v>136</v>
      </c>
      <c r="C7" s="2163"/>
      <c r="D7" s="2686" t="s">
        <v>403</v>
      </c>
      <c r="E7" s="2687"/>
      <c r="F7" s="2688"/>
      <c r="G7" s="2189" t="s">
        <v>138</v>
      </c>
      <c r="H7" s="1936"/>
      <c r="I7" s="2098" t="s">
        <v>139</v>
      </c>
      <c r="J7" s="2039"/>
      <c r="K7" s="2040"/>
    </row>
    <row r="8" spans="2:17" ht="42" customHeight="1" x14ac:dyDescent="0.2">
      <c r="B8" s="2118" t="s">
        <v>140</v>
      </c>
      <c r="C8" s="2163"/>
      <c r="D8" s="2686" t="s">
        <v>1839</v>
      </c>
      <c r="E8" s="2687"/>
      <c r="F8" s="2688"/>
      <c r="G8" s="2189" t="s">
        <v>142</v>
      </c>
      <c r="H8" s="1936"/>
      <c r="I8" s="2098" t="s">
        <v>499</v>
      </c>
      <c r="J8" s="2039"/>
      <c r="K8" s="2040"/>
    </row>
    <row r="9" spans="2:17" ht="21.75" customHeight="1" x14ac:dyDescent="0.2"/>
    <row r="10" spans="2:17" ht="22.5" customHeight="1" x14ac:dyDescent="0.2">
      <c r="B10" s="2234" t="s">
        <v>144</v>
      </c>
      <c r="C10" s="2234"/>
      <c r="D10" s="2234"/>
      <c r="E10" s="2234"/>
      <c r="F10" s="2234"/>
      <c r="G10" s="2234"/>
      <c r="H10" s="2234"/>
      <c r="I10" s="2234"/>
      <c r="J10" s="2234"/>
      <c r="K10" s="2234"/>
    </row>
    <row r="11" spans="2:17" s="172" customFormat="1" ht="22.5" customHeight="1" x14ac:dyDescent="0.2">
      <c r="B11" s="1106" t="s">
        <v>1870</v>
      </c>
      <c r="C11" s="1107"/>
      <c r="D11" s="1107"/>
      <c r="E11" s="1107"/>
      <c r="F11" s="1109" t="s">
        <v>1871</v>
      </c>
      <c r="G11" s="1107"/>
      <c r="H11" s="1107"/>
      <c r="I11" s="1107"/>
      <c r="J11" s="1100"/>
      <c r="K11" s="1110"/>
    </row>
    <row r="12" spans="2:17" ht="22.5" customHeight="1" x14ac:dyDescent="0.2">
      <c r="C12" s="289"/>
      <c r="D12" s="92"/>
      <c r="E12" s="92"/>
      <c r="F12" s="92"/>
      <c r="G12" s="92"/>
      <c r="H12" s="92"/>
      <c r="I12" s="92"/>
      <c r="J12" s="92"/>
    </row>
    <row r="13" spans="2:17" ht="22.5" customHeight="1" x14ac:dyDescent="0.2">
      <c r="C13" s="289"/>
      <c r="D13" s="92"/>
      <c r="E13" s="92"/>
      <c r="F13" s="92"/>
      <c r="G13" s="92"/>
      <c r="H13" s="92"/>
      <c r="I13" s="92"/>
      <c r="J13" s="92"/>
    </row>
    <row r="14" spans="2:17" ht="22.5" customHeight="1" x14ac:dyDescent="0.2">
      <c r="C14" s="473"/>
      <c r="D14" s="2489" t="s">
        <v>907</v>
      </c>
      <c r="E14" s="2489"/>
      <c r="F14" s="2489" t="s">
        <v>722</v>
      </c>
      <c r="G14" s="2489"/>
      <c r="H14" s="2489" t="s">
        <v>650</v>
      </c>
      <c r="I14" s="2489"/>
      <c r="J14" s="2489" t="s">
        <v>651</v>
      </c>
      <c r="K14" s="2489"/>
      <c r="L14" s="2489" t="s">
        <v>155</v>
      </c>
      <c r="M14" s="2489"/>
      <c r="N14" s="2489" t="s">
        <v>316</v>
      </c>
      <c r="O14" s="2489"/>
      <c r="P14" s="2489" t="s">
        <v>723</v>
      </c>
      <c r="Q14" s="2489"/>
    </row>
    <row r="15" spans="2:17" ht="15.75" customHeight="1" x14ac:dyDescent="0.2">
      <c r="C15" s="1665" t="s">
        <v>1872</v>
      </c>
      <c r="D15" s="1462" t="s">
        <v>1830</v>
      </c>
      <c r="E15" s="1462" t="s">
        <v>1873</v>
      </c>
      <c r="F15" s="1462" t="s">
        <v>1830</v>
      </c>
      <c r="G15" s="1462" t="s">
        <v>1873</v>
      </c>
      <c r="H15" s="1462" t="s">
        <v>1830</v>
      </c>
      <c r="I15" s="1462" t="s">
        <v>1873</v>
      </c>
      <c r="J15" s="1462" t="s">
        <v>1830</v>
      </c>
      <c r="K15" s="1462" t="s">
        <v>1873</v>
      </c>
      <c r="L15" s="1462" t="s">
        <v>1830</v>
      </c>
      <c r="M15" s="1462" t="s">
        <v>1873</v>
      </c>
      <c r="N15" s="1462" t="s">
        <v>1830</v>
      </c>
      <c r="O15" s="1462" t="s">
        <v>1873</v>
      </c>
      <c r="P15" s="1462" t="s">
        <v>1830</v>
      </c>
      <c r="Q15" s="1462" t="s">
        <v>1873</v>
      </c>
    </row>
    <row r="16" spans="2:17" s="172" customFormat="1" ht="23.25" customHeight="1" x14ac:dyDescent="0.2">
      <c r="C16" s="1667" t="s">
        <v>831</v>
      </c>
      <c r="D16" s="1285">
        <v>21</v>
      </c>
      <c r="E16" s="1286">
        <v>25</v>
      </c>
      <c r="F16" s="1286">
        <v>18</v>
      </c>
      <c r="G16" s="1286">
        <v>25</v>
      </c>
      <c r="H16" s="1286">
        <v>23</v>
      </c>
      <c r="I16" s="1286">
        <v>25</v>
      </c>
      <c r="J16" s="1286">
        <v>23</v>
      </c>
      <c r="K16" s="1286">
        <v>25</v>
      </c>
      <c r="L16" s="1385">
        <v>25</v>
      </c>
      <c r="M16" s="1653">
        <v>25</v>
      </c>
      <c r="N16" s="1385">
        <v>30</v>
      </c>
      <c r="O16" s="1385">
        <v>25</v>
      </c>
      <c r="P16" s="1385">
        <v>32</v>
      </c>
      <c r="Q16" s="1385">
        <v>25</v>
      </c>
    </row>
    <row r="17" spans="3:17" s="172" customFormat="1" ht="23.25" customHeight="1" x14ac:dyDescent="0.2">
      <c r="C17" s="1667" t="s">
        <v>1344</v>
      </c>
      <c r="D17" s="1654">
        <v>5</v>
      </c>
      <c r="E17" s="1655">
        <v>5</v>
      </c>
      <c r="F17" s="1655">
        <v>4</v>
      </c>
      <c r="G17" s="1655">
        <v>5</v>
      </c>
      <c r="H17" s="1655">
        <v>3</v>
      </c>
      <c r="I17" s="1655">
        <v>6</v>
      </c>
      <c r="J17" s="1655">
        <v>3</v>
      </c>
      <c r="K17" s="1655">
        <v>6</v>
      </c>
      <c r="L17" s="1656">
        <v>3</v>
      </c>
      <c r="M17" s="1657">
        <v>6</v>
      </c>
      <c r="N17" s="1658">
        <v>3</v>
      </c>
      <c r="O17" s="1658">
        <v>6</v>
      </c>
      <c r="P17" s="1658">
        <v>2</v>
      </c>
      <c r="Q17" s="1658">
        <v>6</v>
      </c>
    </row>
    <row r="18" spans="3:17" s="172" customFormat="1" ht="23.25" customHeight="1" x14ac:dyDescent="0.2">
      <c r="C18" s="1667" t="s">
        <v>833</v>
      </c>
      <c r="D18" s="1654">
        <v>18</v>
      </c>
      <c r="E18" s="1655">
        <v>35</v>
      </c>
      <c r="F18" s="1655">
        <v>21</v>
      </c>
      <c r="G18" s="1655">
        <v>35</v>
      </c>
      <c r="H18" s="1655">
        <v>19</v>
      </c>
      <c r="I18" s="1655">
        <v>30</v>
      </c>
      <c r="J18" s="1655">
        <v>16</v>
      </c>
      <c r="K18" s="1655">
        <v>30</v>
      </c>
      <c r="L18" s="1656">
        <v>14</v>
      </c>
      <c r="M18" s="1657">
        <v>30</v>
      </c>
      <c r="N18" s="1658">
        <v>16</v>
      </c>
      <c r="O18" s="1658">
        <v>30</v>
      </c>
      <c r="P18" s="1658">
        <v>22</v>
      </c>
      <c r="Q18" s="1658">
        <v>30</v>
      </c>
    </row>
    <row r="19" spans="3:17" s="172" customFormat="1" ht="23.25" customHeight="1" x14ac:dyDescent="0.2">
      <c r="C19" s="1667" t="s">
        <v>940</v>
      </c>
      <c r="D19" s="1659"/>
      <c r="E19" s="1660"/>
      <c r="F19" s="1660"/>
      <c r="G19" s="1660"/>
      <c r="H19" s="600">
        <v>14</v>
      </c>
      <c r="I19" s="600">
        <v>20</v>
      </c>
      <c r="J19" s="600">
        <v>17</v>
      </c>
      <c r="K19" s="600">
        <v>20</v>
      </c>
      <c r="L19" s="1658">
        <v>10</v>
      </c>
      <c r="M19" s="1661">
        <v>20</v>
      </c>
      <c r="N19" s="1658">
        <v>10</v>
      </c>
      <c r="O19" s="1658">
        <v>20</v>
      </c>
      <c r="P19" s="1662"/>
      <c r="Q19" s="1662"/>
    </row>
    <row r="20" spans="3:17" s="172" customFormat="1" ht="23.25" customHeight="1" x14ac:dyDescent="0.2">
      <c r="C20" s="1667" t="s">
        <v>942</v>
      </c>
      <c r="D20" s="1283">
        <v>21</v>
      </c>
      <c r="E20" s="600">
        <v>30</v>
      </c>
      <c r="F20" s="1660"/>
      <c r="G20" s="1660"/>
      <c r="H20" s="600">
        <v>29</v>
      </c>
      <c r="I20" s="600">
        <v>30</v>
      </c>
      <c r="J20" s="1660"/>
      <c r="K20" s="1660"/>
      <c r="L20" s="1658">
        <v>40</v>
      </c>
      <c r="M20" s="1661">
        <v>30</v>
      </c>
      <c r="N20" s="1662"/>
      <c r="O20" s="1662"/>
      <c r="P20" s="1658">
        <v>36</v>
      </c>
      <c r="Q20" s="1658">
        <v>30</v>
      </c>
    </row>
    <row r="21" spans="3:17" s="172" customFormat="1" ht="23.25" customHeight="1" x14ac:dyDescent="0.2">
      <c r="C21" s="1667" t="s">
        <v>1874</v>
      </c>
      <c r="D21" s="1283">
        <v>20</v>
      </c>
      <c r="E21" s="600">
        <v>25</v>
      </c>
      <c r="F21" s="600">
        <v>16</v>
      </c>
      <c r="G21" s="600">
        <v>25</v>
      </c>
      <c r="H21" s="600">
        <v>16</v>
      </c>
      <c r="I21" s="600">
        <v>25</v>
      </c>
      <c r="J21" s="600">
        <v>20</v>
      </c>
      <c r="K21" s="600">
        <v>25</v>
      </c>
      <c r="L21" s="1658">
        <v>29</v>
      </c>
      <c r="M21" s="1661">
        <v>25</v>
      </c>
      <c r="N21" s="1658">
        <v>26</v>
      </c>
      <c r="O21" s="1658">
        <v>25</v>
      </c>
      <c r="P21" s="1658">
        <v>32</v>
      </c>
      <c r="Q21" s="1658">
        <v>25</v>
      </c>
    </row>
    <row r="22" spans="3:17" s="172" customFormat="1" ht="23.25" customHeight="1" x14ac:dyDescent="0.2">
      <c r="C22" s="1667" t="s">
        <v>837</v>
      </c>
      <c r="D22" s="1283">
        <v>9</v>
      </c>
      <c r="E22" s="600">
        <v>25</v>
      </c>
      <c r="F22" s="600">
        <v>12</v>
      </c>
      <c r="G22" s="600">
        <v>25</v>
      </c>
      <c r="H22" s="600">
        <v>10</v>
      </c>
      <c r="I22" s="600">
        <v>25</v>
      </c>
      <c r="J22" s="600">
        <v>11</v>
      </c>
      <c r="K22" s="600">
        <v>25</v>
      </c>
      <c r="L22" s="1658">
        <v>15</v>
      </c>
      <c r="M22" s="1661">
        <v>25</v>
      </c>
      <c r="N22" s="1658">
        <v>15</v>
      </c>
      <c r="O22" s="1658">
        <v>25</v>
      </c>
      <c r="P22" s="1658">
        <v>17</v>
      </c>
      <c r="Q22" s="1658">
        <v>20</v>
      </c>
    </row>
    <row r="23" spans="3:17" s="172" customFormat="1" ht="23.25" customHeight="1" x14ac:dyDescent="0.2">
      <c r="C23" s="1667" t="s">
        <v>946</v>
      </c>
      <c r="D23" s="1283">
        <v>33</v>
      </c>
      <c r="E23" s="600">
        <v>40</v>
      </c>
      <c r="F23" s="600">
        <v>19</v>
      </c>
      <c r="G23" s="600">
        <v>40</v>
      </c>
      <c r="H23" s="600">
        <v>11</v>
      </c>
      <c r="I23" s="600">
        <v>40</v>
      </c>
      <c r="J23" s="600">
        <v>21</v>
      </c>
      <c r="K23" s="600">
        <v>40</v>
      </c>
      <c r="L23" s="1658">
        <v>24</v>
      </c>
      <c r="M23" s="1661">
        <v>30</v>
      </c>
      <c r="N23" s="1658">
        <v>24</v>
      </c>
      <c r="O23" s="1658">
        <v>30</v>
      </c>
      <c r="P23" s="1658">
        <v>25</v>
      </c>
      <c r="Q23" s="1658">
        <v>30</v>
      </c>
    </row>
    <row r="24" spans="3:17" s="172" customFormat="1" ht="23.25" customHeight="1" x14ac:dyDescent="0.2">
      <c r="C24" s="1667" t="s">
        <v>1875</v>
      </c>
      <c r="D24" s="1283">
        <v>15</v>
      </c>
      <c r="E24" s="600">
        <v>25</v>
      </c>
      <c r="F24" s="600">
        <v>21</v>
      </c>
      <c r="G24" s="600">
        <v>25</v>
      </c>
      <c r="H24" s="600">
        <v>38</v>
      </c>
      <c r="I24" s="600">
        <v>25</v>
      </c>
      <c r="J24" s="600">
        <v>25</v>
      </c>
      <c r="K24" s="600">
        <v>25</v>
      </c>
      <c r="L24" s="1658">
        <v>32</v>
      </c>
      <c r="M24" s="1661">
        <v>25</v>
      </c>
      <c r="N24" s="1658">
        <v>28</v>
      </c>
      <c r="O24" s="1658">
        <v>25</v>
      </c>
      <c r="P24" s="1658">
        <v>32</v>
      </c>
      <c r="Q24" s="1658">
        <v>25</v>
      </c>
    </row>
    <row r="25" spans="3:17" s="172" customFormat="1" ht="23.25" customHeight="1" x14ac:dyDescent="0.2">
      <c r="C25" s="1667" t="s">
        <v>1876</v>
      </c>
      <c r="D25" s="1283">
        <v>8</v>
      </c>
      <c r="E25" s="600">
        <v>20</v>
      </c>
      <c r="F25" s="600">
        <v>9</v>
      </c>
      <c r="G25" s="600">
        <v>20</v>
      </c>
      <c r="H25" s="600">
        <v>29</v>
      </c>
      <c r="I25" s="600">
        <v>20</v>
      </c>
      <c r="J25" s="600">
        <v>11</v>
      </c>
      <c r="K25" s="600">
        <v>20</v>
      </c>
      <c r="L25" s="1658">
        <v>10</v>
      </c>
      <c r="M25" s="1661">
        <v>20</v>
      </c>
      <c r="N25" s="1658">
        <v>24</v>
      </c>
      <c r="O25" s="1658">
        <v>20</v>
      </c>
      <c r="P25" s="1658">
        <v>29</v>
      </c>
      <c r="Q25" s="1658">
        <v>20</v>
      </c>
    </row>
    <row r="26" spans="3:17" s="172" customFormat="1" ht="23.25" customHeight="1" x14ac:dyDescent="0.2">
      <c r="C26" s="141" t="s">
        <v>956</v>
      </c>
      <c r="D26" s="1659"/>
      <c r="E26" s="1660"/>
      <c r="F26" s="600">
        <v>8</v>
      </c>
      <c r="G26" s="600">
        <v>25</v>
      </c>
      <c r="H26" s="1660"/>
      <c r="I26" s="1660"/>
      <c r="J26" s="600">
        <v>6</v>
      </c>
      <c r="K26" s="600">
        <v>25</v>
      </c>
      <c r="L26" s="1662"/>
      <c r="M26" s="1663"/>
      <c r="N26" s="1662"/>
      <c r="O26" s="1662"/>
      <c r="P26" s="1662"/>
      <c r="Q26" s="1662"/>
    </row>
    <row r="27" spans="3:17" s="172" customFormat="1" ht="23.25" customHeight="1" x14ac:dyDescent="0.2">
      <c r="C27" s="1667" t="s">
        <v>845</v>
      </c>
      <c r="D27" s="1283">
        <v>24</v>
      </c>
      <c r="E27" s="600">
        <v>20</v>
      </c>
      <c r="F27" s="600">
        <v>17</v>
      </c>
      <c r="G27" s="600">
        <v>20</v>
      </c>
      <c r="H27" s="600">
        <v>26</v>
      </c>
      <c r="I27" s="600">
        <v>20</v>
      </c>
      <c r="J27" s="600">
        <v>23</v>
      </c>
      <c r="K27" s="600">
        <v>20</v>
      </c>
      <c r="L27" s="1658">
        <v>26</v>
      </c>
      <c r="M27" s="1661">
        <v>20</v>
      </c>
      <c r="N27" s="1658">
        <v>22</v>
      </c>
      <c r="O27" s="1658">
        <v>20</v>
      </c>
      <c r="P27" s="1658">
        <v>25</v>
      </c>
      <c r="Q27" s="1658">
        <v>20</v>
      </c>
    </row>
    <row r="28" spans="3:17" s="172" customFormat="1" ht="23.25" customHeight="1" x14ac:dyDescent="0.2">
      <c r="C28" s="141" t="s">
        <v>958</v>
      </c>
      <c r="D28" s="1283">
        <v>33</v>
      </c>
      <c r="E28" s="600">
        <v>30</v>
      </c>
      <c r="F28" s="600">
        <v>20</v>
      </c>
      <c r="G28" s="600">
        <v>30</v>
      </c>
      <c r="H28" s="600">
        <v>30</v>
      </c>
      <c r="I28" s="600">
        <v>30</v>
      </c>
      <c r="J28" s="600">
        <v>22</v>
      </c>
      <c r="K28" s="600">
        <v>30</v>
      </c>
      <c r="L28" s="1658">
        <v>24</v>
      </c>
      <c r="M28" s="1661">
        <v>30</v>
      </c>
      <c r="N28" s="1658">
        <v>22</v>
      </c>
      <c r="O28" s="1658">
        <v>30</v>
      </c>
      <c r="P28" s="1658">
        <v>16</v>
      </c>
      <c r="Q28" s="1658">
        <v>30</v>
      </c>
    </row>
    <row r="29" spans="3:17" s="172" customFormat="1" ht="23.25" customHeight="1" x14ac:dyDescent="0.2">
      <c r="C29" s="1667" t="s">
        <v>1877</v>
      </c>
      <c r="D29" s="1659"/>
      <c r="E29" s="1660"/>
      <c r="F29" s="600">
        <v>13</v>
      </c>
      <c r="G29" s="600">
        <v>30</v>
      </c>
      <c r="H29" s="600">
        <v>19</v>
      </c>
      <c r="I29" s="600">
        <v>30</v>
      </c>
      <c r="J29" s="600">
        <v>22</v>
      </c>
      <c r="K29" s="600">
        <v>30</v>
      </c>
      <c r="L29" s="1658">
        <v>19</v>
      </c>
      <c r="M29" s="1661">
        <v>30</v>
      </c>
      <c r="N29" s="1658">
        <v>17</v>
      </c>
      <c r="O29" s="1658">
        <v>30</v>
      </c>
      <c r="P29" s="1658">
        <v>21</v>
      </c>
      <c r="Q29" s="1658">
        <v>25</v>
      </c>
    </row>
    <row r="30" spans="3:17" s="172" customFormat="1" ht="23.25" customHeight="1" x14ac:dyDescent="0.2">
      <c r="C30" s="1667" t="s">
        <v>849</v>
      </c>
      <c r="D30" s="1283">
        <v>18</v>
      </c>
      <c r="E30" s="600">
        <v>50</v>
      </c>
      <c r="F30" s="600">
        <v>18</v>
      </c>
      <c r="G30" s="600">
        <v>50</v>
      </c>
      <c r="H30" s="600">
        <v>22</v>
      </c>
      <c r="I30" s="600">
        <v>40</v>
      </c>
      <c r="J30" s="600">
        <v>22</v>
      </c>
      <c r="K30" s="600">
        <v>40</v>
      </c>
      <c r="L30" s="1658">
        <v>16</v>
      </c>
      <c r="M30" s="1661">
        <v>40</v>
      </c>
      <c r="N30" s="1658">
        <v>15</v>
      </c>
      <c r="O30" s="1658">
        <v>40</v>
      </c>
      <c r="P30" s="1658">
        <v>18</v>
      </c>
      <c r="Q30" s="1658">
        <v>40</v>
      </c>
    </row>
    <row r="31" spans="3:17" s="172" customFormat="1" ht="23.25" customHeight="1" x14ac:dyDescent="0.2">
      <c r="C31" s="1667" t="s">
        <v>850</v>
      </c>
      <c r="D31" s="1283">
        <v>35</v>
      </c>
      <c r="E31" s="600">
        <v>50</v>
      </c>
      <c r="F31" s="600">
        <v>36</v>
      </c>
      <c r="G31" s="600">
        <v>50</v>
      </c>
      <c r="H31" s="600">
        <v>49</v>
      </c>
      <c r="I31" s="600">
        <v>55</v>
      </c>
      <c r="J31" s="600">
        <v>36</v>
      </c>
      <c r="K31" s="600">
        <v>55</v>
      </c>
      <c r="L31" s="1658">
        <v>34</v>
      </c>
      <c r="M31" s="1661">
        <v>55</v>
      </c>
      <c r="N31" s="1658">
        <v>39</v>
      </c>
      <c r="O31" s="1658">
        <v>55</v>
      </c>
      <c r="P31" s="1658">
        <v>23</v>
      </c>
      <c r="Q31" s="1658">
        <v>55</v>
      </c>
    </row>
    <row r="32" spans="3:17" s="172" customFormat="1" ht="23.25" customHeight="1" x14ac:dyDescent="0.2">
      <c r="C32" s="1667" t="s">
        <v>851</v>
      </c>
      <c r="D32" s="1283">
        <v>26</v>
      </c>
      <c r="E32" s="600">
        <v>55</v>
      </c>
      <c r="F32" s="600">
        <v>21</v>
      </c>
      <c r="G32" s="600">
        <v>55</v>
      </c>
      <c r="H32" s="600">
        <v>34</v>
      </c>
      <c r="I32" s="600">
        <v>50</v>
      </c>
      <c r="J32" s="600">
        <v>28</v>
      </c>
      <c r="K32" s="600">
        <v>50</v>
      </c>
      <c r="L32" s="1658">
        <v>36</v>
      </c>
      <c r="M32" s="1661">
        <v>50</v>
      </c>
      <c r="N32" s="1658">
        <v>36</v>
      </c>
      <c r="O32" s="1658">
        <v>50</v>
      </c>
      <c r="P32" s="1658">
        <v>34</v>
      </c>
      <c r="Q32" s="1658">
        <v>50</v>
      </c>
    </row>
    <row r="33" spans="3:17" s="172" customFormat="1" ht="23.25" customHeight="1" x14ac:dyDescent="0.2">
      <c r="C33" s="141" t="s">
        <v>964</v>
      </c>
      <c r="D33" s="1283">
        <v>14</v>
      </c>
      <c r="E33" s="600">
        <v>25</v>
      </c>
      <c r="F33" s="600">
        <v>16</v>
      </c>
      <c r="G33" s="600">
        <v>25</v>
      </c>
      <c r="H33" s="1660"/>
      <c r="I33" s="1660"/>
      <c r="J33" s="1660"/>
      <c r="K33" s="1660"/>
      <c r="L33" s="1660"/>
      <c r="M33" s="1664"/>
      <c r="N33" s="1660"/>
      <c r="O33" s="1660"/>
      <c r="P33" s="1660"/>
      <c r="Q33" s="1660"/>
    </row>
    <row r="34" spans="3:17" ht="15.75" customHeight="1" x14ac:dyDescent="0.2">
      <c r="C34" s="1666" t="s">
        <v>1878</v>
      </c>
      <c r="D34" s="1652">
        <f>SUM(D16:D33)</f>
        <v>300</v>
      </c>
      <c r="E34" s="1652">
        <f t="shared" ref="E34:Q34" si="0">SUM(E16:E33)</f>
        <v>460</v>
      </c>
      <c r="F34" s="1652">
        <f t="shared" si="0"/>
        <v>269</v>
      </c>
      <c r="G34" s="1652">
        <f t="shared" si="0"/>
        <v>485</v>
      </c>
      <c r="H34" s="1652">
        <f t="shared" si="0"/>
        <v>372</v>
      </c>
      <c r="I34" s="1652">
        <f t="shared" si="0"/>
        <v>471</v>
      </c>
      <c r="J34" s="1652">
        <f t="shared" si="0"/>
        <v>306</v>
      </c>
      <c r="K34" s="1652">
        <f t="shared" si="0"/>
        <v>466</v>
      </c>
      <c r="L34" s="1652">
        <f t="shared" si="0"/>
        <v>357</v>
      </c>
      <c r="M34" s="1652">
        <f t="shared" si="0"/>
        <v>461</v>
      </c>
      <c r="N34" s="1652">
        <f t="shared" si="0"/>
        <v>327</v>
      </c>
      <c r="O34" s="1652">
        <f t="shared" si="0"/>
        <v>431</v>
      </c>
      <c r="P34" s="1652">
        <f t="shared" si="0"/>
        <v>364</v>
      </c>
      <c r="Q34" s="1652">
        <f t="shared" si="0"/>
        <v>431</v>
      </c>
    </row>
    <row r="35" spans="3:17" ht="15.75" customHeight="1" x14ac:dyDescent="0.2">
      <c r="C35" s="1651" t="s">
        <v>1879</v>
      </c>
      <c r="D35" s="2689">
        <f>D34/E34</f>
        <v>0.65217391304347827</v>
      </c>
      <c r="E35" s="2689"/>
      <c r="F35" s="2684">
        <f>F34/G34</f>
        <v>0.55463917525773199</v>
      </c>
      <c r="G35" s="2689"/>
      <c r="H35" s="2684">
        <f>H34/I34</f>
        <v>0.78980891719745228</v>
      </c>
      <c r="I35" s="2689"/>
      <c r="J35" s="2684">
        <f>J34/K34</f>
        <v>0.6566523605150214</v>
      </c>
      <c r="K35" s="2689"/>
      <c r="L35" s="2684">
        <f>L34/M34</f>
        <v>0.77440347071583515</v>
      </c>
      <c r="M35" s="2689"/>
      <c r="N35" s="2684">
        <f>N34/O34</f>
        <v>0.75870069605568446</v>
      </c>
      <c r="O35" s="2689"/>
      <c r="P35" s="2684">
        <f>P34/Q34</f>
        <v>0.84454756380510443</v>
      </c>
      <c r="Q35" s="2689"/>
    </row>
    <row r="36" spans="3:17" ht="15.75" customHeight="1" x14ac:dyDescent="0.2">
      <c r="C36" s="1651" t="s">
        <v>1880</v>
      </c>
      <c r="D36" s="2696" t="str">
        <f>CONCATENATE(COUNTIF(D16:D33,"&gt;=20")," / ",COUNTIF(E16:E33,"&gt;0"))</f>
        <v>8 / 15</v>
      </c>
      <c r="E36" s="2692"/>
      <c r="F36" s="2691" t="str">
        <f>CONCATENATE(COUNTIF(F16:F33,"&gt;=20")," / ",COUNTIF(G16:G33,"&gt;0"))</f>
        <v>5 / 16</v>
      </c>
      <c r="G36" s="2692"/>
      <c r="H36" s="2691" t="str">
        <f>CONCATENATE(COUNTIF(H16:H33,"&gt;=20")," / ",COUNTIF(I16:I33,"&gt;0"))</f>
        <v>9 / 16</v>
      </c>
      <c r="I36" s="2692"/>
      <c r="J36" s="2691" t="str">
        <f>CONCATENATE(COUNTIF(J16:J33,"&gt;=20")," / ",COUNTIF(K16:K33,"&gt;0"))</f>
        <v>10 / 16</v>
      </c>
      <c r="K36" s="2692"/>
      <c r="L36" s="2691" t="str">
        <f>CONCATENATE(COUNTIF(L16:L33,"&gt;=20")," / ",COUNTIF(M16:M33,"&gt;0"))</f>
        <v>9 / 16</v>
      </c>
      <c r="M36" s="2692"/>
      <c r="N36" s="2691" t="str">
        <f>CONCATENATE(COUNTIF(N16:N33,"&gt;=20")," / ",COUNTIF(O16:O33,"&gt;0"))</f>
        <v>9 / 15</v>
      </c>
      <c r="O36" s="2692"/>
      <c r="P36" s="2691" t="str">
        <f>CONCATENATE(COUNTIF(P16:P33,"&gt;=20")," / ",COUNTIF(Q16:Q33,"&gt;0"))</f>
        <v>11 / 15</v>
      </c>
      <c r="Q36" s="2692"/>
    </row>
    <row r="37" spans="3:17" ht="15.75" customHeight="1" x14ac:dyDescent="0.2">
      <c r="C37" s="1651" t="s">
        <v>1881</v>
      </c>
      <c r="D37" s="2697">
        <f>(COUNTIF(D16:D33,"&gt;=20")/COUNTIF(E16:E33,"&gt;0"))</f>
        <v>0.53333333333333333</v>
      </c>
      <c r="E37" s="2690"/>
      <c r="F37" s="2690">
        <f>(COUNTIF(F16:F33,"&gt;=20")/COUNTIF(G16:G33,"&gt;0"))</f>
        <v>0.3125</v>
      </c>
      <c r="G37" s="2690"/>
      <c r="H37" s="2690">
        <f>(COUNTIF(H16:H33,"&gt;=20")/COUNTIF(I16:I33,"&gt;0"))</f>
        <v>0.5625</v>
      </c>
      <c r="I37" s="2690"/>
      <c r="J37" s="2690">
        <f>(COUNTIF(J16:J33,"&gt;=20")/COUNTIF(K16:K33,"&gt;0"))</f>
        <v>0.625</v>
      </c>
      <c r="K37" s="2690"/>
      <c r="L37" s="2690">
        <f>(COUNTIF(L16:L33,"&gt;=20")/COUNTIF(M16:M33,"&gt;0"))</f>
        <v>0.5625</v>
      </c>
      <c r="M37" s="2690"/>
      <c r="N37" s="2690">
        <f>(COUNTIF(N16:N33,"&gt;=20")/COUNTIF(O16:O33,"&gt;0"))</f>
        <v>0.6</v>
      </c>
      <c r="O37" s="2690"/>
      <c r="P37" s="2690">
        <f>(COUNTIF(P16:P33,"&gt;=20")/COUNTIF(Q16:Q33,"&gt;0"))</f>
        <v>0.73333333333333328</v>
      </c>
      <c r="Q37" s="2690"/>
    </row>
    <row r="38" spans="3:17" ht="15.75" customHeight="1" x14ac:dyDescent="0.2">
      <c r="C38" s="2698"/>
      <c r="D38" s="2699"/>
      <c r="E38" s="2699"/>
      <c r="F38" s="2699"/>
      <c r="G38" s="2699"/>
      <c r="H38" s="2699"/>
      <c r="I38" s="2699"/>
      <c r="J38" s="2699"/>
      <c r="K38" s="2699"/>
      <c r="L38" s="473"/>
      <c r="M38" s="473"/>
      <c r="N38" s="207"/>
      <c r="O38" s="207"/>
      <c r="P38" s="207"/>
      <c r="Q38" s="207"/>
    </row>
    <row r="39" spans="3:17" ht="15.75" customHeight="1" x14ac:dyDescent="0.2">
      <c r="C39" s="1668" t="s">
        <v>1882</v>
      </c>
      <c r="D39" s="1669">
        <v>2390</v>
      </c>
      <c r="E39" s="1670">
        <v>2771</v>
      </c>
      <c r="F39" s="1670">
        <v>2308</v>
      </c>
      <c r="G39" s="1670">
        <v>2905</v>
      </c>
      <c r="H39" s="1670">
        <v>2441</v>
      </c>
      <c r="I39" s="1670">
        <v>2755</v>
      </c>
      <c r="J39" s="1670">
        <v>2426</v>
      </c>
      <c r="K39" s="1670">
        <v>3364</v>
      </c>
      <c r="L39" s="1670">
        <v>2504</v>
      </c>
      <c r="M39" s="1670">
        <v>3057</v>
      </c>
      <c r="N39" s="1670">
        <v>2392</v>
      </c>
      <c r="O39" s="1670">
        <v>3078</v>
      </c>
      <c r="P39" s="1670">
        <v>2376</v>
      </c>
      <c r="Q39" s="1670">
        <v>2916</v>
      </c>
    </row>
    <row r="40" spans="3:17" ht="15.75" customHeight="1" x14ac:dyDescent="0.2">
      <c r="C40" s="1668" t="s">
        <v>1883</v>
      </c>
      <c r="D40" s="2684">
        <f>D39/E39</f>
        <v>0.86250451100685677</v>
      </c>
      <c r="E40" s="2685"/>
      <c r="F40" s="2684">
        <f>F39/G39</f>
        <v>0.79449225473321861</v>
      </c>
      <c r="G40" s="2685"/>
      <c r="H40" s="2684">
        <f>H39/I39</f>
        <v>0.88602540834845733</v>
      </c>
      <c r="I40" s="2685"/>
      <c r="J40" s="2684">
        <f>J39/K39</f>
        <v>0.7211652794292509</v>
      </c>
      <c r="K40" s="2685"/>
      <c r="L40" s="2684">
        <f>L39/M39</f>
        <v>0.81910369643441283</v>
      </c>
      <c r="M40" s="2685"/>
      <c r="N40" s="2684">
        <f>N39/O39</f>
        <v>0.77712800519818059</v>
      </c>
      <c r="O40" s="2685"/>
      <c r="P40" s="2684">
        <f>P39/Q39</f>
        <v>0.81481481481481477</v>
      </c>
      <c r="Q40" s="2685"/>
    </row>
    <row r="41" spans="3:17" ht="15.75" customHeight="1" x14ac:dyDescent="0.2">
      <c r="C41" s="1343" t="s">
        <v>1884</v>
      </c>
      <c r="D41" s="2690"/>
      <c r="E41" s="2690"/>
      <c r="F41" s="2690"/>
      <c r="G41" s="2690"/>
      <c r="H41" s="2690">
        <v>0.6875</v>
      </c>
      <c r="I41" s="2690"/>
      <c r="J41" s="2690">
        <v>0.71719999999999995</v>
      </c>
      <c r="K41" s="2690"/>
      <c r="L41" s="2690">
        <v>0.64359999999999995</v>
      </c>
      <c r="M41" s="2690"/>
      <c r="N41" s="2690">
        <v>0.70830000000000004</v>
      </c>
      <c r="O41" s="2690"/>
      <c r="P41" s="2690"/>
      <c r="Q41" s="2690"/>
    </row>
    <row r="42" spans="3:17" ht="15.75" customHeight="1" x14ac:dyDescent="0.2">
      <c r="C42" s="39" t="s">
        <v>1885</v>
      </c>
    </row>
    <row r="45" spans="3:17" ht="15.75" customHeight="1" x14ac:dyDescent="0.2">
      <c r="I45" s="294" t="s">
        <v>428</v>
      </c>
    </row>
    <row r="46" spans="3:17" ht="15.75" customHeight="1" x14ac:dyDescent="0.2">
      <c r="C46" s="2118" t="s">
        <v>1705</v>
      </c>
      <c r="D46" s="2308"/>
      <c r="E46" s="2308"/>
      <c r="F46" s="2308"/>
      <c r="I46" s="39" t="s">
        <v>429</v>
      </c>
    </row>
    <row r="47" spans="3:17" ht="22.5" customHeight="1" x14ac:dyDescent="0.2">
      <c r="C47" s="39" t="s">
        <v>1886</v>
      </c>
      <c r="I47" s="39" t="s">
        <v>430</v>
      </c>
    </row>
    <row r="48" spans="3:17" ht="22.5" customHeight="1" x14ac:dyDescent="0.2">
      <c r="I48" s="39" t="s">
        <v>326</v>
      </c>
    </row>
    <row r="49" spans="3:9" ht="22.5" customHeight="1" x14ac:dyDescent="0.2">
      <c r="I49" s="39" t="s">
        <v>431</v>
      </c>
    </row>
    <row r="50" spans="3:9" ht="22.5" customHeight="1" x14ac:dyDescent="0.2"/>
    <row r="51" spans="3:9" ht="22.5" customHeight="1" x14ac:dyDescent="0.2">
      <c r="I51" s="475"/>
    </row>
    <row r="52" spans="3:9" ht="15.75" customHeight="1" x14ac:dyDescent="0.2">
      <c r="C52" s="172"/>
    </row>
  </sheetData>
  <sheetProtection formatCells="0" formatColumns="0" formatRows="0" insertColumns="0" insertRows="0" insertHyperlinks="0" deleteColumns="0" deleteRows="0" pivotTables="0"/>
  <mergeCells count="67">
    <mergeCell ref="D40:E40"/>
    <mergeCell ref="F40:G40"/>
    <mergeCell ref="H40:I40"/>
    <mergeCell ref="J40:K40"/>
    <mergeCell ref="D36:E36"/>
    <mergeCell ref="F36:G36"/>
    <mergeCell ref="H36:I36"/>
    <mergeCell ref="J36:K36"/>
    <mergeCell ref="D37:E37"/>
    <mergeCell ref="F37:G37"/>
    <mergeCell ref="H37:I37"/>
    <mergeCell ref="J37:K37"/>
    <mergeCell ref="C38:K38"/>
    <mergeCell ref="D14:E14"/>
    <mergeCell ref="F14:G14"/>
    <mergeCell ref="H14:I14"/>
    <mergeCell ref="J14:K14"/>
    <mergeCell ref="L14:M14"/>
    <mergeCell ref="B2:E2"/>
    <mergeCell ref="B4:C4"/>
    <mergeCell ref="B5:C5"/>
    <mergeCell ref="B6:C6"/>
    <mergeCell ref="I8:K8"/>
    <mergeCell ref="D7:F7"/>
    <mergeCell ref="D8:F8"/>
    <mergeCell ref="G8:H8"/>
    <mergeCell ref="I5:K5"/>
    <mergeCell ref="D5:F5"/>
    <mergeCell ref="G5:H5"/>
    <mergeCell ref="G7:H7"/>
    <mergeCell ref="I7:K7"/>
    <mergeCell ref="B7:C7"/>
    <mergeCell ref="I4:K4"/>
    <mergeCell ref="D4:F4"/>
    <mergeCell ref="C46:F46"/>
    <mergeCell ref="D41:E41"/>
    <mergeCell ref="F41:G41"/>
    <mergeCell ref="H41:I41"/>
    <mergeCell ref="J41:K41"/>
    <mergeCell ref="P41:Q41"/>
    <mergeCell ref="L41:M41"/>
    <mergeCell ref="N41:O41"/>
    <mergeCell ref="P35:Q35"/>
    <mergeCell ref="P36:Q36"/>
    <mergeCell ref="P37:Q37"/>
    <mergeCell ref="L36:M36"/>
    <mergeCell ref="N36:O36"/>
    <mergeCell ref="L37:M37"/>
    <mergeCell ref="N37:O37"/>
    <mergeCell ref="N35:O35"/>
    <mergeCell ref="L35:M35"/>
    <mergeCell ref="F2:K2"/>
    <mergeCell ref="L40:M40"/>
    <mergeCell ref="N40:O40"/>
    <mergeCell ref="P40:Q40"/>
    <mergeCell ref="P14:Q14"/>
    <mergeCell ref="N14:O14"/>
    <mergeCell ref="G4:H4"/>
    <mergeCell ref="I6:K6"/>
    <mergeCell ref="D6:F6"/>
    <mergeCell ref="G6:H6"/>
    <mergeCell ref="B10:K10"/>
    <mergeCell ref="B8:C8"/>
    <mergeCell ref="D35:E35"/>
    <mergeCell ref="F35:G35"/>
    <mergeCell ref="H35:I35"/>
    <mergeCell ref="J35:K35"/>
  </mergeCells>
  <pageMargins left="0.7" right="0.7" top="0.75" bottom="0.75" header="0" footer="0"/>
  <pageSetup paperSize="9" scale="40"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3" id="{00000000-000E-0000-3C00-000003000000}">
            <x14:iconSet iconSet="4Arrows" custom="1">
              <x14:cfvo type="percent">
                <xm:f>0</xm:f>
              </x14:cfvo>
              <x14:cfvo type="num">
                <xm:f>0.6</xm:f>
              </x14:cfvo>
              <x14:cfvo type="num">
                <xm:f>0.7</xm:f>
              </x14:cfvo>
              <x14:cfvo type="num">
                <xm:f>0.75</xm:f>
              </x14:cfvo>
              <x14:cfIcon iconSet="3TrafficLights1" iconId="0"/>
              <x14:cfIcon iconSet="3TrafficLights1" iconId="1"/>
              <x14:cfIcon iconSet="3Triangles" iconId="2"/>
              <x14:cfIcon iconSet="3Symbols" iconId="2"/>
            </x14:iconSet>
          </x14:cfRule>
          <xm:sqref>D35:Q35</xm:sqref>
        </x14:conditionalFormatting>
      </x14:conditionalFormattings>
    </ext>
  </extLst>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179E7-05FA-4DBA-A9A4-6DCD090475E9}">
  <sheetPr>
    <tabColor theme="2"/>
    <pageSetUpPr fitToPage="1"/>
  </sheetPr>
  <dimension ref="B2:J55"/>
  <sheetViews>
    <sheetView showGridLines="0" workbookViewId="0">
      <selection activeCell="N21" sqref="N21"/>
    </sheetView>
  </sheetViews>
  <sheetFormatPr defaultColWidth="12.5703125" defaultRowHeight="15.75" customHeight="1" x14ac:dyDescent="0.2"/>
  <cols>
    <col min="1" max="1" width="3.42578125" style="39" customWidth="1"/>
    <col min="2" max="2" width="27.7109375" style="39" customWidth="1"/>
    <col min="3" max="3" width="17.140625" style="39" customWidth="1"/>
    <col min="4" max="4" width="17.28515625" style="39" bestFit="1" customWidth="1"/>
    <col min="5" max="5" width="15.42578125" style="39" customWidth="1"/>
    <col min="6" max="6" width="16" style="39" customWidth="1"/>
    <col min="7" max="7" width="14.28515625" style="39" customWidth="1"/>
    <col min="8" max="8" width="12.5703125" style="39" customWidth="1"/>
    <col min="9" max="9" width="24.42578125" style="39" customWidth="1"/>
    <col min="10" max="10" width="8.85546875" style="39" customWidth="1"/>
    <col min="11" max="20" width="7.5703125" style="39" customWidth="1"/>
    <col min="21" max="16384" width="12.5703125" style="39"/>
  </cols>
  <sheetData>
    <row r="2" spans="2:10" s="166" customFormat="1" ht="26.25" customHeight="1" x14ac:dyDescent="0.25">
      <c r="B2" s="2625" t="s">
        <v>0</v>
      </c>
      <c r="C2" s="2625"/>
      <c r="D2" s="2625"/>
      <c r="E2" s="2625" t="s">
        <v>123</v>
      </c>
      <c r="F2" s="2046" t="s">
        <v>123</v>
      </c>
      <c r="G2" s="2047"/>
      <c r="H2" s="2047"/>
      <c r="I2" s="2106"/>
    </row>
    <row r="3" spans="2:10" ht="22.5" customHeight="1" x14ac:dyDescent="0.2">
      <c r="B3" s="40"/>
      <c r="C3" s="40"/>
      <c r="D3" s="41"/>
      <c r="E3" s="41"/>
      <c r="F3" s="41"/>
      <c r="G3" s="41"/>
      <c r="H3" s="41"/>
    </row>
    <row r="4" spans="2:10" ht="42" customHeight="1" x14ac:dyDescent="0.25">
      <c r="B4" s="2118" t="s">
        <v>124</v>
      </c>
      <c r="C4" s="2433"/>
      <c r="D4" s="2493" t="s">
        <v>78</v>
      </c>
      <c r="E4" s="2523"/>
      <c r="F4" s="2189" t="s">
        <v>126</v>
      </c>
      <c r="G4" s="1936"/>
      <c r="H4" s="2597" t="s">
        <v>1887</v>
      </c>
      <c r="I4" s="2700"/>
      <c r="J4" s="1012"/>
    </row>
    <row r="5" spans="2:10" ht="42.75" customHeight="1" x14ac:dyDescent="0.2">
      <c r="B5" s="2118" t="s">
        <v>128</v>
      </c>
      <c r="C5" s="2433"/>
      <c r="D5" s="2290" t="s">
        <v>1888</v>
      </c>
      <c r="E5" s="2429"/>
      <c r="F5" s="2189" t="s">
        <v>130</v>
      </c>
      <c r="G5" s="1936"/>
      <c r="H5" s="2290" t="s">
        <v>538</v>
      </c>
      <c r="I5" s="2429"/>
    </row>
    <row r="6" spans="2:10" ht="19.5" customHeight="1" x14ac:dyDescent="0.2">
      <c r="B6" s="2118" t="s">
        <v>132</v>
      </c>
      <c r="C6" s="2433"/>
      <c r="D6" s="2290" t="s">
        <v>1889</v>
      </c>
      <c r="E6" s="2429"/>
      <c r="F6" s="2189" t="s">
        <v>134</v>
      </c>
      <c r="G6" s="1936"/>
      <c r="H6" s="2098" t="s">
        <v>135</v>
      </c>
      <c r="I6" s="2040"/>
    </row>
    <row r="7" spans="2:10" ht="33.75" customHeight="1" x14ac:dyDescent="0.2">
      <c r="B7" s="2118" t="s">
        <v>136</v>
      </c>
      <c r="C7" s="2433"/>
      <c r="D7" s="2098" t="s">
        <v>1823</v>
      </c>
      <c r="E7" s="2040"/>
      <c r="F7" s="2189" t="s">
        <v>138</v>
      </c>
      <c r="G7" s="1936"/>
      <c r="H7" s="2424" t="s">
        <v>139</v>
      </c>
      <c r="I7" s="2426"/>
    </row>
    <row r="8" spans="2:10" ht="30.75" customHeight="1" x14ac:dyDescent="0.2">
      <c r="B8" s="2118" t="s">
        <v>140</v>
      </c>
      <c r="C8" s="2433"/>
      <c r="D8" s="2098" t="s">
        <v>1890</v>
      </c>
      <c r="E8" s="2040"/>
      <c r="F8" s="2189" t="s">
        <v>142</v>
      </c>
      <c r="G8" s="1936"/>
      <c r="H8" s="2098" t="s">
        <v>499</v>
      </c>
      <c r="I8" s="2040"/>
    </row>
    <row r="9" spans="2:10" ht="15" customHeight="1" x14ac:dyDescent="0.2"/>
    <row r="10" spans="2:10" ht="22.5" customHeight="1" x14ac:dyDescent="0.2">
      <c r="B10" s="2307" t="s">
        <v>144</v>
      </c>
      <c r="C10" s="2308"/>
      <c r="D10" s="2308"/>
      <c r="E10" s="2308"/>
      <c r="F10" s="2308"/>
      <c r="G10" s="2308"/>
      <c r="H10" s="2308"/>
      <c r="I10" s="2308"/>
    </row>
    <row r="11" spans="2:10" s="172" customFormat="1" ht="22.5" customHeight="1" x14ac:dyDescent="0.2">
      <c r="B11" s="225" t="s">
        <v>1891</v>
      </c>
      <c r="E11" s="225" t="s">
        <v>1892</v>
      </c>
    </row>
    <row r="12" spans="2:10" ht="22.5" customHeight="1" x14ac:dyDescent="0.2">
      <c r="B12" s="289"/>
      <c r="C12" s="92"/>
      <c r="D12" s="92"/>
      <c r="E12" s="92"/>
      <c r="F12" s="92"/>
      <c r="G12" s="92"/>
      <c r="H12" s="92"/>
    </row>
    <row r="13" spans="2:10" ht="22.5" customHeight="1" x14ac:dyDescent="0.2">
      <c r="B13" s="289" t="s">
        <v>72</v>
      </c>
      <c r="C13" s="92"/>
      <c r="D13" s="92"/>
      <c r="E13" s="92"/>
      <c r="F13" s="92"/>
      <c r="G13" s="92"/>
      <c r="H13" s="92"/>
      <c r="I13" s="92"/>
    </row>
    <row r="14" spans="2:10" ht="15.75" customHeight="1" x14ac:dyDescent="0.2">
      <c r="B14" s="2220" t="s">
        <v>502</v>
      </c>
      <c r="C14" s="2220" t="s">
        <v>1893</v>
      </c>
      <c r="D14" s="2220"/>
      <c r="E14" s="2220"/>
      <c r="F14" s="2220"/>
      <c r="G14" s="2220"/>
    </row>
    <row r="15" spans="2:10" ht="15.75" customHeight="1" x14ac:dyDescent="0.2">
      <c r="B15" s="2220"/>
      <c r="C15" s="1177" t="s">
        <v>998</v>
      </c>
      <c r="D15" s="1177" t="s">
        <v>999</v>
      </c>
      <c r="E15" s="1177" t="s">
        <v>153</v>
      </c>
      <c r="F15" s="1177" t="s">
        <v>1114</v>
      </c>
      <c r="G15" s="1177" t="s">
        <v>316</v>
      </c>
    </row>
    <row r="16" spans="2:10" ht="15.75" customHeight="1" x14ac:dyDescent="0.25">
      <c r="B16" s="2220"/>
      <c r="C16" s="1671" t="s">
        <v>1894</v>
      </c>
      <c r="D16" s="1671" t="s">
        <v>1895</v>
      </c>
      <c r="E16" s="1671" t="s">
        <v>1896</v>
      </c>
      <c r="F16" s="1671" t="s">
        <v>1897</v>
      </c>
      <c r="G16" s="1671" t="s">
        <v>1898</v>
      </c>
    </row>
    <row r="17" spans="2:7" ht="15.75" customHeight="1" x14ac:dyDescent="0.2">
      <c r="B17" s="1673" t="s">
        <v>565</v>
      </c>
      <c r="C17" s="1674">
        <v>0.6166666666666667</v>
      </c>
      <c r="D17" s="1675">
        <v>0.54166666666666663</v>
      </c>
      <c r="E17" s="1685">
        <v>0.72857142857142854</v>
      </c>
      <c r="F17" s="1685">
        <v>0.55384615384615388</v>
      </c>
      <c r="G17" s="1686">
        <v>0.34375</v>
      </c>
    </row>
    <row r="18" spans="2:7" ht="15.75" customHeight="1" x14ac:dyDescent="0.2">
      <c r="B18" s="1676" t="s">
        <v>936</v>
      </c>
      <c r="C18" s="1677">
        <v>0.6470588235294118</v>
      </c>
      <c r="D18" s="1678">
        <v>0.60416666666666663</v>
      </c>
      <c r="E18" s="1687">
        <v>0.53333333333333333</v>
      </c>
      <c r="F18" s="1687">
        <v>0.47727272727272729</v>
      </c>
      <c r="G18" s="1688">
        <v>0.43396226415094341</v>
      </c>
    </row>
    <row r="19" spans="2:7" ht="15.75" customHeight="1" x14ac:dyDescent="0.2">
      <c r="B19" s="1676" t="s">
        <v>1005</v>
      </c>
      <c r="C19" s="1677">
        <v>0.45</v>
      </c>
      <c r="D19" s="1678">
        <v>0.5714285714285714</v>
      </c>
      <c r="E19" s="1687">
        <v>0.34782608695652173</v>
      </c>
      <c r="F19" s="1687">
        <v>0.63829787234042556</v>
      </c>
      <c r="G19" s="1688">
        <v>0.54385964912280704</v>
      </c>
    </row>
    <row r="20" spans="2:7" ht="15.75" customHeight="1" x14ac:dyDescent="0.2">
      <c r="B20" s="1676" t="s">
        <v>941</v>
      </c>
      <c r="C20" s="1677">
        <v>0.53521126760563376</v>
      </c>
      <c r="D20" s="1678">
        <v>0.54166666666666663</v>
      </c>
      <c r="E20" s="1687">
        <v>0.63636363636363635</v>
      </c>
      <c r="F20" s="1687">
        <v>0.56521739130434778</v>
      </c>
      <c r="G20" s="1688">
        <v>0.46575342465753422</v>
      </c>
    </row>
    <row r="21" spans="2:7" ht="15.75" customHeight="1" x14ac:dyDescent="0.2">
      <c r="B21" s="1676" t="s">
        <v>943</v>
      </c>
      <c r="C21" s="1677">
        <v>0.25925925925925924</v>
      </c>
      <c r="D21" s="1678">
        <v>0.31578947368421051</v>
      </c>
      <c r="E21" s="1687">
        <v>0.29166666666666669</v>
      </c>
      <c r="F21" s="1687">
        <v>0.40740740740740738</v>
      </c>
      <c r="G21" s="1688">
        <v>0.25</v>
      </c>
    </row>
    <row r="22" spans="2:7" ht="15.75" customHeight="1" x14ac:dyDescent="0.2">
      <c r="B22" s="1676" t="s">
        <v>944</v>
      </c>
      <c r="C22" s="1677">
        <v>0.21052631578947367</v>
      </c>
      <c r="D22" s="1678">
        <v>0.16666666666666666</v>
      </c>
      <c r="E22" s="1687">
        <v>0.5</v>
      </c>
      <c r="F22" s="1687">
        <v>0.17391304347826086</v>
      </c>
      <c r="G22" s="1688">
        <v>0.27272727272727271</v>
      </c>
    </row>
    <row r="23" spans="2:7" ht="15.75" customHeight="1" x14ac:dyDescent="0.2">
      <c r="B23" s="1676" t="s">
        <v>945</v>
      </c>
      <c r="C23" s="1677">
        <v>0.6</v>
      </c>
      <c r="D23" s="1678">
        <v>0.71875</v>
      </c>
      <c r="E23" s="1687">
        <v>0.6</v>
      </c>
      <c r="F23" s="1687">
        <v>0.58823529411764708</v>
      </c>
      <c r="G23" s="1688">
        <v>0.6875</v>
      </c>
    </row>
    <row r="24" spans="2:7" ht="15.75" customHeight="1" x14ac:dyDescent="0.2">
      <c r="B24" s="1676" t="s">
        <v>947</v>
      </c>
      <c r="C24" s="1677">
        <v>0.46153846153846156</v>
      </c>
      <c r="D24" s="1678">
        <v>0.26923076923076922</v>
      </c>
      <c r="E24" s="1687">
        <v>0.28000000000000003</v>
      </c>
      <c r="F24" s="1687">
        <v>0.41666666666666669</v>
      </c>
      <c r="G24" s="1688">
        <v>0.4</v>
      </c>
    </row>
    <row r="25" spans="2:7" ht="15.75" customHeight="1" x14ac:dyDescent="0.2">
      <c r="B25" s="1676" t="s">
        <v>1269</v>
      </c>
      <c r="C25" s="1677">
        <v>0.14285714285714285</v>
      </c>
      <c r="D25" s="1678">
        <v>0.46153846153846156</v>
      </c>
      <c r="E25" s="1687">
        <v>0.4</v>
      </c>
      <c r="F25" s="1687">
        <v>0.6875</v>
      </c>
      <c r="G25" s="1688">
        <v>0.55000000000000004</v>
      </c>
    </row>
    <row r="26" spans="2:7" ht="15.75" customHeight="1" x14ac:dyDescent="0.2">
      <c r="B26" s="1676" t="s">
        <v>953</v>
      </c>
      <c r="C26" s="1679"/>
      <c r="D26" s="1680"/>
      <c r="E26" s="1680"/>
      <c r="F26" s="1687">
        <v>0.78846153846153844</v>
      </c>
      <c r="G26" s="1688">
        <v>0.8928571428571429</v>
      </c>
    </row>
    <row r="27" spans="2:7" ht="15.75" customHeight="1" x14ac:dyDescent="0.2">
      <c r="B27" s="1676" t="s">
        <v>951</v>
      </c>
      <c r="C27" s="1677">
        <v>0.4</v>
      </c>
      <c r="D27" s="1678">
        <v>0.33333333333333331</v>
      </c>
      <c r="E27" s="1687">
        <v>0.27272727272727271</v>
      </c>
      <c r="F27" s="1687">
        <v>0.16666666666666666</v>
      </c>
      <c r="G27" s="1688">
        <v>0.2857142857142857</v>
      </c>
    </row>
    <row r="28" spans="2:7" ht="15.75" customHeight="1" x14ac:dyDescent="0.2">
      <c r="B28" s="1676" t="s">
        <v>955</v>
      </c>
      <c r="C28" s="1677">
        <v>0.61538461538461542</v>
      </c>
      <c r="D28" s="1678">
        <v>0.625</v>
      </c>
      <c r="E28" s="1680"/>
      <c r="F28" s="1680"/>
      <c r="G28" s="1688">
        <v>0.63888888888888884</v>
      </c>
    </row>
    <row r="29" spans="2:7" ht="15.75" customHeight="1" x14ac:dyDescent="0.2">
      <c r="B29" s="1676" t="s">
        <v>572</v>
      </c>
      <c r="C29" s="1677">
        <v>0.22448979591836735</v>
      </c>
      <c r="D29" s="1678">
        <v>0.45652173913043476</v>
      </c>
      <c r="E29" s="1687">
        <v>0.48148148148148145</v>
      </c>
      <c r="F29" s="1687">
        <v>0.484375</v>
      </c>
      <c r="G29" s="1688">
        <v>0.453125</v>
      </c>
    </row>
    <row r="30" spans="2:7" ht="15.75" customHeight="1" x14ac:dyDescent="0.2">
      <c r="B30" s="1676" t="s">
        <v>957</v>
      </c>
      <c r="C30" s="1677">
        <v>0.55319148936170215</v>
      </c>
      <c r="D30" s="1678">
        <v>0.58333333333333337</v>
      </c>
      <c r="E30" s="1687">
        <v>0.55555555555555558</v>
      </c>
      <c r="F30" s="1687">
        <v>0.56140350877192979</v>
      </c>
      <c r="G30" s="1688">
        <v>0.61016949152542377</v>
      </c>
    </row>
    <row r="31" spans="2:7" ht="15.75" customHeight="1" x14ac:dyDescent="0.2">
      <c r="B31" s="1676" t="s">
        <v>961</v>
      </c>
      <c r="C31" s="1677">
        <v>0.47826086956521741</v>
      </c>
      <c r="D31" s="1678">
        <v>0.58163265306122447</v>
      </c>
      <c r="E31" s="1687">
        <v>0.484375</v>
      </c>
      <c r="F31" s="1687">
        <v>0.5725190839694656</v>
      </c>
      <c r="G31" s="1688">
        <v>0.47286821705426357</v>
      </c>
    </row>
    <row r="32" spans="2:7" ht="15.75" customHeight="1" x14ac:dyDescent="0.2">
      <c r="B32" s="1681" t="s">
        <v>959</v>
      </c>
      <c r="C32" s="1677">
        <v>0.47058823529411764</v>
      </c>
      <c r="D32" s="1678">
        <v>0.51515151515151514</v>
      </c>
      <c r="E32" s="1687">
        <v>0.52631578947368418</v>
      </c>
      <c r="F32" s="1687">
        <v>0.55405405405405406</v>
      </c>
      <c r="G32" s="1688">
        <v>0.55681818181818177</v>
      </c>
    </row>
    <row r="33" spans="2:9" ht="15.75" customHeight="1" x14ac:dyDescent="0.2">
      <c r="B33" s="1676" t="s">
        <v>962</v>
      </c>
      <c r="C33" s="1677">
        <v>0.37931034482758619</v>
      </c>
      <c r="D33" s="1678">
        <v>0.57777777777777772</v>
      </c>
      <c r="E33" s="1687">
        <v>0.54098360655737709</v>
      </c>
      <c r="F33" s="1687">
        <v>0.51923076923076927</v>
      </c>
      <c r="G33" s="1688">
        <v>0.5</v>
      </c>
    </row>
    <row r="34" spans="2:9" ht="15.75" customHeight="1" x14ac:dyDescent="0.2">
      <c r="B34" s="1676" t="s">
        <v>963</v>
      </c>
      <c r="C34" s="1677">
        <v>0.5757575757575758</v>
      </c>
      <c r="D34" s="1678">
        <v>0.36956521739130432</v>
      </c>
      <c r="E34" s="1687">
        <v>0.34883720930232559</v>
      </c>
      <c r="F34" s="1687">
        <v>0.61538461538461542</v>
      </c>
      <c r="G34" s="1688">
        <v>0.55769230769230771</v>
      </c>
    </row>
    <row r="35" spans="2:9" ht="15.75" customHeight="1" thickBot="1" x14ac:dyDescent="0.25">
      <c r="B35" s="1682" t="s">
        <v>965</v>
      </c>
      <c r="C35" s="1683">
        <v>0.61224489795918369</v>
      </c>
      <c r="D35" s="1684">
        <v>0.65306122448979587</v>
      </c>
      <c r="E35" s="1690">
        <v>0.6</v>
      </c>
      <c r="F35" s="1690">
        <v>0.56603773584905659</v>
      </c>
      <c r="G35" s="1689">
        <v>0.660377358490566</v>
      </c>
    </row>
    <row r="36" spans="2:9" ht="15.75" customHeight="1" thickBot="1" x14ac:dyDescent="0.25">
      <c r="B36" s="207"/>
      <c r="C36" s="245"/>
      <c r="D36" s="245"/>
      <c r="E36" s="207"/>
      <c r="F36" s="207"/>
      <c r="G36" s="207"/>
    </row>
    <row r="37" spans="2:9" ht="15.75" customHeight="1" thickBot="1" x14ac:dyDescent="0.3">
      <c r="B37" s="1672" t="s">
        <v>1899</v>
      </c>
      <c r="C37" s="1691">
        <v>0.48675034867503486</v>
      </c>
      <c r="D37" s="1692">
        <v>0.52867132867132871</v>
      </c>
      <c r="E37" s="1693">
        <v>0.46810933940774485</v>
      </c>
      <c r="F37" s="1693">
        <v>0.53837597330367071</v>
      </c>
      <c r="G37" s="1693">
        <v>0.52196118488253318</v>
      </c>
    </row>
    <row r="38" spans="2:9" ht="15.75" customHeight="1" thickBot="1" x14ac:dyDescent="0.3">
      <c r="B38" s="1672" t="s">
        <v>1900</v>
      </c>
      <c r="C38" s="1694">
        <f>AVERAGE(C17:C35)</f>
        <v>0.45735254229524525</v>
      </c>
      <c r="D38" s="1695">
        <f>AVERAGE(D17:D35)</f>
        <v>0.49368226312318875</v>
      </c>
      <c r="E38" s="1695">
        <f>AVERAGE(E17:E35)</f>
        <v>0.4781198274699579</v>
      </c>
      <c r="F38" s="1695">
        <f>AVERAGE(F17:F35)</f>
        <v>0.51869386271231843</v>
      </c>
      <c r="G38" s="1695">
        <f>AVERAGE(G17:G35)</f>
        <v>0.50400334129997981</v>
      </c>
    </row>
    <row r="39" spans="2:9" ht="15.75" customHeight="1" thickBot="1" x14ac:dyDescent="0.3">
      <c r="B39" s="464"/>
      <c r="C39" s="465"/>
      <c r="D39" s="465"/>
      <c r="E39" s="465"/>
      <c r="F39" s="465"/>
      <c r="G39" s="465"/>
    </row>
    <row r="40" spans="2:9" ht="15.75" customHeight="1" thickBot="1" x14ac:dyDescent="0.3">
      <c r="B40" s="1696" t="s">
        <v>1901</v>
      </c>
      <c r="C40" s="1692">
        <v>0.63156940920623417</v>
      </c>
      <c r="D40" s="1692">
        <v>0.63391915641476271</v>
      </c>
      <c r="E40" s="1693">
        <v>0.62777415143603132</v>
      </c>
      <c r="F40" s="1693">
        <v>0.62898751733703195</v>
      </c>
      <c r="G40" s="1693">
        <v>0.61323982210058159</v>
      </c>
    </row>
    <row r="41" spans="2:9" ht="15.75" customHeight="1" thickBot="1" x14ac:dyDescent="0.3">
      <c r="B41" s="1696" t="s">
        <v>1902</v>
      </c>
      <c r="C41" s="1695">
        <v>0.57528700896119622</v>
      </c>
      <c r="D41" s="1695">
        <v>0.57940852850280977</v>
      </c>
      <c r="E41" s="1697">
        <v>0.59097185516756257</v>
      </c>
      <c r="F41" s="1697">
        <v>0.63217086539241418</v>
      </c>
      <c r="G41" s="1697">
        <v>0.6170986860211658</v>
      </c>
    </row>
    <row r="43" spans="2:9" ht="15.75" customHeight="1" x14ac:dyDescent="0.2">
      <c r="B43" s="39" t="s">
        <v>1903</v>
      </c>
    </row>
    <row r="44" spans="2:9" ht="15.75" customHeight="1" x14ac:dyDescent="0.2">
      <c r="B44" s="39" t="s">
        <v>1904</v>
      </c>
    </row>
    <row r="45" spans="2:9" ht="15.75" customHeight="1" x14ac:dyDescent="0.2">
      <c r="B45" s="39" t="s">
        <v>1905</v>
      </c>
    </row>
    <row r="47" spans="2:9" ht="21.75" customHeight="1" x14ac:dyDescent="0.2">
      <c r="B47" s="2118" t="s">
        <v>1705</v>
      </c>
      <c r="C47" s="2118"/>
      <c r="D47" s="2118"/>
      <c r="E47" s="2118"/>
      <c r="F47" s="2118"/>
      <c r="G47" s="2118"/>
      <c r="I47" s="294" t="s">
        <v>428</v>
      </c>
    </row>
    <row r="48" spans="2:9" ht="21.75" customHeight="1" x14ac:dyDescent="0.2">
      <c r="I48" s="475" t="s">
        <v>429</v>
      </c>
    </row>
    <row r="49" spans="2:9" ht="15.75" customHeight="1" x14ac:dyDescent="0.2">
      <c r="B49" s="466" t="s">
        <v>1906</v>
      </c>
      <c r="C49" s="467"/>
      <c r="D49" s="467"/>
      <c r="E49" s="467"/>
      <c r="F49" s="467"/>
      <c r="G49" s="468"/>
      <c r="I49" s="475" t="s">
        <v>430</v>
      </c>
    </row>
    <row r="50" spans="2:9" ht="20.25" customHeight="1" x14ac:dyDescent="0.2">
      <c r="B50" s="469" t="s">
        <v>1907</v>
      </c>
      <c r="G50" s="470"/>
      <c r="I50" s="475" t="s">
        <v>326</v>
      </c>
    </row>
    <row r="51" spans="2:9" ht="20.25" customHeight="1" x14ac:dyDescent="0.2">
      <c r="B51" s="469" t="s">
        <v>1908</v>
      </c>
      <c r="G51" s="470"/>
      <c r="I51" s="475" t="s">
        <v>431</v>
      </c>
    </row>
    <row r="52" spans="2:9" ht="20.25" customHeight="1" x14ac:dyDescent="0.2">
      <c r="B52" s="469" t="s">
        <v>1909</v>
      </c>
      <c r="G52" s="470"/>
    </row>
    <row r="53" spans="2:9" ht="20.25" customHeight="1" x14ac:dyDescent="0.2">
      <c r="B53" s="469" t="s">
        <v>1910</v>
      </c>
      <c r="G53" s="470"/>
    </row>
    <row r="54" spans="2:9" ht="20.25" customHeight="1" x14ac:dyDescent="0.2">
      <c r="B54" s="469" t="s">
        <v>1911</v>
      </c>
      <c r="G54" s="470"/>
    </row>
    <row r="55" spans="2:9" ht="15.75" customHeight="1" x14ac:dyDescent="0.2">
      <c r="B55" s="312"/>
      <c r="C55" s="471"/>
      <c r="D55" s="471"/>
      <c r="E55" s="471"/>
      <c r="F55" s="471"/>
      <c r="G55" s="472"/>
    </row>
  </sheetData>
  <sheetProtection formatCells="0" formatColumns="0" formatRows="0" insertColumns="0" insertRows="0" insertHyperlinks="0" deleteColumns="0" deleteRows="0" pivotTables="0"/>
  <mergeCells count="26">
    <mergeCell ref="B14:B16"/>
    <mergeCell ref="C14:G14"/>
    <mergeCell ref="B8:C8"/>
    <mergeCell ref="B7:C7"/>
    <mergeCell ref="B10:I10"/>
    <mergeCell ref="H8:I8"/>
    <mergeCell ref="F8:G8"/>
    <mergeCell ref="F7:G7"/>
    <mergeCell ref="D8:E8"/>
    <mergeCell ref="D7:E7"/>
    <mergeCell ref="B2:E2"/>
    <mergeCell ref="F2:I2"/>
    <mergeCell ref="H6:I6"/>
    <mergeCell ref="H7:I7"/>
    <mergeCell ref="B47:G47"/>
    <mergeCell ref="B4:C4"/>
    <mergeCell ref="D4:E4"/>
    <mergeCell ref="F4:G4"/>
    <mergeCell ref="H4:I4"/>
    <mergeCell ref="B5:C5"/>
    <mergeCell ref="D5:E5"/>
    <mergeCell ref="F5:G5"/>
    <mergeCell ref="H5:I5"/>
    <mergeCell ref="F6:G6"/>
    <mergeCell ref="D6:E6"/>
    <mergeCell ref="B6:C6"/>
  </mergeCells>
  <pageMargins left="0.7" right="0.7" top="0.75" bottom="0.75" header="0" footer="0"/>
  <pageSetup paperSize="9" scale="45"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1" id="{00000000-000E-0000-3D00-000001000000}">
            <x14:iconSet iconSet="4Arrows" custom="1">
              <x14:cfvo type="percent">
                <xm:f>0</xm:f>
              </x14:cfvo>
              <x14:cfvo type="num">
                <xm:f>0.35</xm:f>
              </x14:cfvo>
              <x14:cfvo type="num">
                <xm:f>0.45</xm:f>
              </x14:cfvo>
              <x14:cfvo type="num">
                <xm:f>0.55000000000000004</xm:f>
              </x14:cfvo>
              <x14:cfIcon iconSet="3TrafficLights1" iconId="0"/>
              <x14:cfIcon iconSet="3TrafficLights1" iconId="1"/>
              <x14:cfIcon iconSet="3Triangles" iconId="2"/>
              <x14:cfIcon iconSet="3Symbols" iconId="2"/>
            </x14:iconSet>
          </x14:cfRule>
          <xm:sqref>C17:G38</xm:sqref>
        </x14:conditionalFormatting>
      </x14:conditionalFormattings>
    </ext>
  </extLst>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29171-99ED-48AB-8051-CF3B27A4D5F9}">
  <sheetPr>
    <tabColor theme="2"/>
    <pageSetUpPr fitToPage="1"/>
  </sheetPr>
  <dimension ref="B2:K52"/>
  <sheetViews>
    <sheetView showGridLines="0" topLeftCell="A25" workbookViewId="0">
      <selection activeCell="N21" sqref="N21"/>
    </sheetView>
  </sheetViews>
  <sheetFormatPr defaultColWidth="12.5703125" defaultRowHeight="15.75" customHeight="1" x14ac:dyDescent="0.2"/>
  <cols>
    <col min="1" max="1" width="3.42578125" style="39" customWidth="1"/>
    <col min="2" max="2" width="25.5703125" style="39" customWidth="1"/>
    <col min="3" max="7" width="14.7109375" style="39" customWidth="1"/>
    <col min="8" max="8" width="17.42578125" style="39" customWidth="1"/>
    <col min="9" max="9" width="12.5703125" style="39" customWidth="1"/>
    <col min="10" max="10" width="10.5703125" style="39" customWidth="1"/>
    <col min="11" max="20" width="7.5703125" style="39" customWidth="1"/>
    <col min="21" max="16384" width="12.5703125" style="39"/>
  </cols>
  <sheetData>
    <row r="2" spans="2:11" s="166" customFormat="1" ht="27.75" customHeight="1" x14ac:dyDescent="0.25">
      <c r="B2" s="2625" t="s">
        <v>0</v>
      </c>
      <c r="C2" s="2625"/>
      <c r="D2" s="2625"/>
      <c r="E2" s="2625" t="s">
        <v>123</v>
      </c>
      <c r="F2" s="2046" t="s">
        <v>123</v>
      </c>
      <c r="G2" s="2047"/>
      <c r="H2" s="2047"/>
      <c r="I2" s="2047"/>
      <c r="J2" s="2106"/>
    </row>
    <row r="3" spans="2:11" ht="22.5" customHeight="1" x14ac:dyDescent="0.2">
      <c r="B3" s="40"/>
      <c r="C3" s="40"/>
      <c r="D3" s="41"/>
      <c r="E3" s="41"/>
      <c r="F3" s="41"/>
      <c r="G3" s="41"/>
      <c r="H3" s="41"/>
      <c r="I3" s="41"/>
    </row>
    <row r="4" spans="2:11" ht="42" customHeight="1" x14ac:dyDescent="0.25">
      <c r="B4" s="2118" t="s">
        <v>124</v>
      </c>
      <c r="C4" s="2433"/>
      <c r="D4" s="2107" t="s">
        <v>79</v>
      </c>
      <c r="E4" s="2108"/>
      <c r="F4" s="2189" t="s">
        <v>126</v>
      </c>
      <c r="G4" s="1936"/>
      <c r="H4" s="2184" t="s">
        <v>1912</v>
      </c>
      <c r="I4" s="2335"/>
      <c r="J4" s="2336"/>
      <c r="K4" s="1012"/>
    </row>
    <row r="5" spans="2:11" ht="51.75" customHeight="1" x14ac:dyDescent="0.2">
      <c r="B5" s="2118" t="s">
        <v>128</v>
      </c>
      <c r="C5" s="2433"/>
      <c r="D5" s="2243" t="s">
        <v>1913</v>
      </c>
      <c r="E5" s="2499"/>
      <c r="F5" s="2189" t="s">
        <v>130</v>
      </c>
      <c r="G5" s="1936"/>
      <c r="H5" s="2098" t="s">
        <v>475</v>
      </c>
      <c r="I5" s="2068"/>
      <c r="J5" s="2099"/>
    </row>
    <row r="6" spans="2:11" ht="29.25" customHeight="1" x14ac:dyDescent="0.2">
      <c r="B6" s="2118" t="s">
        <v>132</v>
      </c>
      <c r="C6" s="2433"/>
      <c r="D6" s="2098" t="s">
        <v>1889</v>
      </c>
      <c r="E6" s="2099"/>
      <c r="F6" s="2189" t="s">
        <v>134</v>
      </c>
      <c r="G6" s="1936"/>
      <c r="H6" s="2098" t="s">
        <v>135</v>
      </c>
      <c r="I6" s="2039"/>
      <c r="J6" s="2040"/>
    </row>
    <row r="7" spans="2:11" ht="31.5" customHeight="1" x14ac:dyDescent="0.2">
      <c r="B7" s="2118" t="s">
        <v>136</v>
      </c>
      <c r="C7" s="2433"/>
      <c r="D7" s="2098" t="s">
        <v>1823</v>
      </c>
      <c r="E7" s="2040"/>
      <c r="F7" s="2189" t="s">
        <v>138</v>
      </c>
      <c r="G7" s="1936"/>
      <c r="H7" s="2098" t="s">
        <v>139</v>
      </c>
      <c r="I7" s="2039"/>
      <c r="J7" s="2040"/>
    </row>
    <row r="8" spans="2:11" ht="29.25" customHeight="1" x14ac:dyDescent="0.2">
      <c r="B8" s="2118" t="s">
        <v>140</v>
      </c>
      <c r="C8" s="2433"/>
      <c r="D8" s="2098" t="s">
        <v>1890</v>
      </c>
      <c r="E8" s="2099"/>
      <c r="F8" s="2189" t="s">
        <v>142</v>
      </c>
      <c r="G8" s="1936"/>
      <c r="H8" s="2098" t="s">
        <v>499</v>
      </c>
      <c r="I8" s="2039"/>
      <c r="J8" s="2040"/>
    </row>
    <row r="9" spans="2:11" ht="16.5" customHeight="1" x14ac:dyDescent="0.2"/>
    <row r="10" spans="2:11" ht="22.5" customHeight="1" x14ac:dyDescent="0.2">
      <c r="B10" s="2234" t="s">
        <v>144</v>
      </c>
      <c r="C10" s="2159"/>
      <c r="D10" s="2159"/>
      <c r="E10" s="2159"/>
      <c r="F10" s="2159"/>
      <c r="G10" s="2159"/>
      <c r="H10" s="2159"/>
      <c r="I10" s="2159"/>
      <c r="J10" s="2159"/>
    </row>
    <row r="11" spans="2:11" s="172" customFormat="1" ht="22.5" customHeight="1" x14ac:dyDescent="0.2">
      <c r="B11" s="1106" t="s">
        <v>1914</v>
      </c>
      <c r="C11" s="1107"/>
      <c r="D11" s="1107"/>
      <c r="E11" s="1109" t="s">
        <v>1915</v>
      </c>
      <c r="F11" s="1107"/>
      <c r="G11" s="1107"/>
      <c r="H11" s="1107"/>
      <c r="I11" s="1100"/>
      <c r="J11" s="1110"/>
    </row>
    <row r="12" spans="2:11" ht="22.5" customHeight="1" x14ac:dyDescent="0.2">
      <c r="B12" s="194"/>
      <c r="C12" s="92"/>
      <c r="D12" s="92"/>
      <c r="E12" s="92"/>
      <c r="F12" s="92"/>
      <c r="G12" s="92"/>
      <c r="H12" s="72"/>
      <c r="I12" s="92"/>
      <c r="J12" s="92"/>
    </row>
    <row r="13" spans="2:11" ht="15.75" customHeight="1" x14ac:dyDescent="0.2">
      <c r="B13" s="2490" t="s">
        <v>1916</v>
      </c>
      <c r="C13" s="1463"/>
      <c r="D13" s="1463"/>
      <c r="E13" s="1463"/>
      <c r="F13" s="1463"/>
      <c r="G13" s="1463"/>
    </row>
    <row r="14" spans="2:11" ht="15.75" customHeight="1" x14ac:dyDescent="0.2">
      <c r="B14" s="2710"/>
      <c r="C14" s="1698" t="s">
        <v>1897</v>
      </c>
      <c r="D14" s="1698" t="s">
        <v>1898</v>
      </c>
      <c r="E14" s="1698" t="s">
        <v>1917</v>
      </c>
      <c r="F14" s="1698" t="s">
        <v>1918</v>
      </c>
      <c r="G14" s="1698" t="s">
        <v>1919</v>
      </c>
    </row>
    <row r="15" spans="2:11" ht="18" customHeight="1" x14ac:dyDescent="0.2">
      <c r="B15" s="1699" t="s">
        <v>831</v>
      </c>
      <c r="C15" s="1700">
        <v>0.81</v>
      </c>
      <c r="D15" s="1700">
        <v>0.83299999999999996</v>
      </c>
      <c r="E15" s="1700">
        <v>0.82599999999999996</v>
      </c>
      <c r="F15" s="1700">
        <v>0.87</v>
      </c>
      <c r="G15" s="1700">
        <v>0.68</v>
      </c>
    </row>
    <row r="16" spans="2:11" ht="21.75" customHeight="1" x14ac:dyDescent="0.2">
      <c r="B16" s="1699" t="s">
        <v>833</v>
      </c>
      <c r="C16" s="1700">
        <v>0.94399999999999995</v>
      </c>
      <c r="D16" s="1700">
        <v>0.81</v>
      </c>
      <c r="E16" s="1700">
        <v>0.84199999999999997</v>
      </c>
      <c r="F16" s="1700">
        <v>0.93799999999999994</v>
      </c>
      <c r="G16" s="1700">
        <v>1</v>
      </c>
    </row>
    <row r="17" spans="2:7" ht="18" customHeight="1" x14ac:dyDescent="0.2">
      <c r="B17" s="1699" t="s">
        <v>1204</v>
      </c>
      <c r="C17" s="1700"/>
      <c r="D17" s="1700"/>
      <c r="E17" s="1700">
        <v>0.71399999999999997</v>
      </c>
      <c r="F17" s="1700">
        <v>0.82399999999999995</v>
      </c>
      <c r="G17" s="1700">
        <v>0.9</v>
      </c>
    </row>
    <row r="18" spans="2:7" ht="18" customHeight="1" x14ac:dyDescent="0.2">
      <c r="B18" s="1699" t="s">
        <v>942</v>
      </c>
      <c r="C18" s="1700">
        <v>0.54500000000000004</v>
      </c>
      <c r="D18" s="1700"/>
      <c r="E18" s="1700">
        <v>0.48299999999999998</v>
      </c>
      <c r="F18" s="1700"/>
      <c r="G18" s="1700"/>
    </row>
    <row r="19" spans="2:7" ht="18" customHeight="1" x14ac:dyDescent="0.2">
      <c r="B19" s="1699" t="s">
        <v>836</v>
      </c>
      <c r="C19" s="1700">
        <v>0.85</v>
      </c>
      <c r="D19" s="1700">
        <v>0.75</v>
      </c>
      <c r="E19" s="1700">
        <v>1</v>
      </c>
      <c r="F19" s="1700">
        <v>0.9</v>
      </c>
      <c r="G19" s="1700">
        <v>0.82799999999999996</v>
      </c>
    </row>
    <row r="20" spans="2:7" ht="22.5" customHeight="1" x14ac:dyDescent="0.2">
      <c r="B20" s="1699" t="s">
        <v>837</v>
      </c>
      <c r="C20" s="1700">
        <v>0.77800000000000002</v>
      </c>
      <c r="D20" s="1700">
        <v>0.66700000000000004</v>
      </c>
      <c r="E20" s="1700">
        <v>0.9</v>
      </c>
      <c r="F20" s="1700">
        <v>0.81799999999999995</v>
      </c>
      <c r="G20" s="1700">
        <v>0.93300000000000005</v>
      </c>
    </row>
    <row r="21" spans="2:7" ht="18" customHeight="1" x14ac:dyDescent="0.2">
      <c r="B21" s="1699" t="s">
        <v>946</v>
      </c>
      <c r="C21" s="1700">
        <v>0.78800000000000003</v>
      </c>
      <c r="D21" s="1700">
        <v>0.78900000000000003</v>
      </c>
      <c r="E21" s="1700">
        <v>0.72699999999999998</v>
      </c>
      <c r="F21" s="1700">
        <v>0.71399999999999997</v>
      </c>
      <c r="G21" s="1700">
        <v>0.66700000000000004</v>
      </c>
    </row>
    <row r="22" spans="2:7" ht="18" customHeight="1" x14ac:dyDescent="0.2">
      <c r="B22" s="1699" t="s">
        <v>1920</v>
      </c>
      <c r="C22" s="1700">
        <v>0.86699999999999999</v>
      </c>
      <c r="D22" s="1700">
        <v>1</v>
      </c>
      <c r="E22" s="1700"/>
      <c r="F22" s="1700"/>
      <c r="G22" s="1700"/>
    </row>
    <row r="23" spans="2:7" ht="18" customHeight="1" x14ac:dyDescent="0.2">
      <c r="B23" s="1699" t="s">
        <v>950</v>
      </c>
      <c r="C23" s="1700"/>
      <c r="D23" s="1700"/>
      <c r="E23" s="1700">
        <v>0.92100000000000004</v>
      </c>
      <c r="F23" s="1700">
        <v>0.80800000000000005</v>
      </c>
      <c r="G23" s="1700">
        <v>0.84399999999999997</v>
      </c>
    </row>
    <row r="24" spans="2:7" ht="18" customHeight="1" x14ac:dyDescent="0.2">
      <c r="B24" s="1699" t="s">
        <v>1921</v>
      </c>
      <c r="C24" s="1700">
        <v>0.5</v>
      </c>
      <c r="D24" s="1700">
        <v>0.55600000000000005</v>
      </c>
      <c r="E24" s="1700">
        <v>0.65500000000000003</v>
      </c>
      <c r="F24" s="1700">
        <v>0.63600000000000001</v>
      </c>
      <c r="G24" s="1700">
        <v>0.7</v>
      </c>
    </row>
    <row r="25" spans="2:7" ht="21.75" customHeight="1" x14ac:dyDescent="0.2">
      <c r="B25" s="1699" t="s">
        <v>956</v>
      </c>
      <c r="C25" s="1700"/>
      <c r="D25" s="1700">
        <v>0.375</v>
      </c>
      <c r="E25" s="1700"/>
      <c r="F25" s="1700">
        <v>0.83299999999999996</v>
      </c>
      <c r="G25" s="1700"/>
    </row>
    <row r="26" spans="2:7" ht="18" customHeight="1" x14ac:dyDescent="0.2">
      <c r="B26" s="1699" t="s">
        <v>845</v>
      </c>
      <c r="C26" s="1700">
        <v>0.875</v>
      </c>
      <c r="D26" s="1700">
        <v>0.94099999999999995</v>
      </c>
      <c r="E26" s="1700">
        <v>0.92300000000000004</v>
      </c>
      <c r="F26" s="1700">
        <v>1</v>
      </c>
      <c r="G26" s="1700">
        <v>0.88500000000000001</v>
      </c>
    </row>
    <row r="27" spans="2:7" ht="18" customHeight="1" x14ac:dyDescent="0.2">
      <c r="B27" s="1699" t="s">
        <v>958</v>
      </c>
      <c r="C27" s="1700">
        <v>0.879</v>
      </c>
      <c r="D27" s="1700">
        <v>0.7</v>
      </c>
      <c r="E27" s="1700">
        <v>0.66700000000000004</v>
      </c>
      <c r="F27" s="1700">
        <v>0.77300000000000002</v>
      </c>
      <c r="G27" s="1700">
        <v>0.70799999999999996</v>
      </c>
    </row>
    <row r="28" spans="2:7" ht="18" customHeight="1" x14ac:dyDescent="0.2">
      <c r="B28" s="1699" t="s">
        <v>1877</v>
      </c>
      <c r="C28" s="1700"/>
      <c r="D28" s="1700">
        <v>0.84599999999999997</v>
      </c>
      <c r="E28" s="1700">
        <v>1</v>
      </c>
      <c r="F28" s="1700">
        <v>0.96399999999999997</v>
      </c>
      <c r="G28" s="1700">
        <v>0.78900000000000003</v>
      </c>
    </row>
    <row r="29" spans="2:7" ht="27" customHeight="1" x14ac:dyDescent="0.2">
      <c r="B29" s="1699" t="s">
        <v>849</v>
      </c>
      <c r="C29" s="1700">
        <v>0.83299999999999996</v>
      </c>
      <c r="D29" s="1700">
        <v>0.88900000000000001</v>
      </c>
      <c r="E29" s="1700">
        <v>0.95499999999999996</v>
      </c>
      <c r="F29" s="1700">
        <v>0.81799999999999995</v>
      </c>
      <c r="G29" s="1700">
        <v>0.56299999999999994</v>
      </c>
    </row>
    <row r="30" spans="2:7" ht="33.75" customHeight="1" x14ac:dyDescent="0.2">
      <c r="B30" s="1699" t="s">
        <v>850</v>
      </c>
      <c r="C30" s="1700">
        <v>0.97099999999999997</v>
      </c>
      <c r="D30" s="1700">
        <v>0.97199999999999998</v>
      </c>
      <c r="E30" s="1700">
        <v>0.89800000000000002</v>
      </c>
      <c r="F30" s="1700">
        <v>0.88900000000000001</v>
      </c>
      <c r="G30" s="1700">
        <v>0.85299999999999998</v>
      </c>
    </row>
    <row r="31" spans="2:7" ht="30.75" customHeight="1" x14ac:dyDescent="0.2">
      <c r="B31" s="1699" t="s">
        <v>1922</v>
      </c>
      <c r="C31" s="1700">
        <v>0.84599999999999997</v>
      </c>
      <c r="D31" s="1700">
        <v>0.76200000000000001</v>
      </c>
      <c r="E31" s="1700">
        <v>0.85299999999999998</v>
      </c>
      <c r="F31" s="1700">
        <v>0.89300000000000002</v>
      </c>
      <c r="G31" s="1700">
        <v>0.88900000000000001</v>
      </c>
    </row>
    <row r="32" spans="2:7" ht="21" customHeight="1" x14ac:dyDescent="0.2">
      <c r="B32" s="1699" t="s">
        <v>964</v>
      </c>
      <c r="C32" s="1700">
        <v>0.71399999999999997</v>
      </c>
      <c r="D32" s="1700">
        <v>0.875</v>
      </c>
      <c r="E32" s="1700"/>
      <c r="F32" s="1700"/>
      <c r="G32" s="1700"/>
    </row>
    <row r="33" spans="2:9" ht="15.75" customHeight="1" x14ac:dyDescent="0.2">
      <c r="B33" s="462"/>
      <c r="C33" s="463"/>
      <c r="D33" s="463"/>
      <c r="E33" s="463"/>
      <c r="F33" s="463"/>
      <c r="G33" s="463"/>
    </row>
    <row r="34" spans="2:9" ht="15.75" customHeight="1" x14ac:dyDescent="0.2">
      <c r="B34" s="1701" t="s">
        <v>1923</v>
      </c>
      <c r="C34" s="1702">
        <v>0.82099999999999995</v>
      </c>
      <c r="D34" s="1702">
        <v>0.82199999999999995</v>
      </c>
      <c r="E34" s="1702">
        <v>0.82</v>
      </c>
      <c r="F34" s="1702">
        <v>0.85</v>
      </c>
      <c r="G34" s="1702">
        <v>0.80600000000000005</v>
      </c>
    </row>
    <row r="35" spans="2:9" ht="15.75" customHeight="1" x14ac:dyDescent="0.2">
      <c r="B35" s="1701" t="s">
        <v>1924</v>
      </c>
      <c r="C35" s="1702">
        <f>AVERAGE(C15:C32)</f>
        <v>0.8</v>
      </c>
      <c r="D35" s="1702">
        <f>AVERAGE(D15:D32)</f>
        <v>0.78433333333333322</v>
      </c>
      <c r="E35" s="1702">
        <f>AVERAGE(E15:E32)</f>
        <v>0.8242666666666667</v>
      </c>
      <c r="F35" s="1702">
        <f>AVERAGE(F15:F32)</f>
        <v>0.84520000000000006</v>
      </c>
      <c r="G35" s="1702">
        <f>AVERAGE(G15:G32)</f>
        <v>0.80278571428571421</v>
      </c>
    </row>
    <row r="36" spans="2:9" ht="15.75" customHeight="1" x14ac:dyDescent="0.2">
      <c r="B36" s="462"/>
      <c r="C36" s="463"/>
      <c r="D36" s="463"/>
      <c r="E36" s="463"/>
      <c r="F36" s="463"/>
      <c r="G36" s="463"/>
    </row>
    <row r="37" spans="2:9" ht="15.75" customHeight="1" x14ac:dyDescent="0.2">
      <c r="B37" s="1478" t="s">
        <v>1925</v>
      </c>
      <c r="C37" s="1703">
        <v>0.89900000000000002</v>
      </c>
      <c r="D37" s="1703">
        <v>0.89400000000000002</v>
      </c>
      <c r="E37" s="1703">
        <v>0.88</v>
      </c>
      <c r="F37" s="1703">
        <v>0.88100000000000001</v>
      </c>
      <c r="G37" s="1703">
        <v>0.90700000000000003</v>
      </c>
    </row>
    <row r="38" spans="2:9" ht="15.75" customHeight="1" x14ac:dyDescent="0.2">
      <c r="B38" s="1478" t="s">
        <v>1926</v>
      </c>
      <c r="C38" s="1703">
        <v>0.86799999999999999</v>
      </c>
      <c r="D38" s="1703">
        <v>0.85499999999999998</v>
      </c>
      <c r="E38" s="1703">
        <v>0.84099999999999997</v>
      </c>
      <c r="F38" s="1703">
        <v>0.83799999999999997</v>
      </c>
      <c r="G38" s="1703">
        <v>0.89900000000000002</v>
      </c>
    </row>
    <row r="40" spans="2:9" ht="15.75" customHeight="1" x14ac:dyDescent="0.2">
      <c r="B40" s="44" t="s">
        <v>1927</v>
      </c>
    </row>
    <row r="41" spans="2:9" ht="15.75" customHeight="1" x14ac:dyDescent="0.2">
      <c r="B41" s="44" t="s">
        <v>1928</v>
      </c>
    </row>
    <row r="42" spans="2:9" ht="15.75" customHeight="1" x14ac:dyDescent="0.2">
      <c r="B42" s="44" t="s">
        <v>1929</v>
      </c>
    </row>
    <row r="44" spans="2:9" ht="15.75" customHeight="1" x14ac:dyDescent="0.2">
      <c r="B44" s="2118" t="s">
        <v>1705</v>
      </c>
      <c r="C44" s="2118"/>
      <c r="D44" s="2118"/>
      <c r="E44" s="2118"/>
      <c r="F44" s="2118"/>
      <c r="G44" s="2118"/>
      <c r="I44" s="294" t="s">
        <v>428</v>
      </c>
    </row>
    <row r="46" spans="2:9" ht="15.75" customHeight="1" x14ac:dyDescent="0.2">
      <c r="B46" s="2701" t="s">
        <v>1930</v>
      </c>
      <c r="C46" s="2702"/>
      <c r="D46" s="2702"/>
      <c r="E46" s="2702"/>
      <c r="F46" s="2702"/>
      <c r="G46" s="2703"/>
      <c r="I46" s="172" t="s">
        <v>429</v>
      </c>
    </row>
    <row r="47" spans="2:9" ht="15.75" customHeight="1" x14ac:dyDescent="0.2">
      <c r="B47" s="2704"/>
      <c r="C47" s="2705"/>
      <c r="D47" s="2705"/>
      <c r="E47" s="2705"/>
      <c r="F47" s="2705"/>
      <c r="G47" s="2706"/>
    </row>
    <row r="48" spans="2:9" ht="15.75" customHeight="1" x14ac:dyDescent="0.2">
      <c r="B48" s="2704"/>
      <c r="C48" s="2705"/>
      <c r="D48" s="2705"/>
      <c r="E48" s="2705"/>
      <c r="F48" s="2705"/>
      <c r="G48" s="2706"/>
      <c r="I48" s="172" t="s">
        <v>430</v>
      </c>
    </row>
    <row r="49" spans="2:9" ht="15.75" customHeight="1" x14ac:dyDescent="0.2">
      <c r="B49" s="2704"/>
      <c r="C49" s="2705"/>
      <c r="D49" s="2705"/>
      <c r="E49" s="2705"/>
      <c r="F49" s="2705"/>
      <c r="G49" s="2706"/>
    </row>
    <row r="50" spans="2:9" ht="15.75" customHeight="1" x14ac:dyDescent="0.2">
      <c r="B50" s="2704"/>
      <c r="C50" s="2705"/>
      <c r="D50" s="2705"/>
      <c r="E50" s="2705"/>
      <c r="F50" s="2705"/>
      <c r="G50" s="2706"/>
      <c r="I50" s="172" t="s">
        <v>326</v>
      </c>
    </row>
    <row r="51" spans="2:9" ht="15.75" customHeight="1" x14ac:dyDescent="0.2">
      <c r="B51" s="2704"/>
      <c r="C51" s="2705"/>
      <c r="D51" s="2705"/>
      <c r="E51" s="2705"/>
      <c r="F51" s="2705"/>
      <c r="G51" s="2706"/>
    </row>
    <row r="52" spans="2:9" ht="15.75" customHeight="1" x14ac:dyDescent="0.2">
      <c r="B52" s="2707"/>
      <c r="C52" s="2708"/>
      <c r="D52" s="2708"/>
      <c r="E52" s="2708"/>
      <c r="F52" s="2708"/>
      <c r="G52" s="2709"/>
      <c r="I52" s="172" t="s">
        <v>431</v>
      </c>
    </row>
  </sheetData>
  <sheetProtection formatCells="0" formatColumns="0" formatRows="0" insertColumns="0" insertRows="0" insertHyperlinks="0" deleteColumns="0" deleteRows="0" pivotTables="0"/>
  <mergeCells count="26">
    <mergeCell ref="B46:G52"/>
    <mergeCell ref="H8:J8"/>
    <mergeCell ref="F7:G7"/>
    <mergeCell ref="D7:E7"/>
    <mergeCell ref="B7:C7"/>
    <mergeCell ref="B13:B14"/>
    <mergeCell ref="B44:G44"/>
    <mergeCell ref="B10:J10"/>
    <mergeCell ref="H7:J7"/>
    <mergeCell ref="B8:C8"/>
    <mergeCell ref="D8:E8"/>
    <mergeCell ref="F8:G8"/>
    <mergeCell ref="B2:E2"/>
    <mergeCell ref="F2:J2"/>
    <mergeCell ref="H6:J6"/>
    <mergeCell ref="F5:G5"/>
    <mergeCell ref="B4:C4"/>
    <mergeCell ref="D4:E4"/>
    <mergeCell ref="F4:G4"/>
    <mergeCell ref="H4:J4"/>
    <mergeCell ref="H5:J5"/>
    <mergeCell ref="B6:C6"/>
    <mergeCell ref="D6:E6"/>
    <mergeCell ref="F6:G6"/>
    <mergeCell ref="B5:C5"/>
    <mergeCell ref="D5:E5"/>
  </mergeCells>
  <pageMargins left="0.7" right="0.7" top="0.75" bottom="0.75" header="0" footer="0"/>
  <pageSetup paperSize="9" scale="42"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1" id="{00000000-000E-0000-3E00-000001000000}">
            <x14:iconSet iconSet="4Arrows" custom="1">
              <x14:cfvo type="percent">
                <xm:f>0</xm:f>
              </x14:cfvo>
              <x14:cfvo type="num">
                <xm:f>0.75</xm:f>
              </x14:cfvo>
              <x14:cfvo type="num">
                <xm:f>0.8</xm:f>
              </x14:cfvo>
              <x14:cfvo type="num">
                <xm:f>0.85</xm:f>
              </x14:cfvo>
              <x14:cfIcon iconSet="3TrafficLights1" iconId="0"/>
              <x14:cfIcon iconSet="3TrafficLights1" iconId="1"/>
              <x14:cfIcon iconSet="3Triangles" iconId="2"/>
              <x14:cfIcon iconSet="3Symbols" iconId="2"/>
            </x14:iconSet>
          </x14:cfRule>
          <xm:sqref>C15:G35</xm:sqref>
        </x14:conditionalFormatting>
      </x14:conditionalFormattings>
    </ext>
  </extLst>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78998F-6C66-4690-A776-1BF0D73A6802}">
  <sheetPr>
    <tabColor theme="2"/>
    <pageSetUpPr fitToPage="1"/>
  </sheetPr>
  <dimension ref="B2:K69"/>
  <sheetViews>
    <sheetView showGridLines="0" workbookViewId="0">
      <selection activeCell="N21" sqref="N21"/>
    </sheetView>
  </sheetViews>
  <sheetFormatPr defaultColWidth="12.5703125" defaultRowHeight="15.75" customHeight="1" x14ac:dyDescent="0.2"/>
  <cols>
    <col min="1" max="1" width="3.42578125" style="39" customWidth="1"/>
    <col min="2" max="2" width="32.140625" style="39" customWidth="1"/>
    <col min="3" max="3" width="14.7109375" style="39" customWidth="1"/>
    <col min="4" max="5" width="14.85546875" style="39" customWidth="1"/>
    <col min="6" max="9" width="12.5703125" style="39" customWidth="1"/>
    <col min="10" max="10" width="36.28515625" style="39" customWidth="1"/>
    <col min="11" max="20" width="7.5703125" style="39" customWidth="1"/>
    <col min="21" max="16384" width="12.5703125" style="39"/>
  </cols>
  <sheetData>
    <row r="2" spans="2:11" s="166" customFormat="1" ht="35.25" customHeight="1" x14ac:dyDescent="0.25">
      <c r="B2" s="2625" t="s">
        <v>0</v>
      </c>
      <c r="C2" s="2625"/>
      <c r="D2" s="2625"/>
      <c r="E2" s="2625" t="s">
        <v>123</v>
      </c>
      <c r="F2" s="2046" t="s">
        <v>123</v>
      </c>
      <c r="G2" s="2047"/>
      <c r="H2" s="2047"/>
      <c r="I2" s="2047"/>
      <c r="J2" s="2106"/>
    </row>
    <row r="3" spans="2:11" ht="22.5" customHeight="1" x14ac:dyDescent="0.2">
      <c r="B3" s="40"/>
      <c r="C3" s="40"/>
      <c r="D3" s="41"/>
      <c r="E3" s="41"/>
      <c r="F3" s="41"/>
      <c r="G3" s="41"/>
      <c r="H3" s="41"/>
      <c r="I3" s="41"/>
    </row>
    <row r="4" spans="2:11" ht="42" customHeight="1" x14ac:dyDescent="0.25">
      <c r="B4" s="2118" t="s">
        <v>124</v>
      </c>
      <c r="C4" s="2433"/>
      <c r="D4" s="2265" t="s">
        <v>80</v>
      </c>
      <c r="E4" s="2266"/>
      <c r="F4" s="2189" t="s">
        <v>126</v>
      </c>
      <c r="G4" s="1936"/>
      <c r="H4" s="2711" t="s">
        <v>1931</v>
      </c>
      <c r="I4" s="2268"/>
      <c r="J4" s="2268"/>
      <c r="K4" s="1012"/>
    </row>
    <row r="5" spans="2:11" ht="83.25" customHeight="1" x14ac:dyDescent="0.2">
      <c r="B5" s="2118" t="s">
        <v>128</v>
      </c>
      <c r="C5" s="2433"/>
      <c r="D5" s="2259" t="s">
        <v>1932</v>
      </c>
      <c r="E5" s="2260"/>
      <c r="F5" s="2189" t="s">
        <v>130</v>
      </c>
      <c r="G5" s="1936"/>
      <c r="H5" s="2259" t="s">
        <v>475</v>
      </c>
      <c r="I5" s="2260"/>
      <c r="J5" s="2260"/>
    </row>
    <row r="6" spans="2:11" ht="36.75" customHeight="1" x14ac:dyDescent="0.2">
      <c r="B6" s="2118" t="s">
        <v>132</v>
      </c>
      <c r="C6" s="2433"/>
      <c r="D6" s="2259" t="s">
        <v>1933</v>
      </c>
      <c r="E6" s="2259"/>
      <c r="F6" s="2189" t="s">
        <v>134</v>
      </c>
      <c r="G6" s="1936"/>
      <c r="H6" s="2243" t="s">
        <v>135</v>
      </c>
      <c r="I6" s="2244"/>
      <c r="J6" s="2245"/>
    </row>
    <row r="7" spans="2:11" ht="30.75" customHeight="1" x14ac:dyDescent="0.2">
      <c r="B7" s="2118" t="s">
        <v>136</v>
      </c>
      <c r="C7" s="2433"/>
      <c r="D7" s="2259" t="s">
        <v>1823</v>
      </c>
      <c r="E7" s="2259"/>
      <c r="F7" s="2189" t="s">
        <v>138</v>
      </c>
      <c r="G7" s="1936"/>
      <c r="H7" s="2208" t="s">
        <v>1934</v>
      </c>
      <c r="I7" s="2209"/>
      <c r="J7" s="2210"/>
    </row>
    <row r="8" spans="2:11" ht="33.75" customHeight="1" x14ac:dyDescent="0.2">
      <c r="B8" s="2118" t="s">
        <v>140</v>
      </c>
      <c r="C8" s="2433"/>
      <c r="D8" s="2259" t="s">
        <v>1890</v>
      </c>
      <c r="E8" s="2259"/>
      <c r="F8" s="2189" t="s">
        <v>142</v>
      </c>
      <c r="G8" s="1936"/>
      <c r="H8" s="2424" t="s">
        <v>499</v>
      </c>
      <c r="I8" s="2425"/>
      <c r="J8" s="2426"/>
    </row>
    <row r="9" spans="2:11" ht="15.75" customHeight="1" x14ac:dyDescent="0.2">
      <c r="B9" s="453"/>
      <c r="C9" s="453"/>
      <c r="D9" s="453"/>
      <c r="E9" s="453"/>
      <c r="F9" s="453"/>
      <c r="G9" s="453"/>
      <c r="H9" s="453"/>
      <c r="I9" s="453"/>
      <c r="J9" s="453"/>
    </row>
    <row r="10" spans="2:11" ht="22.5" customHeight="1" x14ac:dyDescent="0.2">
      <c r="B10" s="2234" t="s">
        <v>144</v>
      </c>
      <c r="C10" s="2714"/>
      <c r="D10" s="2714"/>
      <c r="E10" s="2714"/>
      <c r="F10" s="2714"/>
      <c r="G10" s="2714"/>
      <c r="H10" s="2714"/>
      <c r="I10" s="2714"/>
      <c r="J10" s="2714"/>
    </row>
    <row r="11" spans="2:11" s="172" customFormat="1" ht="22.5" customHeight="1" x14ac:dyDescent="0.2">
      <c r="B11" s="1106" t="s">
        <v>1935</v>
      </c>
      <c r="C11" s="1107"/>
      <c r="D11" s="1107"/>
      <c r="E11" s="1109" t="s">
        <v>1936</v>
      </c>
      <c r="F11" s="1107"/>
      <c r="G11" s="1107"/>
      <c r="H11" s="1107"/>
      <c r="I11" s="1100"/>
      <c r="J11" s="1110"/>
    </row>
    <row r="13" spans="2:11" ht="15.75" customHeight="1" x14ac:dyDescent="0.2">
      <c r="B13" s="2712" t="s">
        <v>1937</v>
      </c>
      <c r="C13" s="2712"/>
      <c r="D13" s="2712"/>
      <c r="E13" s="2712"/>
      <c r="F13" s="2712"/>
      <c r="G13" s="2712"/>
    </row>
    <row r="14" spans="2:11" ht="15.75" customHeight="1" x14ac:dyDescent="0.2">
      <c r="B14" s="422"/>
      <c r="C14" s="422"/>
      <c r="D14" s="422"/>
      <c r="E14" s="422"/>
      <c r="F14" s="422"/>
      <c r="G14" s="422"/>
      <c r="H14" s="422"/>
      <c r="I14" s="422"/>
    </row>
    <row r="15" spans="2:11" ht="15.75" customHeight="1" x14ac:dyDescent="0.2">
      <c r="B15" s="2220" t="s">
        <v>653</v>
      </c>
      <c r="C15" s="1177" t="s">
        <v>440</v>
      </c>
      <c r="D15" s="1177" t="s">
        <v>441</v>
      </c>
      <c r="E15" s="1177" t="s">
        <v>442</v>
      </c>
      <c r="F15" s="1177" t="s">
        <v>443</v>
      </c>
      <c r="G15" s="1177" t="s">
        <v>505</v>
      </c>
      <c r="H15" s="1177" t="s">
        <v>506</v>
      </c>
      <c r="I15" s="1177" t="s">
        <v>830</v>
      </c>
    </row>
    <row r="16" spans="2:11" ht="33" customHeight="1" x14ac:dyDescent="0.2">
      <c r="B16" s="2713"/>
      <c r="C16" s="1704" t="s">
        <v>1938</v>
      </c>
      <c r="D16" s="1704" t="s">
        <v>1939</v>
      </c>
      <c r="E16" s="1704" t="s">
        <v>1940</v>
      </c>
      <c r="F16" s="1704" t="s">
        <v>1941</v>
      </c>
      <c r="G16" s="1704" t="s">
        <v>1942</v>
      </c>
      <c r="H16" s="1704" t="s">
        <v>1943</v>
      </c>
      <c r="I16" s="1704" t="s">
        <v>1944</v>
      </c>
    </row>
    <row r="17" spans="2:9" ht="15.75" customHeight="1" x14ac:dyDescent="0.2">
      <c r="B17" s="1705" t="s">
        <v>565</v>
      </c>
      <c r="C17" s="454">
        <v>0.29699999999999999</v>
      </c>
      <c r="D17" s="455">
        <v>0.35</v>
      </c>
      <c r="E17" s="455">
        <v>0.38800000000000001</v>
      </c>
      <c r="F17" s="455">
        <v>0.2208</v>
      </c>
      <c r="G17" s="455">
        <v>0.35899999999999999</v>
      </c>
      <c r="H17" s="455">
        <v>0.55000000000000004</v>
      </c>
      <c r="I17" s="455">
        <v>0.39</v>
      </c>
    </row>
    <row r="18" spans="2:9" ht="15.75" customHeight="1" x14ac:dyDescent="0.2">
      <c r="B18" s="1705" t="s">
        <v>936</v>
      </c>
      <c r="C18" s="454">
        <v>0.33800000000000002</v>
      </c>
      <c r="D18" s="455">
        <v>0.27400000000000002</v>
      </c>
      <c r="E18" s="455">
        <v>0.246</v>
      </c>
      <c r="F18" s="455">
        <v>0.2344</v>
      </c>
      <c r="G18" s="455">
        <v>0.36499999999999999</v>
      </c>
      <c r="H18" s="455">
        <v>0.42</v>
      </c>
      <c r="I18" s="455">
        <v>0.31</v>
      </c>
    </row>
    <row r="19" spans="2:9" ht="15.75" customHeight="1" x14ac:dyDescent="0.2">
      <c r="B19" s="1705" t="s">
        <v>938</v>
      </c>
      <c r="C19" s="456"/>
      <c r="D19" s="457"/>
      <c r="E19" s="457"/>
      <c r="F19" s="457"/>
      <c r="G19" s="457"/>
      <c r="H19" s="457"/>
      <c r="I19" s="455">
        <v>0.08</v>
      </c>
    </row>
    <row r="20" spans="2:9" ht="15.75" customHeight="1" x14ac:dyDescent="0.2">
      <c r="B20" s="1705" t="s">
        <v>1005</v>
      </c>
      <c r="C20" s="458"/>
      <c r="D20" s="459"/>
      <c r="E20" s="459"/>
      <c r="F20" s="455">
        <v>0.49180000000000001</v>
      </c>
      <c r="G20" s="455">
        <v>0.27500000000000002</v>
      </c>
      <c r="H20" s="455">
        <v>0.3</v>
      </c>
      <c r="I20" s="455">
        <v>0.7</v>
      </c>
    </row>
    <row r="21" spans="2:9" ht="15.75" customHeight="1" x14ac:dyDescent="0.2">
      <c r="B21" s="1705" t="s">
        <v>941</v>
      </c>
      <c r="C21" s="454">
        <v>0.33800000000000002</v>
      </c>
      <c r="D21" s="455">
        <v>0.375</v>
      </c>
      <c r="E21" s="455">
        <v>0.30399999999999999</v>
      </c>
      <c r="F21" s="455">
        <v>0.27710000000000001</v>
      </c>
      <c r="G21" s="455">
        <v>0.308</v>
      </c>
      <c r="H21" s="455">
        <v>0.49</v>
      </c>
      <c r="I21" s="455">
        <v>0.28000000000000003</v>
      </c>
    </row>
    <row r="22" spans="2:9" ht="15.75" customHeight="1" x14ac:dyDescent="0.2">
      <c r="B22" s="1705" t="s">
        <v>1006</v>
      </c>
      <c r="C22" s="454">
        <v>0.58799999999999997</v>
      </c>
      <c r="D22" s="455">
        <v>0.59099999999999997</v>
      </c>
      <c r="E22" s="455">
        <v>0.45800000000000002</v>
      </c>
      <c r="F22" s="459"/>
      <c r="G22" s="459"/>
      <c r="H22" s="459"/>
      <c r="I22" s="459"/>
    </row>
    <row r="23" spans="2:9" ht="15.75" customHeight="1" x14ac:dyDescent="0.2">
      <c r="B23" s="1705" t="s">
        <v>943</v>
      </c>
      <c r="C23" s="454">
        <v>0.59299999999999997</v>
      </c>
      <c r="D23" s="455">
        <v>0.68799999999999994</v>
      </c>
      <c r="E23" s="455">
        <v>0.57099999999999995</v>
      </c>
      <c r="F23" s="455">
        <v>0.61499999999999999</v>
      </c>
      <c r="G23" s="455">
        <v>0.56699999999999995</v>
      </c>
      <c r="H23" s="455">
        <v>0.67</v>
      </c>
      <c r="I23" s="455">
        <v>0.53</v>
      </c>
    </row>
    <row r="24" spans="2:9" ht="15.75" customHeight="1" x14ac:dyDescent="0.2">
      <c r="B24" s="1705" t="s">
        <v>944</v>
      </c>
      <c r="C24" s="454">
        <v>0.81799999999999995</v>
      </c>
      <c r="D24" s="455">
        <v>0.72699999999999998</v>
      </c>
      <c r="E24" s="455">
        <v>0.61499999999999999</v>
      </c>
      <c r="F24" s="455">
        <v>0.52</v>
      </c>
      <c r="G24" s="455">
        <v>0.74099999999999999</v>
      </c>
      <c r="H24" s="455">
        <v>0.63</v>
      </c>
      <c r="I24" s="455">
        <v>0.78</v>
      </c>
    </row>
    <row r="25" spans="2:9" ht="15.75" customHeight="1" x14ac:dyDescent="0.2">
      <c r="B25" s="1705" t="s">
        <v>945</v>
      </c>
      <c r="C25" s="454">
        <v>0.25800000000000001</v>
      </c>
      <c r="D25" s="455">
        <v>0.29699999999999999</v>
      </c>
      <c r="E25" s="455">
        <v>0.222</v>
      </c>
      <c r="F25" s="455">
        <v>0.36699999999999999</v>
      </c>
      <c r="G25" s="455">
        <v>0.378</v>
      </c>
      <c r="H25" s="455">
        <v>0.2</v>
      </c>
      <c r="I25" s="455">
        <v>0.48</v>
      </c>
    </row>
    <row r="26" spans="2:9" ht="15.75" customHeight="1" x14ac:dyDescent="0.2">
      <c r="B26" s="1705" t="s">
        <v>947</v>
      </c>
      <c r="C26" s="454">
        <v>0.46899999999999997</v>
      </c>
      <c r="D26" s="455">
        <v>0.379</v>
      </c>
      <c r="E26" s="455">
        <v>0.60699999999999998</v>
      </c>
      <c r="F26" s="455">
        <v>0.64300000000000002</v>
      </c>
      <c r="G26" s="455">
        <v>0.52</v>
      </c>
      <c r="H26" s="455">
        <v>0.5</v>
      </c>
      <c r="I26" s="455">
        <v>0.24</v>
      </c>
    </row>
    <row r="27" spans="2:9" ht="15.75" customHeight="1" x14ac:dyDescent="0.2">
      <c r="B27" s="1705" t="s">
        <v>949</v>
      </c>
      <c r="C27" s="454">
        <v>0.46200000000000002</v>
      </c>
      <c r="D27" s="455">
        <v>0.85699999999999998</v>
      </c>
      <c r="E27" s="455">
        <v>0.28599999999999998</v>
      </c>
      <c r="F27" s="455">
        <v>0.47099999999999997</v>
      </c>
      <c r="G27" s="455">
        <v>0.16700000000000001</v>
      </c>
      <c r="H27" s="455">
        <v>0.43</v>
      </c>
      <c r="I27" s="455">
        <v>0.18</v>
      </c>
    </row>
    <row r="28" spans="2:9" ht="15.75" customHeight="1" x14ac:dyDescent="0.2">
      <c r="B28" s="1705" t="s">
        <v>951</v>
      </c>
      <c r="C28" s="454">
        <v>0.83299999999999996</v>
      </c>
      <c r="D28" s="455">
        <v>0.38100000000000001</v>
      </c>
      <c r="E28" s="455">
        <v>0.58299999999999996</v>
      </c>
      <c r="F28" s="455">
        <v>0.57099999999999995</v>
      </c>
      <c r="G28" s="455">
        <v>0.8</v>
      </c>
      <c r="H28" s="455">
        <v>0.63</v>
      </c>
      <c r="I28" s="455">
        <v>0.46</v>
      </c>
    </row>
    <row r="29" spans="2:9" ht="15.75" customHeight="1" x14ac:dyDescent="0.2">
      <c r="B29" s="1705" t="s">
        <v>953</v>
      </c>
      <c r="C29" s="458"/>
      <c r="D29" s="459"/>
      <c r="E29" s="459"/>
      <c r="F29" s="455">
        <v>0.159</v>
      </c>
      <c r="G29" s="455">
        <v>0.159</v>
      </c>
      <c r="H29" s="455">
        <v>0.05</v>
      </c>
      <c r="I29" s="455">
        <v>0.21</v>
      </c>
    </row>
    <row r="30" spans="2:9" ht="15.75" customHeight="1" x14ac:dyDescent="0.2">
      <c r="B30" s="1705" t="s">
        <v>572</v>
      </c>
      <c r="C30" s="454">
        <v>0.45700000000000002</v>
      </c>
      <c r="D30" s="455">
        <v>0.58099999999999996</v>
      </c>
      <c r="E30" s="455">
        <v>0.435</v>
      </c>
      <c r="F30" s="455">
        <v>0.46400000000000002</v>
      </c>
      <c r="G30" s="455">
        <v>0.39200000000000002</v>
      </c>
      <c r="H30" s="455">
        <v>0.42</v>
      </c>
      <c r="I30" s="455">
        <v>0.38</v>
      </c>
    </row>
    <row r="31" spans="2:9" ht="15.75" customHeight="1" x14ac:dyDescent="0.2">
      <c r="B31" s="1705" t="s">
        <v>1143</v>
      </c>
      <c r="C31" s="454">
        <v>0.45800000000000002</v>
      </c>
      <c r="D31" s="455">
        <v>0.50800000000000001</v>
      </c>
      <c r="E31" s="455">
        <v>0.39200000000000002</v>
      </c>
      <c r="F31" s="459"/>
      <c r="G31" s="459"/>
      <c r="H31" s="459"/>
      <c r="I31" s="459"/>
    </row>
    <row r="32" spans="2:9" ht="15.75" customHeight="1" x14ac:dyDescent="0.2">
      <c r="B32" s="1705" t="s">
        <v>957</v>
      </c>
      <c r="C32" s="458"/>
      <c r="D32" s="459"/>
      <c r="E32" s="459"/>
      <c r="F32" s="455">
        <v>0.35099999999999998</v>
      </c>
      <c r="G32" s="455">
        <v>0.373</v>
      </c>
      <c r="H32" s="455">
        <v>0.3</v>
      </c>
      <c r="I32" s="455">
        <v>0.28000000000000003</v>
      </c>
    </row>
    <row r="33" spans="2:9" ht="15.75" customHeight="1" x14ac:dyDescent="0.2">
      <c r="B33" s="1705" t="s">
        <v>961</v>
      </c>
      <c r="C33" s="454">
        <v>0.214</v>
      </c>
      <c r="D33" s="455">
        <v>0.42699999999999999</v>
      </c>
      <c r="E33" s="455">
        <v>0.33900000000000002</v>
      </c>
      <c r="F33" s="455">
        <v>0.39500000000000002</v>
      </c>
      <c r="G33" s="455">
        <v>0.32700000000000001</v>
      </c>
      <c r="H33" s="455">
        <v>0.43</v>
      </c>
      <c r="I33" s="455">
        <v>0.4</v>
      </c>
    </row>
    <row r="34" spans="2:9" ht="15.75" customHeight="1" x14ac:dyDescent="0.2">
      <c r="B34" s="1705" t="s">
        <v>1945</v>
      </c>
      <c r="C34" s="456"/>
      <c r="D34" s="457"/>
      <c r="E34" s="457"/>
      <c r="F34" s="457"/>
      <c r="G34" s="457"/>
      <c r="H34" s="457"/>
      <c r="I34" s="455">
        <v>0.23</v>
      </c>
    </row>
    <row r="35" spans="2:9" ht="15.75" customHeight="1" x14ac:dyDescent="0.2">
      <c r="B35" s="1705" t="s">
        <v>959</v>
      </c>
      <c r="C35" s="454">
        <v>0.39600000000000002</v>
      </c>
      <c r="D35" s="455">
        <v>0.47399999999999998</v>
      </c>
      <c r="E35" s="455">
        <v>0.39500000000000002</v>
      </c>
      <c r="F35" s="455">
        <v>0.39500000000000002</v>
      </c>
      <c r="G35" s="455">
        <v>0.43</v>
      </c>
      <c r="H35" s="455">
        <v>0.33</v>
      </c>
      <c r="I35" s="455">
        <v>0.37</v>
      </c>
    </row>
    <row r="36" spans="2:9" ht="15.75" customHeight="1" x14ac:dyDescent="0.2">
      <c r="B36" s="1705" t="s">
        <v>962</v>
      </c>
      <c r="C36" s="454">
        <v>0.38800000000000001</v>
      </c>
      <c r="D36" s="455">
        <v>0.58799999999999997</v>
      </c>
      <c r="E36" s="455">
        <v>0.42299999999999999</v>
      </c>
      <c r="F36" s="455">
        <v>0.39400000000000002</v>
      </c>
      <c r="G36" s="455">
        <v>0.46899999999999997</v>
      </c>
      <c r="H36" s="455">
        <v>0.41</v>
      </c>
      <c r="I36" s="455">
        <v>0.5</v>
      </c>
    </row>
    <row r="37" spans="2:9" ht="15.75" customHeight="1" x14ac:dyDescent="0.2">
      <c r="B37" s="1705" t="s">
        <v>1008</v>
      </c>
      <c r="C37" s="454">
        <v>0.5</v>
      </c>
      <c r="D37" s="455">
        <v>0.4</v>
      </c>
      <c r="E37" s="455">
        <v>0.5</v>
      </c>
      <c r="F37" s="459"/>
      <c r="G37" s="459"/>
      <c r="H37" s="459"/>
      <c r="I37" s="459"/>
    </row>
    <row r="38" spans="2:9" ht="15.75" customHeight="1" x14ac:dyDescent="0.2">
      <c r="B38" s="1705" t="s">
        <v>963</v>
      </c>
      <c r="C38" s="454">
        <v>0.39300000000000002</v>
      </c>
      <c r="D38" s="455">
        <v>0.41</v>
      </c>
      <c r="E38" s="455">
        <v>0.38200000000000001</v>
      </c>
      <c r="F38" s="455">
        <v>0.52100000000000002</v>
      </c>
      <c r="G38" s="455">
        <v>0.3</v>
      </c>
      <c r="H38" s="455">
        <v>0.33</v>
      </c>
      <c r="I38" s="455">
        <v>0.47</v>
      </c>
    </row>
    <row r="39" spans="2:9" ht="15.75" customHeight="1" x14ac:dyDescent="0.2">
      <c r="B39" s="1705" t="s">
        <v>965</v>
      </c>
      <c r="C39" s="454">
        <v>0.48399999999999999</v>
      </c>
      <c r="D39" s="455">
        <v>0.34399999999999997</v>
      </c>
      <c r="E39" s="455">
        <v>0.246</v>
      </c>
      <c r="F39" s="455">
        <v>0.35</v>
      </c>
      <c r="G39" s="455">
        <v>0.30499999999999999</v>
      </c>
      <c r="H39" s="455">
        <v>0.28000000000000003</v>
      </c>
      <c r="I39" s="455">
        <v>0.22</v>
      </c>
    </row>
    <row r="40" spans="2:9" ht="15.75" customHeight="1" x14ac:dyDescent="0.2">
      <c r="B40" s="1705" t="s">
        <v>1946</v>
      </c>
      <c r="C40" s="456"/>
      <c r="D40" s="457"/>
      <c r="E40" s="457"/>
      <c r="F40" s="457"/>
      <c r="G40" s="457"/>
      <c r="H40" s="455">
        <v>0.28999999999999998</v>
      </c>
      <c r="I40" s="455">
        <v>0.32</v>
      </c>
    </row>
    <row r="41" spans="2:9" ht="15.75" customHeight="1" x14ac:dyDescent="0.2">
      <c r="B41" s="1039"/>
      <c r="C41" s="1040"/>
      <c r="D41" s="1041"/>
      <c r="E41" s="1041"/>
      <c r="F41" s="1041"/>
      <c r="G41" s="1041"/>
      <c r="H41" s="1041"/>
      <c r="I41" s="1041"/>
    </row>
    <row r="42" spans="2:9" ht="15.75" customHeight="1" x14ac:dyDescent="0.2">
      <c r="B42" s="207"/>
      <c r="C42" s="1042"/>
      <c r="D42" s="1042"/>
      <c r="E42" s="1042"/>
      <c r="F42" s="1042"/>
      <c r="G42" s="1042"/>
      <c r="H42" s="1042"/>
      <c r="I42" s="1042"/>
    </row>
    <row r="43" spans="2:9" s="172" customFormat="1" ht="31.5" customHeight="1" x14ac:dyDescent="0.2">
      <c r="B43" s="1706" t="s">
        <v>1947</v>
      </c>
      <c r="C43" s="1708">
        <v>0.39500000000000002</v>
      </c>
      <c r="D43" s="1708">
        <v>0.45200000000000001</v>
      </c>
      <c r="E43" s="1708">
        <v>0.372</v>
      </c>
      <c r="F43" s="1708">
        <v>0.38840000000000002</v>
      </c>
      <c r="G43" s="1708">
        <v>0.379</v>
      </c>
      <c r="H43" s="1708">
        <v>0.38069999999999998</v>
      </c>
      <c r="I43" s="1708">
        <v>0.36020000000000002</v>
      </c>
    </row>
    <row r="44" spans="2:9" s="172" customFormat="1" ht="31.5" customHeight="1" x14ac:dyDescent="0.2">
      <c r="B44" s="1706" t="s">
        <v>1948</v>
      </c>
      <c r="C44" s="1708">
        <f t="shared" ref="C44:I44" si="0">AVERAGE(C17:C40)</f>
        <v>0.46022222222222214</v>
      </c>
      <c r="D44" s="1708">
        <f t="shared" si="0"/>
        <v>0.4806111111111111</v>
      </c>
      <c r="E44" s="1708">
        <f t="shared" si="0"/>
        <v>0.41066666666666662</v>
      </c>
      <c r="F44" s="1708">
        <f t="shared" si="0"/>
        <v>0.41333888888888881</v>
      </c>
      <c r="G44" s="1708">
        <f t="shared" si="0"/>
        <v>0.40194444444444444</v>
      </c>
      <c r="H44" s="1708">
        <f t="shared" si="0"/>
        <v>0.4031578947368421</v>
      </c>
      <c r="I44" s="1708">
        <f t="shared" si="0"/>
        <v>0.37190476190476196</v>
      </c>
    </row>
    <row r="45" spans="2:9" s="172" customFormat="1" ht="15.75" customHeight="1" x14ac:dyDescent="0.2">
      <c r="B45" s="1043"/>
      <c r="C45" s="1044"/>
      <c r="D45" s="1044"/>
      <c r="E45" s="1044"/>
      <c r="F45" s="1044"/>
      <c r="G45" s="1044"/>
      <c r="H45" s="1044"/>
      <c r="I45" s="1044"/>
    </row>
    <row r="46" spans="2:9" s="172" customFormat="1" ht="33" customHeight="1" x14ac:dyDescent="0.2">
      <c r="B46" s="1707" t="s">
        <v>1949</v>
      </c>
      <c r="C46" s="1708">
        <v>0.25700000000000001</v>
      </c>
      <c r="D46" s="1708">
        <v>0.27300000000000002</v>
      </c>
      <c r="E46" s="1708">
        <v>0.27</v>
      </c>
      <c r="F46" s="1708">
        <v>0.26700000000000002</v>
      </c>
      <c r="G46" s="1708">
        <v>0.26900000000000002</v>
      </c>
      <c r="H46" s="1708">
        <v>0.24660000000000001</v>
      </c>
      <c r="I46" s="1708">
        <v>0.24340000000000001</v>
      </c>
    </row>
    <row r="47" spans="2:9" s="172" customFormat="1" ht="33" customHeight="1" x14ac:dyDescent="0.2">
      <c r="B47" s="1707" t="s">
        <v>1950</v>
      </c>
      <c r="C47" s="1708">
        <v>0.34699999999999998</v>
      </c>
      <c r="D47" s="1708">
        <v>0.36899999999999999</v>
      </c>
      <c r="E47" s="1708">
        <v>0.35399999999999998</v>
      </c>
      <c r="F47" s="1708">
        <v>0.33500000000000002</v>
      </c>
      <c r="G47" s="1708">
        <v>0.22070000000000001</v>
      </c>
      <c r="H47" s="1708">
        <v>0.28410000000000002</v>
      </c>
      <c r="I47" s="1708">
        <v>0.27929999999999999</v>
      </c>
    </row>
    <row r="48" spans="2:9" s="172" customFormat="1" ht="17.25" customHeight="1" x14ac:dyDescent="0.2">
      <c r="B48" s="44" t="s">
        <v>1951</v>
      </c>
      <c r="C48" s="460"/>
      <c r="D48" s="460"/>
      <c r="E48" s="460"/>
      <c r="F48" s="460"/>
      <c r="G48" s="460"/>
      <c r="H48" s="460"/>
      <c r="I48" s="460"/>
    </row>
    <row r="49" spans="2:9" s="172" customFormat="1" ht="17.25" customHeight="1" x14ac:dyDescent="0.2">
      <c r="B49" s="44" t="s">
        <v>1928</v>
      </c>
      <c r="C49" s="460"/>
      <c r="D49" s="460"/>
      <c r="E49" s="460"/>
      <c r="F49" s="460"/>
      <c r="G49" s="460"/>
      <c r="H49" s="460"/>
      <c r="I49" s="460"/>
    </row>
    <row r="50" spans="2:9" ht="17.25" customHeight="1" x14ac:dyDescent="0.2">
      <c r="B50" s="44" t="s">
        <v>1929</v>
      </c>
    </row>
    <row r="51" spans="2:9" ht="17.25" customHeight="1" x14ac:dyDescent="0.2"/>
    <row r="52" spans="2:9" ht="15.75" customHeight="1" x14ac:dyDescent="0.2">
      <c r="B52" s="2118" t="s">
        <v>1705</v>
      </c>
      <c r="C52" s="2118"/>
      <c r="D52" s="2118"/>
      <c r="E52" s="2118"/>
      <c r="F52" s="2118"/>
      <c r="G52" s="2118"/>
      <c r="I52" s="294" t="s">
        <v>428</v>
      </c>
    </row>
    <row r="54" spans="2:9" ht="15.75" customHeight="1" x14ac:dyDescent="0.2">
      <c r="B54" s="2701" t="s">
        <v>1952</v>
      </c>
      <c r="C54" s="2702"/>
      <c r="D54" s="2702"/>
      <c r="E54" s="2702"/>
      <c r="F54" s="2702"/>
      <c r="G54" s="2703"/>
      <c r="I54" s="172" t="s">
        <v>431</v>
      </c>
    </row>
    <row r="55" spans="2:9" ht="15.75" customHeight="1" x14ac:dyDescent="0.2">
      <c r="B55" s="2704"/>
      <c r="C55" s="2705"/>
      <c r="D55" s="2705"/>
      <c r="E55" s="2705"/>
      <c r="F55" s="2705"/>
      <c r="G55" s="2706"/>
    </row>
    <row r="56" spans="2:9" ht="15.75" customHeight="1" x14ac:dyDescent="0.2">
      <c r="B56" s="2704"/>
      <c r="C56" s="2705"/>
      <c r="D56" s="2705"/>
      <c r="E56" s="2705"/>
      <c r="F56" s="2705"/>
      <c r="G56" s="2706"/>
      <c r="I56" s="172" t="s">
        <v>326</v>
      </c>
    </row>
    <row r="57" spans="2:9" ht="15.75" customHeight="1" x14ac:dyDescent="0.2">
      <c r="B57" s="2704"/>
      <c r="C57" s="2705"/>
      <c r="D57" s="2705"/>
      <c r="E57" s="2705"/>
      <c r="F57" s="2705"/>
      <c r="G57" s="2706"/>
    </row>
    <row r="58" spans="2:9" ht="15.75" customHeight="1" x14ac:dyDescent="0.2">
      <c r="B58" s="2704"/>
      <c r="C58" s="2705"/>
      <c r="D58" s="2705"/>
      <c r="E58" s="2705"/>
      <c r="F58" s="2705"/>
      <c r="G58" s="2706"/>
      <c r="I58" s="172" t="s">
        <v>430</v>
      </c>
    </row>
    <row r="59" spans="2:9" ht="15.75" customHeight="1" x14ac:dyDescent="0.2">
      <c r="B59" s="2704"/>
      <c r="C59" s="2705"/>
      <c r="D59" s="2705"/>
      <c r="E59" s="2705"/>
      <c r="F59" s="2705"/>
      <c r="G59" s="2706"/>
    </row>
    <row r="60" spans="2:9" ht="15.75" customHeight="1" x14ac:dyDescent="0.2">
      <c r="B60" s="2707"/>
      <c r="C60" s="2708"/>
      <c r="D60" s="2708"/>
      <c r="E60" s="2708"/>
      <c r="F60" s="2708"/>
      <c r="G60" s="2709"/>
      <c r="I60" s="172" t="s">
        <v>429</v>
      </c>
    </row>
    <row r="68" spans="2:2" ht="15.75" customHeight="1" x14ac:dyDescent="0.2">
      <c r="B68" s="231"/>
    </row>
    <row r="69" spans="2:2" ht="15.75" customHeight="1" x14ac:dyDescent="0.2">
      <c r="B69" s="461"/>
    </row>
  </sheetData>
  <sheetProtection formatCells="0" formatColumns="0" formatRows="0" insertColumns="0" insertRows="0" insertHyperlinks="0" deleteColumns="0" deleteRows="0" pivotTables="0"/>
  <mergeCells count="27">
    <mergeCell ref="B8:C8"/>
    <mergeCell ref="D8:E8"/>
    <mergeCell ref="F8:G8"/>
    <mergeCell ref="B52:G52"/>
    <mergeCell ref="B54:G60"/>
    <mergeCell ref="B13:G13"/>
    <mergeCell ref="B15:B16"/>
    <mergeCell ref="B10:J10"/>
    <mergeCell ref="H8:J8"/>
    <mergeCell ref="H5:J5"/>
    <mergeCell ref="D7:E7"/>
    <mergeCell ref="D6:E6"/>
    <mergeCell ref="B7:C7"/>
    <mergeCell ref="B6:C6"/>
    <mergeCell ref="F7:G7"/>
    <mergeCell ref="F6:G6"/>
    <mergeCell ref="B5:C5"/>
    <mergeCell ref="D5:E5"/>
    <mergeCell ref="F5:G5"/>
    <mergeCell ref="H6:J6"/>
    <mergeCell ref="H7:J7"/>
    <mergeCell ref="B4:C4"/>
    <mergeCell ref="D4:E4"/>
    <mergeCell ref="F4:G4"/>
    <mergeCell ref="H4:J4"/>
    <mergeCell ref="B2:E2"/>
    <mergeCell ref="F2:J2"/>
  </mergeCells>
  <pageMargins left="0.7" right="0.7" top="0.75" bottom="0.75" header="0" footer="0"/>
  <pageSetup paperSize="9" scale="52"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1" id="{00000000-000E-0000-3F00-000001000000}">
            <x14:iconSet iconSet="4Arrows" custom="1">
              <x14:cfvo type="percent">
                <xm:f>0</xm:f>
              </x14:cfvo>
              <x14:cfvo type="num">
                <xm:f>0.35</xm:f>
              </x14:cfvo>
              <x14:cfvo type="num">
                <xm:f>0.4</xm:f>
              </x14:cfvo>
              <x14:cfvo type="num">
                <xm:f>0.45</xm:f>
              </x14:cfvo>
              <x14:cfIcon iconSet="3Symbols" iconId="2"/>
              <x14:cfIcon iconSet="3Triangles" iconId="2"/>
              <x14:cfIcon iconSet="3TrafficLights1" iconId="1"/>
              <x14:cfIcon iconSet="3TrafficLights1" iconId="0"/>
            </x14:iconSet>
          </x14:cfRule>
          <xm:sqref>C17:I44</xm:sqref>
        </x14:conditionalFormatting>
      </x14:conditionalFormattings>
    </ext>
  </extLst>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1FB034-5802-4330-9618-CB0512CABB00}">
  <sheetPr>
    <tabColor theme="4" tint="0.79998168889431442"/>
    <pageSetUpPr fitToPage="1"/>
  </sheetPr>
  <dimension ref="B2:K62"/>
  <sheetViews>
    <sheetView showGridLines="0" workbookViewId="0">
      <selection activeCell="N21" sqref="N21"/>
    </sheetView>
  </sheetViews>
  <sheetFormatPr defaultColWidth="12.5703125" defaultRowHeight="15.75" customHeight="1" x14ac:dyDescent="0.2"/>
  <cols>
    <col min="1" max="1" width="3.42578125" style="39" customWidth="1"/>
    <col min="2" max="2" width="30.140625" style="39" customWidth="1"/>
    <col min="3" max="3" width="14.7109375" style="39" customWidth="1"/>
    <col min="4" max="4" width="17.28515625" style="39" customWidth="1"/>
    <col min="5" max="5" width="14" style="39" customWidth="1"/>
    <col min="6" max="8" width="14.28515625" style="39" customWidth="1"/>
    <col min="9" max="9" width="12.5703125" style="39" customWidth="1"/>
    <col min="10" max="10" width="14.42578125" style="39" customWidth="1"/>
    <col min="11" max="20" width="7.5703125" style="39" customWidth="1"/>
    <col min="21" max="16384" width="12.5703125" style="39"/>
  </cols>
  <sheetData>
    <row r="2" spans="2:11" s="166" customFormat="1" ht="23.25" customHeight="1" x14ac:dyDescent="0.25">
      <c r="B2" s="2625" t="s">
        <v>0</v>
      </c>
      <c r="C2" s="2625"/>
      <c r="D2" s="2625"/>
      <c r="E2" s="2625" t="s">
        <v>123</v>
      </c>
      <c r="F2" s="2046" t="s">
        <v>123</v>
      </c>
      <c r="G2" s="2047"/>
      <c r="H2" s="2047"/>
      <c r="I2" s="2047"/>
      <c r="J2" s="2106"/>
    </row>
    <row r="3" spans="2:11" ht="22.5" customHeight="1" x14ac:dyDescent="0.2">
      <c r="B3" s="40"/>
      <c r="C3" s="40"/>
      <c r="D3" s="41"/>
      <c r="E3" s="41"/>
      <c r="F3" s="41"/>
      <c r="G3" s="41"/>
      <c r="H3" s="41"/>
      <c r="I3" s="41"/>
    </row>
    <row r="4" spans="2:11" ht="60.75" customHeight="1" x14ac:dyDescent="0.25">
      <c r="B4" s="2118" t="s">
        <v>124</v>
      </c>
      <c r="C4" s="2433"/>
      <c r="D4" s="2230" t="s">
        <v>81</v>
      </c>
      <c r="E4" s="2231"/>
      <c r="F4" s="2189" t="s">
        <v>126</v>
      </c>
      <c r="G4" s="1936"/>
      <c r="H4" s="2715" t="s">
        <v>1953</v>
      </c>
      <c r="I4" s="2716"/>
      <c r="J4" s="2716"/>
      <c r="K4" s="1012"/>
    </row>
    <row r="5" spans="2:11" ht="78.75" customHeight="1" x14ac:dyDescent="0.2">
      <c r="B5" s="2118" t="s">
        <v>128</v>
      </c>
      <c r="C5" s="2433"/>
      <c r="D5" s="2717" t="s">
        <v>1954</v>
      </c>
      <c r="E5" s="2718"/>
      <c r="F5" s="2189" t="s">
        <v>130</v>
      </c>
      <c r="G5" s="1936"/>
      <c r="H5" s="2654" t="s">
        <v>1250</v>
      </c>
      <c r="I5" s="2719"/>
      <c r="J5" s="2719"/>
    </row>
    <row r="6" spans="2:11" ht="41.25" customHeight="1" x14ac:dyDescent="0.2">
      <c r="B6" s="2118" t="s">
        <v>132</v>
      </c>
      <c r="C6" s="2433"/>
      <c r="D6" s="2216" t="s">
        <v>1955</v>
      </c>
      <c r="E6" s="2215"/>
      <c r="F6" s="2189" t="s">
        <v>134</v>
      </c>
      <c r="G6" s="1936"/>
      <c r="H6" s="2098" t="s">
        <v>135</v>
      </c>
      <c r="I6" s="2039"/>
      <c r="J6" s="2040"/>
    </row>
    <row r="7" spans="2:11" ht="37.5" customHeight="1" x14ac:dyDescent="0.2">
      <c r="B7" s="2118" t="s">
        <v>136</v>
      </c>
      <c r="C7" s="2433"/>
      <c r="D7" s="2216" t="s">
        <v>1823</v>
      </c>
      <c r="E7" s="2216"/>
      <c r="F7" s="2189" t="s">
        <v>138</v>
      </c>
      <c r="G7" s="1936"/>
      <c r="H7" s="2216" t="s">
        <v>139</v>
      </c>
      <c r="I7" s="2216"/>
      <c r="J7" s="2216"/>
    </row>
    <row r="8" spans="2:11" ht="33.75" customHeight="1" x14ac:dyDescent="0.2">
      <c r="B8" s="2118" t="s">
        <v>140</v>
      </c>
      <c r="C8" s="2433"/>
      <c r="D8" s="2216" t="s">
        <v>1890</v>
      </c>
      <c r="E8" s="2215"/>
      <c r="F8" s="2189" t="s">
        <v>142</v>
      </c>
      <c r="G8" s="1936"/>
      <c r="H8" s="2216" t="s">
        <v>499</v>
      </c>
      <c r="I8" s="2216"/>
      <c r="J8" s="2216"/>
    </row>
    <row r="9" spans="2:11" ht="13.5" customHeight="1" x14ac:dyDescent="0.2"/>
    <row r="10" spans="2:11" ht="22.5" customHeight="1" x14ac:dyDescent="0.2">
      <c r="B10" s="2307" t="s">
        <v>144</v>
      </c>
      <c r="C10" s="2308"/>
      <c r="D10" s="2308"/>
      <c r="E10" s="2308"/>
      <c r="F10" s="2308"/>
      <c r="G10" s="2308"/>
      <c r="H10" s="2308"/>
      <c r="I10" s="2308"/>
      <c r="J10" s="2308"/>
    </row>
    <row r="11" spans="2:11" s="172" customFormat="1" ht="22.5" customHeight="1" x14ac:dyDescent="0.2">
      <c r="B11" s="225" t="s">
        <v>1956</v>
      </c>
      <c r="E11" s="225" t="s">
        <v>1957</v>
      </c>
      <c r="I11" s="183"/>
    </row>
    <row r="13" spans="2:11" ht="15.75" customHeight="1" x14ac:dyDescent="0.2">
      <c r="B13" s="421" t="s">
        <v>1958</v>
      </c>
      <c r="C13" s="421"/>
      <c r="D13" s="421"/>
      <c r="E13" s="422"/>
      <c r="F13" s="422"/>
      <c r="G13" s="422"/>
    </row>
    <row r="14" spans="2:11" ht="15.75" customHeight="1" x14ac:dyDescent="0.2">
      <c r="B14" s="422"/>
      <c r="C14" s="422"/>
      <c r="D14" s="422"/>
      <c r="E14" s="422"/>
      <c r="F14" s="422"/>
      <c r="G14" s="422"/>
    </row>
    <row r="15" spans="2:11" ht="15.75" customHeight="1" x14ac:dyDescent="0.2">
      <c r="B15" s="2584" t="s">
        <v>1595</v>
      </c>
      <c r="C15" s="2584" t="s">
        <v>1959</v>
      </c>
      <c r="D15" s="2584"/>
      <c r="E15" s="2584"/>
      <c r="F15" s="2584"/>
      <c r="G15" s="2584"/>
      <c r="H15" s="2584"/>
    </row>
    <row r="16" spans="2:11" ht="15.75" customHeight="1" x14ac:dyDescent="0.2">
      <c r="B16" s="2584"/>
      <c r="C16" s="1516" t="s">
        <v>440</v>
      </c>
      <c r="D16" s="1516" t="s">
        <v>441</v>
      </c>
      <c r="E16" s="1516" t="s">
        <v>442</v>
      </c>
      <c r="F16" s="1516" t="s">
        <v>504</v>
      </c>
      <c r="G16" s="1516" t="s">
        <v>444</v>
      </c>
      <c r="H16" s="1516" t="s">
        <v>506</v>
      </c>
    </row>
    <row r="17" spans="2:8" ht="26.25" customHeight="1" x14ac:dyDescent="0.2">
      <c r="B17" s="2584"/>
      <c r="C17" s="1516" t="s">
        <v>1941</v>
      </c>
      <c r="D17" s="1516" t="s">
        <v>1942</v>
      </c>
      <c r="E17" s="1516" t="s">
        <v>1943</v>
      </c>
      <c r="F17" s="1516" t="s">
        <v>1944</v>
      </c>
      <c r="G17" s="1516" t="s">
        <v>1960</v>
      </c>
      <c r="H17" s="1516" t="s">
        <v>1961</v>
      </c>
    </row>
    <row r="18" spans="2:8" ht="15.75" customHeight="1" x14ac:dyDescent="0.2">
      <c r="B18" s="423" t="s">
        <v>565</v>
      </c>
      <c r="C18" s="1711">
        <v>0.16900000000000001</v>
      </c>
      <c r="D18" s="1712">
        <v>0.25600000000000001</v>
      </c>
      <c r="E18" s="1713">
        <v>0.35899999999999999</v>
      </c>
      <c r="F18" s="1713">
        <v>0.25</v>
      </c>
      <c r="G18" s="1713">
        <v>0.34699999999999998</v>
      </c>
      <c r="H18" s="1714">
        <v>0.32800000000000001</v>
      </c>
    </row>
    <row r="19" spans="2:8" ht="15.75" customHeight="1" x14ac:dyDescent="0.2">
      <c r="B19" s="424" t="s">
        <v>936</v>
      </c>
      <c r="C19" s="425">
        <v>0.125</v>
      </c>
      <c r="D19" s="426">
        <v>0.26400000000000001</v>
      </c>
      <c r="E19" s="212">
        <v>0.23699999999999999</v>
      </c>
      <c r="F19" s="212">
        <v>0.21</v>
      </c>
      <c r="G19" s="212">
        <v>0.26</v>
      </c>
      <c r="H19" s="427">
        <v>0.13700000000000001</v>
      </c>
    </row>
    <row r="20" spans="2:8" ht="15.75" customHeight="1" x14ac:dyDescent="0.2">
      <c r="B20" s="424" t="s">
        <v>938</v>
      </c>
      <c r="C20" s="428" t="s">
        <v>1962</v>
      </c>
      <c r="D20" s="429" t="s">
        <v>1962</v>
      </c>
      <c r="E20" s="291" t="s">
        <v>1962</v>
      </c>
      <c r="F20" s="212">
        <v>7.6999999999999999E-2</v>
      </c>
      <c r="G20" s="212">
        <v>0.25700000000000001</v>
      </c>
      <c r="H20" s="427">
        <v>0.28999999999999998</v>
      </c>
    </row>
    <row r="21" spans="2:8" ht="15.75" customHeight="1" x14ac:dyDescent="0.2">
      <c r="B21" s="424" t="s">
        <v>939</v>
      </c>
      <c r="C21" s="425">
        <v>0.32800000000000001</v>
      </c>
      <c r="D21" s="426">
        <v>9.8000000000000004E-2</v>
      </c>
      <c r="E21" s="212">
        <v>0.20300000000000001</v>
      </c>
      <c r="F21" s="212">
        <v>0.52500000000000002</v>
      </c>
      <c r="G21" s="212">
        <v>0.193</v>
      </c>
      <c r="H21" s="427">
        <v>0.188</v>
      </c>
    </row>
    <row r="22" spans="2:8" ht="15.75" customHeight="1" x14ac:dyDescent="0.2">
      <c r="B22" s="424" t="s">
        <v>941</v>
      </c>
      <c r="C22" s="425">
        <v>0.153</v>
      </c>
      <c r="D22" s="426">
        <v>0.122</v>
      </c>
      <c r="E22" s="212">
        <v>0.19800000000000001</v>
      </c>
      <c r="F22" s="212">
        <v>0.16300000000000001</v>
      </c>
      <c r="G22" s="212">
        <v>0.22500000000000001</v>
      </c>
      <c r="H22" s="427">
        <v>0.2</v>
      </c>
    </row>
    <row r="23" spans="2:8" ht="15.75" customHeight="1" x14ac:dyDescent="0.2">
      <c r="B23" s="424" t="s">
        <v>943</v>
      </c>
      <c r="C23" s="425">
        <v>0.42299999999999999</v>
      </c>
      <c r="D23" s="426">
        <v>0.5</v>
      </c>
      <c r="E23" s="212">
        <v>0.35499999999999998</v>
      </c>
      <c r="F23" s="212">
        <v>0.4</v>
      </c>
      <c r="G23" s="212">
        <v>0.379</v>
      </c>
      <c r="H23" s="427">
        <v>0.46400000000000002</v>
      </c>
    </row>
    <row r="24" spans="2:8" ht="15.75" customHeight="1" x14ac:dyDescent="0.2">
      <c r="B24" s="424" t="s">
        <v>944</v>
      </c>
      <c r="C24" s="425">
        <v>0.36</v>
      </c>
      <c r="D24" s="426">
        <v>0.63</v>
      </c>
      <c r="E24" s="212">
        <v>0.5</v>
      </c>
      <c r="F24" s="212">
        <v>0.73899999999999999</v>
      </c>
      <c r="G24" s="212">
        <v>0.34499999999999997</v>
      </c>
      <c r="H24" s="427">
        <v>0.61899999999999999</v>
      </c>
    </row>
    <row r="25" spans="2:8" ht="15.75" customHeight="1" x14ac:dyDescent="0.2">
      <c r="B25" s="424" t="s">
        <v>945</v>
      </c>
      <c r="C25" s="430">
        <v>0.3</v>
      </c>
      <c r="D25" s="426">
        <v>0.216</v>
      </c>
      <c r="E25" s="212">
        <v>0.2</v>
      </c>
      <c r="F25" s="212">
        <v>0.42399999999999999</v>
      </c>
      <c r="G25" s="212">
        <v>0.184</v>
      </c>
      <c r="H25" s="427">
        <v>0.33300000000000002</v>
      </c>
    </row>
    <row r="26" spans="2:8" ht="15.75" customHeight="1" x14ac:dyDescent="0.2">
      <c r="B26" s="424" t="s">
        <v>947</v>
      </c>
      <c r="C26" s="430">
        <v>0.36699999999999999</v>
      </c>
      <c r="D26" s="426">
        <v>0.26900000000000002</v>
      </c>
      <c r="E26" s="212">
        <v>0.42299999999999999</v>
      </c>
      <c r="F26" s="212">
        <v>0.16700000000000001</v>
      </c>
      <c r="G26" s="212">
        <v>0.55200000000000005</v>
      </c>
      <c r="H26" s="427">
        <v>0.35699999999999998</v>
      </c>
    </row>
    <row r="27" spans="2:8" ht="15.75" customHeight="1" x14ac:dyDescent="0.2">
      <c r="B27" s="424" t="s">
        <v>949</v>
      </c>
      <c r="C27" s="430">
        <v>0.47099999999999997</v>
      </c>
      <c r="D27" s="426">
        <v>0.111</v>
      </c>
      <c r="E27" s="212">
        <v>0.30399999999999999</v>
      </c>
      <c r="F27" s="212">
        <v>9.0999999999999998E-2</v>
      </c>
      <c r="G27" s="212">
        <v>0.222</v>
      </c>
      <c r="H27" s="427">
        <v>0.29399999999999998</v>
      </c>
    </row>
    <row r="28" spans="2:8" ht="15.75" customHeight="1" x14ac:dyDescent="0.2">
      <c r="B28" s="424" t="s">
        <v>951</v>
      </c>
      <c r="C28" s="430">
        <v>0.5</v>
      </c>
      <c r="D28" s="426">
        <v>0.6</v>
      </c>
      <c r="E28" s="212">
        <v>0.5</v>
      </c>
      <c r="F28" s="212">
        <v>0.154</v>
      </c>
      <c r="G28" s="291" t="s">
        <v>72</v>
      </c>
      <c r="H28" s="292"/>
    </row>
    <row r="29" spans="2:8" ht="15.75" customHeight="1" x14ac:dyDescent="0.2">
      <c r="B29" s="424" t="s">
        <v>953</v>
      </c>
      <c r="C29" s="431" t="s">
        <v>1962</v>
      </c>
      <c r="D29" s="426">
        <v>0.159</v>
      </c>
      <c r="E29" s="212">
        <v>0.03</v>
      </c>
      <c r="F29" s="212">
        <v>0.17199999999999999</v>
      </c>
      <c r="G29" s="212">
        <v>0.22</v>
      </c>
      <c r="H29" s="427">
        <v>0.193</v>
      </c>
    </row>
    <row r="30" spans="2:8" ht="30" customHeight="1" x14ac:dyDescent="0.2">
      <c r="B30" s="424" t="s">
        <v>955</v>
      </c>
      <c r="C30" s="431" t="s">
        <v>1962</v>
      </c>
      <c r="D30" s="432" t="s">
        <v>1962</v>
      </c>
      <c r="E30" s="212">
        <v>0.11899999999999999</v>
      </c>
      <c r="F30" s="212">
        <v>7.6999999999999999E-2</v>
      </c>
      <c r="G30" s="212">
        <v>0.314</v>
      </c>
      <c r="H30" s="427">
        <v>0.23100000000000001</v>
      </c>
    </row>
    <row r="31" spans="2:8" ht="24.75" customHeight="1" x14ac:dyDescent="0.2">
      <c r="B31" s="424" t="s">
        <v>572</v>
      </c>
      <c r="C31" s="425">
        <v>0.27100000000000002</v>
      </c>
      <c r="D31" s="426">
        <v>0.215</v>
      </c>
      <c r="E31" s="212">
        <v>0.188</v>
      </c>
      <c r="F31" s="212">
        <v>0.14699999999999999</v>
      </c>
      <c r="G31" s="212">
        <v>0.32900000000000001</v>
      </c>
      <c r="H31" s="427">
        <v>0.22500000000000001</v>
      </c>
    </row>
    <row r="32" spans="2:8" ht="32.25" customHeight="1" x14ac:dyDescent="0.2">
      <c r="B32" s="424" t="s">
        <v>957</v>
      </c>
      <c r="C32" s="425">
        <v>0.26300000000000001</v>
      </c>
      <c r="D32" s="426">
        <v>0.30499999999999999</v>
      </c>
      <c r="E32" s="212">
        <v>0.21299999999999999</v>
      </c>
      <c r="F32" s="212">
        <v>0.22</v>
      </c>
      <c r="G32" s="212">
        <v>0.21099999999999999</v>
      </c>
      <c r="H32" s="427">
        <v>0.113</v>
      </c>
    </row>
    <row r="33" spans="2:8" ht="15.75" customHeight="1" x14ac:dyDescent="0.2">
      <c r="B33" s="424" t="s">
        <v>961</v>
      </c>
      <c r="C33" s="425">
        <v>0.26300000000000001</v>
      </c>
      <c r="D33" s="426">
        <v>0.216</v>
      </c>
      <c r="E33" s="212">
        <v>0.25</v>
      </c>
      <c r="F33" s="212">
        <v>0.221</v>
      </c>
      <c r="G33" s="212">
        <v>0.215</v>
      </c>
      <c r="H33" s="427">
        <v>0.189</v>
      </c>
    </row>
    <row r="34" spans="2:8" ht="15.75" customHeight="1" x14ac:dyDescent="0.2">
      <c r="B34" s="424" t="s">
        <v>959</v>
      </c>
      <c r="C34" s="425">
        <v>0.26300000000000001</v>
      </c>
      <c r="D34" s="426">
        <v>0.3</v>
      </c>
      <c r="E34" s="212">
        <v>0.21199999999999999</v>
      </c>
      <c r="F34" s="212">
        <v>0.23200000000000001</v>
      </c>
      <c r="G34" s="212">
        <v>0.25</v>
      </c>
      <c r="H34" s="427">
        <v>0.20799999999999999</v>
      </c>
    </row>
    <row r="35" spans="2:8" ht="37.5" customHeight="1" x14ac:dyDescent="0.2">
      <c r="B35" s="424" t="s">
        <v>1963</v>
      </c>
      <c r="C35" s="428" t="s">
        <v>1962</v>
      </c>
      <c r="D35" s="429" t="s">
        <v>1962</v>
      </c>
      <c r="E35" s="291" t="s">
        <v>1962</v>
      </c>
      <c r="F35" s="212">
        <v>0.19700000000000001</v>
      </c>
      <c r="G35" s="212">
        <v>0.15</v>
      </c>
      <c r="H35" s="427">
        <v>0.106</v>
      </c>
    </row>
    <row r="36" spans="2:8" ht="15.75" customHeight="1" x14ac:dyDescent="0.2">
      <c r="B36" s="424" t="s">
        <v>962</v>
      </c>
      <c r="C36" s="425">
        <v>0.31</v>
      </c>
      <c r="D36" s="426">
        <v>0.30299999999999999</v>
      </c>
      <c r="E36" s="212">
        <v>0.25700000000000001</v>
      </c>
      <c r="F36" s="212">
        <v>0.42299999999999999</v>
      </c>
      <c r="G36" s="212">
        <v>0.34499999999999997</v>
      </c>
      <c r="H36" s="427">
        <v>0.28799999999999998</v>
      </c>
    </row>
    <row r="37" spans="2:8" ht="27" customHeight="1" x14ac:dyDescent="0.2">
      <c r="B37" s="424" t="s">
        <v>1008</v>
      </c>
      <c r="C37" s="425">
        <v>0.3</v>
      </c>
      <c r="D37" s="429" t="s">
        <v>1962</v>
      </c>
      <c r="E37" s="291" t="s">
        <v>1962</v>
      </c>
      <c r="F37" s="291" t="s">
        <v>1962</v>
      </c>
      <c r="G37" s="291" t="s">
        <v>1962</v>
      </c>
      <c r="H37" s="292" t="s">
        <v>1962</v>
      </c>
    </row>
    <row r="38" spans="2:8" ht="30" customHeight="1" x14ac:dyDescent="0.2">
      <c r="B38" s="424" t="s">
        <v>963</v>
      </c>
      <c r="C38" s="425">
        <v>0.34699999999999998</v>
      </c>
      <c r="D38" s="426">
        <v>0.26</v>
      </c>
      <c r="E38" s="212">
        <v>0.13300000000000001</v>
      </c>
      <c r="F38" s="212">
        <v>0.26300000000000001</v>
      </c>
      <c r="G38" s="212">
        <v>0.317</v>
      </c>
      <c r="H38" s="427">
        <v>0.23799999999999999</v>
      </c>
    </row>
    <row r="39" spans="2:8" ht="28.5" customHeight="1" thickBot="1" x14ac:dyDescent="0.25">
      <c r="B39" s="433" t="s">
        <v>965</v>
      </c>
      <c r="C39" s="434">
        <v>0.254</v>
      </c>
      <c r="D39" s="435">
        <v>0.24199999999999999</v>
      </c>
      <c r="E39" s="436">
        <v>9.1999999999999998E-2</v>
      </c>
      <c r="F39" s="436">
        <v>0.153</v>
      </c>
      <c r="G39" s="436">
        <v>0.31</v>
      </c>
      <c r="H39" s="437">
        <v>0.29099999999999998</v>
      </c>
    </row>
    <row r="40" spans="2:8" ht="15.75" customHeight="1" thickBot="1" x14ac:dyDescent="0.25"/>
    <row r="41" spans="2:8" ht="30.75" customHeight="1" x14ac:dyDescent="0.2">
      <c r="B41" s="1316" t="s">
        <v>1964</v>
      </c>
      <c r="C41" s="1709">
        <v>0.314</v>
      </c>
      <c r="D41" s="438">
        <v>0.26500000000000001</v>
      </c>
      <c r="E41" s="439">
        <v>0.221</v>
      </c>
      <c r="F41" s="439">
        <v>0.23699999999999999</v>
      </c>
      <c r="G41" s="439">
        <v>0.27100000000000002</v>
      </c>
      <c r="H41" s="440">
        <v>0.23400000000000001</v>
      </c>
    </row>
    <row r="42" spans="2:8" ht="30.75" customHeight="1" thickBot="1" x14ac:dyDescent="0.25">
      <c r="B42" s="1316" t="s">
        <v>1965</v>
      </c>
      <c r="C42" s="1710">
        <v>0.30399999999999999</v>
      </c>
      <c r="D42" s="441">
        <v>0.28100000000000003</v>
      </c>
      <c r="E42" s="441">
        <v>0.251</v>
      </c>
      <c r="F42" s="441">
        <f>AVERAGE(F18:F39)</f>
        <v>0.25261904761904763</v>
      </c>
      <c r="G42" s="441">
        <f>AVERAGE(G18:G39)</f>
        <v>0.28125000000000006</v>
      </c>
      <c r="H42" s="442">
        <f>AVERAGE(H18:H39)</f>
        <v>0.26460000000000006</v>
      </c>
    </row>
    <row r="43" spans="2:8" ht="30.75" customHeight="1" thickBot="1" x14ac:dyDescent="0.25">
      <c r="B43" s="422"/>
      <c r="C43" s="443"/>
      <c r="D43" s="443"/>
      <c r="E43" s="443"/>
      <c r="F43" s="443"/>
      <c r="G43" s="443"/>
      <c r="H43" s="443"/>
    </row>
    <row r="44" spans="2:8" ht="30.75" customHeight="1" x14ac:dyDescent="0.2">
      <c r="B44" s="444" t="s">
        <v>1966</v>
      </c>
      <c r="C44" s="445">
        <v>0.184</v>
      </c>
      <c r="D44" s="446">
        <v>0.152</v>
      </c>
      <c r="E44" s="447">
        <v>0.156</v>
      </c>
      <c r="F44" s="447">
        <v>0.16300000000000001</v>
      </c>
      <c r="G44" s="447">
        <v>0.17100000000000001</v>
      </c>
      <c r="H44" s="448">
        <v>0.14499999999999999</v>
      </c>
    </row>
    <row r="45" spans="2:8" ht="30.75" customHeight="1" thickBot="1" x14ac:dyDescent="0.25">
      <c r="B45" s="449" t="s">
        <v>1967</v>
      </c>
      <c r="C45" s="450">
        <v>0.23100000000000001</v>
      </c>
      <c r="D45" s="451">
        <v>0.19500000000000001</v>
      </c>
      <c r="E45" s="451">
        <v>0.17599999999999999</v>
      </c>
      <c r="F45" s="451">
        <v>0.189</v>
      </c>
      <c r="G45" s="451">
        <v>0.20699999999999999</v>
      </c>
      <c r="H45" s="452">
        <v>0.17599999999999999</v>
      </c>
    </row>
    <row r="50" spans="2:9" ht="15.75" customHeight="1" x14ac:dyDescent="0.2">
      <c r="B50" s="2720" t="s">
        <v>1705</v>
      </c>
      <c r="C50" s="2721"/>
      <c r="D50" s="2721"/>
      <c r="E50" s="2721"/>
      <c r="F50" s="2721"/>
      <c r="G50" s="2721"/>
      <c r="I50" s="294" t="s">
        <v>428</v>
      </c>
    </row>
    <row r="52" spans="2:9" ht="15.75" customHeight="1" x14ac:dyDescent="0.2">
      <c r="B52" s="2151" t="s">
        <v>1968</v>
      </c>
      <c r="C52" s="2151"/>
      <c r="D52" s="2151"/>
      <c r="E52" s="2151"/>
      <c r="F52" s="2151"/>
      <c r="G52" s="2151"/>
      <c r="I52" s="172" t="s">
        <v>431</v>
      </c>
    </row>
    <row r="53" spans="2:9" ht="15.75" customHeight="1" x14ac:dyDescent="0.2">
      <c r="B53" s="2151"/>
      <c r="C53" s="2151"/>
      <c r="D53" s="2151"/>
      <c r="E53" s="2151"/>
      <c r="F53" s="2151"/>
      <c r="G53" s="2151"/>
    </row>
    <row r="54" spans="2:9" ht="15.75" customHeight="1" x14ac:dyDescent="0.2">
      <c r="B54" s="2151"/>
      <c r="C54" s="2151"/>
      <c r="D54" s="2151"/>
      <c r="E54" s="2151"/>
      <c r="F54" s="2151"/>
      <c r="G54" s="2151"/>
      <c r="I54" s="172" t="s">
        <v>326</v>
      </c>
    </row>
    <row r="55" spans="2:9" ht="15.75" customHeight="1" x14ac:dyDescent="0.2">
      <c r="B55" s="2151"/>
      <c r="C55" s="2151"/>
      <c r="D55" s="2151"/>
      <c r="E55" s="2151"/>
      <c r="F55" s="2151"/>
      <c r="G55" s="2151"/>
    </row>
    <row r="56" spans="2:9" ht="15.75" customHeight="1" x14ac:dyDescent="0.2">
      <c r="B56" s="2151"/>
      <c r="C56" s="2151"/>
      <c r="D56" s="2151"/>
      <c r="E56" s="2151"/>
      <c r="F56" s="2151"/>
      <c r="G56" s="2151"/>
      <c r="I56" s="172" t="s">
        <v>430</v>
      </c>
    </row>
    <row r="57" spans="2:9" ht="15.75" customHeight="1" x14ac:dyDescent="0.2">
      <c r="B57" s="2151"/>
      <c r="C57" s="2151"/>
      <c r="D57" s="2151"/>
      <c r="E57" s="2151"/>
      <c r="F57" s="2151"/>
      <c r="G57" s="2151"/>
    </row>
    <row r="58" spans="2:9" ht="15.75" customHeight="1" x14ac:dyDescent="0.2">
      <c r="B58" s="2151"/>
      <c r="C58" s="2151"/>
      <c r="D58" s="2151"/>
      <c r="E58" s="2151"/>
      <c r="F58" s="2151"/>
      <c r="G58" s="2151"/>
      <c r="I58" s="172" t="s">
        <v>429</v>
      </c>
    </row>
    <row r="59" spans="2:9" ht="15.75" customHeight="1" x14ac:dyDescent="0.2">
      <c r="B59" s="2151"/>
      <c r="C59" s="2151"/>
      <c r="D59" s="2151"/>
      <c r="E59" s="2151"/>
      <c r="F59" s="2151"/>
      <c r="G59" s="2151"/>
    </row>
    <row r="60" spans="2:9" ht="15.75" customHeight="1" x14ac:dyDescent="0.2">
      <c r="B60" s="2151"/>
      <c r="C60" s="2151"/>
      <c r="D60" s="2151"/>
      <c r="E60" s="2151"/>
      <c r="F60" s="2151"/>
      <c r="G60" s="2151"/>
    </row>
    <row r="61" spans="2:9" ht="15.75" customHeight="1" x14ac:dyDescent="0.2">
      <c r="B61" s="2151"/>
      <c r="C61" s="2151"/>
      <c r="D61" s="2151"/>
      <c r="E61" s="2151"/>
      <c r="F61" s="2151"/>
      <c r="G61" s="2151"/>
    </row>
    <row r="62" spans="2:9" ht="15.75" customHeight="1" x14ac:dyDescent="0.2">
      <c r="B62" s="226"/>
    </row>
  </sheetData>
  <sheetProtection formatCells="0" formatColumns="0" formatRows="0" insertColumns="0" insertRows="0" insertHyperlinks="0" deleteColumns="0" deleteRows="0" pivotTables="0"/>
  <mergeCells count="27">
    <mergeCell ref="B52:G61"/>
    <mergeCell ref="H8:J8"/>
    <mergeCell ref="B15:B17"/>
    <mergeCell ref="C15:H15"/>
    <mergeCell ref="B10:J10"/>
    <mergeCell ref="B50:G50"/>
    <mergeCell ref="B8:C8"/>
    <mergeCell ref="D8:E8"/>
    <mergeCell ref="F8:G8"/>
    <mergeCell ref="B5:C5"/>
    <mergeCell ref="D5:E5"/>
    <mergeCell ref="F5:G5"/>
    <mergeCell ref="H5:J5"/>
    <mergeCell ref="B7:C7"/>
    <mergeCell ref="D7:E7"/>
    <mergeCell ref="F7:G7"/>
    <mergeCell ref="B6:C6"/>
    <mergeCell ref="D6:E6"/>
    <mergeCell ref="F6:G6"/>
    <mergeCell ref="H7:J7"/>
    <mergeCell ref="H6:J6"/>
    <mergeCell ref="B4:C4"/>
    <mergeCell ref="D4:E4"/>
    <mergeCell ref="F4:G4"/>
    <mergeCell ref="H4:J4"/>
    <mergeCell ref="B2:E2"/>
    <mergeCell ref="F2:J2"/>
  </mergeCells>
  <phoneticPr fontId="5" type="noConversion"/>
  <pageMargins left="0.7" right="0.7" top="0.75" bottom="0.75" header="0" footer="0"/>
  <pageSetup paperSize="9" scale="60"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1" id="{00000000-000E-0000-4000-000001000000}">
            <x14:iconSet iconSet="4Arrows" custom="1">
              <x14:cfvo type="percent">
                <xm:f>0</xm:f>
              </x14:cfvo>
              <x14:cfvo type="num">
                <xm:f>0.2</xm:f>
              </x14:cfvo>
              <x14:cfvo type="num">
                <xm:f>0.25</xm:f>
              </x14:cfvo>
              <x14:cfvo type="num">
                <xm:f>0.3</xm:f>
              </x14:cfvo>
              <x14:cfIcon iconSet="3Symbols" iconId="2"/>
              <x14:cfIcon iconSet="3Triangles" iconId="2"/>
              <x14:cfIcon iconSet="3TrafficLights1" iconId="1"/>
              <x14:cfIcon iconSet="3TrafficLights1" iconId="0"/>
            </x14:iconSet>
          </x14:cfRule>
          <xm:sqref>C18:H42</xm:sqref>
        </x14:conditionalFormatting>
      </x14:conditionalFormattings>
    </ext>
  </extLst>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CA319D-8846-499F-9FCC-4EF8C057FBE3}">
  <sheetPr>
    <tabColor theme="4" tint="0.79998168889431442"/>
    <pageSetUpPr fitToPage="1"/>
  </sheetPr>
  <dimension ref="B2:W81"/>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29.28515625" style="39" customWidth="1"/>
    <col min="4" max="4" width="20.140625" style="39" customWidth="1"/>
    <col min="5" max="9" width="12.5703125" style="39" customWidth="1"/>
    <col min="10" max="10" width="17.5703125" style="39" customWidth="1"/>
    <col min="11" max="11" width="20.42578125" style="39" customWidth="1"/>
    <col min="12" max="12" width="15.7109375" style="39" customWidth="1"/>
    <col min="13" max="13" width="16.28515625" style="39" customWidth="1"/>
    <col min="14" max="14" width="17.85546875" style="39" customWidth="1"/>
    <col min="15" max="15" width="19" style="39" customWidth="1"/>
    <col min="16" max="16" width="14.140625" style="39" customWidth="1"/>
    <col min="17" max="17" width="16" style="39" customWidth="1"/>
    <col min="18" max="18" width="12.5703125" style="39" customWidth="1"/>
    <col min="19" max="19" width="13.85546875" style="39" customWidth="1"/>
    <col min="20" max="20" width="16.7109375" style="39" customWidth="1"/>
    <col min="21" max="16384" width="12.5703125" style="39"/>
  </cols>
  <sheetData>
    <row r="2" spans="2:11" s="166" customFormat="1" ht="30.75" customHeight="1" x14ac:dyDescent="0.25">
      <c r="B2" s="2625" t="s">
        <v>0</v>
      </c>
      <c r="C2" s="2626"/>
      <c r="D2" s="2626"/>
      <c r="E2" s="2627" t="s">
        <v>123</v>
      </c>
      <c r="F2" s="2628"/>
      <c r="G2" s="2628"/>
      <c r="H2" s="2628"/>
      <c r="I2" s="2628"/>
      <c r="J2" s="2628"/>
    </row>
    <row r="3" spans="2:11" ht="22.5" customHeight="1" x14ac:dyDescent="0.2">
      <c r="B3" s="40"/>
      <c r="C3" s="40"/>
      <c r="D3" s="41"/>
      <c r="E3" s="41"/>
      <c r="F3" s="41"/>
      <c r="G3" s="41"/>
      <c r="H3" s="41"/>
      <c r="I3" s="41"/>
    </row>
    <row r="4" spans="2:11" ht="57.75" customHeight="1" x14ac:dyDescent="0.25">
      <c r="B4" s="2118" t="s">
        <v>124</v>
      </c>
      <c r="C4" s="2433"/>
      <c r="D4" s="2107" t="s">
        <v>82</v>
      </c>
      <c r="E4" s="2108"/>
      <c r="F4" s="2189" t="s">
        <v>126</v>
      </c>
      <c r="G4" s="1936"/>
      <c r="H4" s="2722" t="s">
        <v>1969</v>
      </c>
      <c r="I4" s="2486"/>
      <c r="J4" s="2487"/>
      <c r="K4" s="1012"/>
    </row>
    <row r="5" spans="2:11" ht="33.75" customHeight="1" x14ac:dyDescent="0.2">
      <c r="B5" s="2118" t="s">
        <v>128</v>
      </c>
      <c r="C5" s="2433"/>
      <c r="D5" s="2393" t="s">
        <v>1970</v>
      </c>
      <c r="E5" s="2394"/>
      <c r="F5" s="2189" t="s">
        <v>130</v>
      </c>
      <c r="G5" s="1936"/>
      <c r="H5" s="2103" t="s">
        <v>1438</v>
      </c>
      <c r="I5" s="2723"/>
      <c r="J5" s="2724"/>
    </row>
    <row r="6" spans="2:11" ht="24.75" customHeight="1" x14ac:dyDescent="0.2">
      <c r="B6" s="2118" t="s">
        <v>132</v>
      </c>
      <c r="C6" s="2433"/>
      <c r="D6" s="2098" t="s">
        <v>1971</v>
      </c>
      <c r="E6" s="2099"/>
      <c r="F6" s="2189" t="s">
        <v>134</v>
      </c>
      <c r="G6" s="1936"/>
      <c r="H6" s="2098" t="s">
        <v>135</v>
      </c>
      <c r="I6" s="2039"/>
      <c r="J6" s="2040"/>
    </row>
    <row r="7" spans="2:11" ht="43.5" customHeight="1" x14ac:dyDescent="0.2">
      <c r="B7" s="2118" t="s">
        <v>136</v>
      </c>
      <c r="C7" s="2433"/>
      <c r="D7" s="2098" t="s">
        <v>1972</v>
      </c>
      <c r="E7" s="2040"/>
      <c r="F7" s="2189" t="s">
        <v>138</v>
      </c>
      <c r="G7" s="1936"/>
      <c r="H7" s="2098" t="s">
        <v>1973</v>
      </c>
      <c r="I7" s="2039"/>
      <c r="J7" s="2040"/>
    </row>
    <row r="8" spans="2:11" ht="33.75" customHeight="1" x14ac:dyDescent="0.2">
      <c r="B8" s="2118" t="s">
        <v>140</v>
      </c>
      <c r="C8" s="2433"/>
      <c r="D8" s="2098" t="s">
        <v>1890</v>
      </c>
      <c r="E8" s="2099"/>
      <c r="F8" s="2189" t="s">
        <v>142</v>
      </c>
      <c r="G8" s="1936"/>
      <c r="H8" s="2098" t="s">
        <v>1974</v>
      </c>
      <c r="I8" s="2039"/>
      <c r="J8" s="2040"/>
    </row>
    <row r="9" spans="2:11" ht="18.75" customHeight="1" x14ac:dyDescent="0.2">
      <c r="B9" s="2726"/>
      <c r="C9" s="2392"/>
      <c r="D9" s="2726"/>
      <c r="E9" s="2392"/>
      <c r="F9" s="2728"/>
      <c r="G9" s="2392"/>
      <c r="H9" s="2727"/>
      <c r="I9" s="2392"/>
      <c r="J9" s="2392"/>
    </row>
    <row r="10" spans="2:11" ht="22.5" customHeight="1" x14ac:dyDescent="0.2">
      <c r="B10" s="2118" t="s">
        <v>144</v>
      </c>
      <c r="C10" s="2308"/>
      <c r="D10" s="2308"/>
      <c r="E10" s="2308"/>
      <c r="F10" s="2308"/>
      <c r="G10" s="2308"/>
      <c r="H10" s="2308"/>
      <c r="I10" s="2308"/>
      <c r="J10" s="2308"/>
    </row>
    <row r="11" spans="2:11" s="172" customFormat="1" ht="22.5" customHeight="1" x14ac:dyDescent="0.2">
      <c r="B11" s="225" t="s">
        <v>1975</v>
      </c>
      <c r="E11" s="225" t="s">
        <v>1976</v>
      </c>
      <c r="I11" s="183"/>
    </row>
    <row r="12" spans="2:11" ht="15.75" customHeight="1" x14ac:dyDescent="0.2">
      <c r="B12" s="183"/>
      <c r="C12" s="92"/>
      <c r="D12" s="92"/>
      <c r="E12" s="92"/>
      <c r="F12" s="92"/>
      <c r="G12" s="92"/>
      <c r="H12" s="92"/>
      <c r="I12" s="92"/>
      <c r="J12" s="92"/>
    </row>
    <row r="13" spans="2:11" ht="15.75" customHeight="1" x14ac:dyDescent="0.2">
      <c r="B13" s="183" t="s">
        <v>1977</v>
      </c>
      <c r="C13" s="92"/>
      <c r="D13" s="92"/>
      <c r="E13" s="92"/>
      <c r="F13" s="92"/>
      <c r="G13" s="92"/>
      <c r="H13" s="92"/>
      <c r="I13" s="92"/>
      <c r="J13" s="92"/>
    </row>
    <row r="14" spans="2:11" ht="15.75" customHeight="1" x14ac:dyDescent="0.2">
      <c r="B14" s="1704" t="s">
        <v>1668</v>
      </c>
      <c r="C14" s="1715" t="s">
        <v>1669</v>
      </c>
      <c r="D14" s="1715" t="s">
        <v>1978</v>
      </c>
      <c r="E14" s="92"/>
      <c r="F14" s="92"/>
      <c r="G14" s="92"/>
      <c r="H14" s="92"/>
      <c r="I14" s="92"/>
      <c r="J14" s="92"/>
    </row>
    <row r="15" spans="2:11" ht="15.75" customHeight="1" x14ac:dyDescent="0.2">
      <c r="B15" s="1716">
        <f>COUNTIF(J25:J40,"&gt;=2")+COUNTIF(J49:J64,"&gt;=2")</f>
        <v>15</v>
      </c>
      <c r="C15" s="1716">
        <f>COUNTIF(O25:O40,"&gt;=2")+COUNTIF(N49:N64,"&gt;=2")</f>
        <v>15</v>
      </c>
      <c r="D15" s="1716">
        <f>COUNTIF(W25:W40,"&gt;=2")+COUNTIF(R49:R64,"&gt;=2")</f>
        <v>11</v>
      </c>
      <c r="E15" s="92"/>
      <c r="F15" s="92"/>
      <c r="G15" s="92"/>
      <c r="H15" s="92"/>
      <c r="I15" s="92"/>
      <c r="J15" s="92"/>
    </row>
    <row r="16" spans="2:11" ht="15.75" customHeight="1" x14ac:dyDescent="0.2">
      <c r="B16" s="531">
        <f>B15/(COUNTA($C25:$C40)+COUNTA($C49:$C64))</f>
        <v>0.46875</v>
      </c>
      <c r="C16" s="531">
        <f>C15/(COUNTA($C25:$C40)+COUNTA($C49:$C64)-1)</f>
        <v>0.4838709677419355</v>
      </c>
      <c r="D16" s="1717">
        <f>D15/(COUNTA($C25:$C40)+COUNTA($C49:$C64)-1)</f>
        <v>0.35483870967741937</v>
      </c>
      <c r="E16" s="92"/>
      <c r="F16" s="92"/>
      <c r="G16" s="92"/>
      <c r="H16" s="92"/>
      <c r="I16" s="92"/>
      <c r="J16" s="92"/>
    </row>
    <row r="19" spans="2:23" ht="15.75" customHeight="1" x14ac:dyDescent="0.2">
      <c r="B19" s="194"/>
    </row>
    <row r="20" spans="2:23" ht="15.75" customHeight="1" x14ac:dyDescent="0.25">
      <c r="B20" s="207"/>
      <c r="C20" s="311" t="s">
        <v>1979</v>
      </c>
      <c r="D20" s="311"/>
      <c r="E20" s="207"/>
      <c r="F20" s="207"/>
      <c r="G20" s="207"/>
      <c r="H20" s="207"/>
      <c r="I20" s="207"/>
      <c r="J20" s="207"/>
      <c r="K20" s="207"/>
      <c r="L20" s="207"/>
      <c r="M20" s="207"/>
      <c r="N20" s="207"/>
      <c r="O20" s="207"/>
      <c r="P20" s="207"/>
      <c r="Q20" s="207"/>
      <c r="R20" s="207"/>
      <c r="S20" s="207"/>
      <c r="T20" s="207"/>
    </row>
    <row r="21" spans="2:23" ht="15.75" customHeight="1" x14ac:dyDescent="0.25">
      <c r="B21" s="311"/>
      <c r="C21" s="317" t="s">
        <v>1980</v>
      </c>
      <c r="D21" s="311"/>
      <c r="E21" s="207"/>
      <c r="F21" s="207"/>
      <c r="G21" s="207"/>
      <c r="H21" s="207"/>
      <c r="I21" s="207"/>
      <c r="J21" s="207"/>
      <c r="K21" s="207"/>
      <c r="L21" s="207"/>
      <c r="M21" s="207"/>
      <c r="N21" s="207"/>
      <c r="O21" s="207"/>
      <c r="P21" s="207"/>
      <c r="Q21" s="207"/>
      <c r="R21" s="207"/>
      <c r="S21" s="207"/>
      <c r="T21" s="207"/>
    </row>
    <row r="22" spans="2:23" ht="15.75" customHeight="1" x14ac:dyDescent="0.2">
      <c r="B22" s="207"/>
      <c r="C22" s="207"/>
      <c r="D22" s="207"/>
      <c r="E22" s="207"/>
      <c r="F22" s="207"/>
      <c r="G22" s="207"/>
      <c r="H22" s="207"/>
      <c r="I22" s="207"/>
      <c r="J22" s="207"/>
      <c r="K22" s="207"/>
      <c r="L22" s="207"/>
      <c r="M22" s="207"/>
      <c r="N22" s="207"/>
      <c r="O22" s="207"/>
      <c r="P22" s="207"/>
      <c r="Q22" s="207"/>
      <c r="R22" s="207"/>
      <c r="S22" s="207"/>
      <c r="T22" s="207"/>
    </row>
    <row r="23" spans="2:23" ht="15.75" customHeight="1" x14ac:dyDescent="0.25">
      <c r="B23" s="2656" t="s">
        <v>933</v>
      </c>
      <c r="C23" s="2656"/>
      <c r="D23" s="2656" t="s">
        <v>1981</v>
      </c>
      <c r="E23" s="1590" t="s">
        <v>1668</v>
      </c>
      <c r="F23" s="1590"/>
      <c r="G23" s="1590"/>
      <c r="H23" s="1590"/>
      <c r="I23" s="1590"/>
      <c r="J23" s="1590" t="s">
        <v>1982</v>
      </c>
      <c r="K23" s="1488" t="s">
        <v>1983</v>
      </c>
      <c r="L23" s="1488"/>
      <c r="M23" s="1488"/>
      <c r="N23" s="1488"/>
      <c r="O23" s="1488"/>
      <c r="P23" s="1488" t="s">
        <v>1978</v>
      </c>
      <c r="Q23" s="1488"/>
      <c r="R23" s="1488"/>
      <c r="S23" s="1488"/>
      <c r="T23" s="1488"/>
      <c r="U23" s="1488"/>
      <c r="V23" s="1488"/>
      <c r="W23" s="1488"/>
    </row>
    <row r="24" spans="2:23" ht="15.75" customHeight="1" thickBot="1" x14ac:dyDescent="0.3">
      <c r="B24" s="2656"/>
      <c r="C24" s="2656"/>
      <c r="D24" s="2656"/>
      <c r="E24" s="1590"/>
      <c r="F24" s="1590"/>
      <c r="G24" s="1590"/>
      <c r="H24" s="1590"/>
      <c r="I24" s="1590"/>
      <c r="J24" s="1590"/>
      <c r="K24" s="1488" t="s">
        <v>1669</v>
      </c>
      <c r="L24" s="1488"/>
      <c r="M24" s="1488"/>
      <c r="N24" s="1488"/>
      <c r="O24" s="1488"/>
      <c r="P24" s="1488"/>
      <c r="Q24" s="1488"/>
      <c r="R24" s="1488"/>
      <c r="S24" s="1488"/>
      <c r="T24" s="1488"/>
      <c r="U24" s="1488"/>
      <c r="V24" s="1488"/>
      <c r="W24" s="1488"/>
    </row>
    <row r="25" spans="2:23" ht="15.75" customHeight="1" x14ac:dyDescent="0.2">
      <c r="B25" s="318">
        <v>1</v>
      </c>
      <c r="C25" s="319" t="s">
        <v>565</v>
      </c>
      <c r="D25" s="320">
        <v>43801</v>
      </c>
      <c r="E25" s="321">
        <v>44883</v>
      </c>
      <c r="F25" s="322">
        <v>44988</v>
      </c>
      <c r="G25" s="323"/>
      <c r="H25" s="324"/>
      <c r="I25" s="325"/>
      <c r="J25" s="1718">
        <f>COUNTA(E25:I25)</f>
        <v>2</v>
      </c>
      <c r="K25" s="326">
        <v>45225</v>
      </c>
      <c r="L25" s="327">
        <v>45273</v>
      </c>
      <c r="M25" s="327">
        <v>45344</v>
      </c>
      <c r="N25" s="328">
        <v>45463</v>
      </c>
      <c r="O25" s="1718">
        <f>COUNTA(K25:N25)</f>
        <v>4</v>
      </c>
      <c r="P25" s="329"/>
      <c r="Q25" s="330"/>
      <c r="R25" s="330"/>
      <c r="S25" s="330"/>
      <c r="T25" s="330"/>
      <c r="U25" s="330"/>
      <c r="V25" s="330"/>
      <c r="W25" s="1718">
        <f>COUNTA(P25:V25)</f>
        <v>0</v>
      </c>
    </row>
    <row r="26" spans="2:23" ht="15.75" customHeight="1" x14ac:dyDescent="0.2">
      <c r="B26" s="318">
        <v>2</v>
      </c>
      <c r="C26" s="331" t="s">
        <v>936</v>
      </c>
      <c r="D26" s="320">
        <v>42174</v>
      </c>
      <c r="E26" s="318"/>
      <c r="F26" s="324"/>
      <c r="G26" s="323"/>
      <c r="H26" s="324"/>
      <c r="I26" s="325"/>
      <c r="J26" s="1719">
        <f t="shared" ref="J26:J40" si="0">COUNTA(E26:I26)</f>
        <v>0</v>
      </c>
      <c r="K26" s="326">
        <v>45330</v>
      </c>
      <c r="L26" s="326" t="s">
        <v>1984</v>
      </c>
      <c r="M26" s="324"/>
      <c r="N26" s="325"/>
      <c r="O26" s="1719">
        <f t="shared" ref="O26:O40" si="1">COUNTA(K26:N26)</f>
        <v>2</v>
      </c>
      <c r="P26" s="332">
        <v>45562</v>
      </c>
      <c r="Q26" s="333">
        <v>45642</v>
      </c>
      <c r="R26" s="203"/>
      <c r="S26" s="203"/>
      <c r="T26" s="203"/>
      <c r="U26" s="203"/>
      <c r="V26" s="203"/>
      <c r="W26" s="1719">
        <f t="shared" ref="W26:W40" si="2">COUNTA(P26:V26)</f>
        <v>2</v>
      </c>
    </row>
    <row r="27" spans="2:23" ht="15.75" customHeight="1" thickBot="1" x14ac:dyDescent="0.25">
      <c r="B27" s="318">
        <v>3</v>
      </c>
      <c r="C27" s="319" t="s">
        <v>938</v>
      </c>
      <c r="D27" s="320">
        <v>44729</v>
      </c>
      <c r="E27" s="321">
        <v>44895</v>
      </c>
      <c r="F27" s="324"/>
      <c r="G27" s="323"/>
      <c r="H27" s="324"/>
      <c r="I27" s="325"/>
      <c r="J27" s="1719">
        <f t="shared" si="0"/>
        <v>1</v>
      </c>
      <c r="K27" s="326">
        <v>45328</v>
      </c>
      <c r="L27" s="326">
        <v>45462</v>
      </c>
      <c r="M27" s="324"/>
      <c r="N27" s="325"/>
      <c r="O27" s="1719">
        <f t="shared" si="1"/>
        <v>2</v>
      </c>
      <c r="P27" s="332">
        <v>45677</v>
      </c>
      <c r="Q27" s="334"/>
      <c r="R27" s="203"/>
      <c r="S27" s="203"/>
      <c r="T27" s="203"/>
      <c r="U27" s="203"/>
      <c r="V27" s="203"/>
      <c r="W27" s="1719">
        <f t="shared" si="2"/>
        <v>1</v>
      </c>
    </row>
    <row r="28" spans="2:23" ht="15.75" customHeight="1" x14ac:dyDescent="0.2">
      <c r="B28" s="318">
        <v>4</v>
      </c>
      <c r="C28" s="319" t="s">
        <v>1005</v>
      </c>
      <c r="D28" s="320">
        <v>43417</v>
      </c>
      <c r="E28" s="321">
        <v>44847</v>
      </c>
      <c r="F28" s="322">
        <v>44909</v>
      </c>
      <c r="G28" s="335">
        <v>44623</v>
      </c>
      <c r="H28" s="336">
        <v>45170</v>
      </c>
      <c r="I28" s="337"/>
      <c r="J28" s="1719">
        <f t="shared" si="0"/>
        <v>4</v>
      </c>
      <c r="K28" s="338"/>
      <c r="L28" s="326">
        <v>45210</v>
      </c>
      <c r="M28" s="326" t="s">
        <v>1985</v>
      </c>
      <c r="N28" s="339">
        <v>45453</v>
      </c>
      <c r="O28" s="1719">
        <f t="shared" si="1"/>
        <v>3</v>
      </c>
      <c r="P28" s="332">
        <v>45593</v>
      </c>
      <c r="Q28" s="333">
        <v>45813</v>
      </c>
      <c r="R28" s="203"/>
      <c r="S28" s="203"/>
      <c r="T28" s="203"/>
      <c r="U28" s="203"/>
      <c r="V28" s="203"/>
      <c r="W28" s="1719">
        <f t="shared" si="2"/>
        <v>2</v>
      </c>
    </row>
    <row r="29" spans="2:23" ht="15.75" customHeight="1" x14ac:dyDescent="0.2">
      <c r="B29" s="318">
        <v>5</v>
      </c>
      <c r="C29" s="319" t="s">
        <v>941</v>
      </c>
      <c r="D29" s="320">
        <v>41071</v>
      </c>
      <c r="E29" s="321">
        <v>44945</v>
      </c>
      <c r="F29" s="322">
        <v>45231</v>
      </c>
      <c r="G29" s="340">
        <v>45118</v>
      </c>
      <c r="H29" s="324"/>
      <c r="I29" s="325"/>
      <c r="J29" s="1719">
        <f t="shared" si="0"/>
        <v>3</v>
      </c>
      <c r="K29" s="326">
        <v>45258</v>
      </c>
      <c r="L29" s="326">
        <v>45536</v>
      </c>
      <c r="M29" s="326">
        <v>45482</v>
      </c>
      <c r="N29" s="339"/>
      <c r="O29" s="1719">
        <f t="shared" si="1"/>
        <v>3</v>
      </c>
      <c r="P29" s="332">
        <v>45617</v>
      </c>
      <c r="Q29" s="333">
        <v>45769</v>
      </c>
      <c r="R29" s="333">
        <v>45855</v>
      </c>
      <c r="S29" s="203"/>
      <c r="T29" s="203"/>
      <c r="U29" s="203"/>
      <c r="V29" s="203"/>
      <c r="W29" s="1719">
        <f t="shared" si="2"/>
        <v>3</v>
      </c>
    </row>
    <row r="30" spans="2:23" ht="15.75" customHeight="1" x14ac:dyDescent="0.2">
      <c r="B30" s="318">
        <v>6</v>
      </c>
      <c r="C30" s="331" t="s">
        <v>953</v>
      </c>
      <c r="D30" s="320">
        <v>43585</v>
      </c>
      <c r="E30" s="318"/>
      <c r="F30" s="324"/>
      <c r="G30" s="323"/>
      <c r="H30" s="324"/>
      <c r="I30" s="325"/>
      <c r="J30" s="1719">
        <f t="shared" si="0"/>
        <v>0</v>
      </c>
      <c r="K30" s="326">
        <v>45195</v>
      </c>
      <c r="L30" s="326">
        <v>45450</v>
      </c>
      <c r="M30" s="324"/>
      <c r="N30" s="325"/>
      <c r="O30" s="1719">
        <f t="shared" si="1"/>
        <v>2</v>
      </c>
      <c r="P30" s="332">
        <v>45580</v>
      </c>
      <c r="Q30" s="334"/>
      <c r="R30" s="203"/>
      <c r="S30" s="203"/>
      <c r="T30" s="203"/>
      <c r="U30" s="203"/>
      <c r="V30" s="203"/>
      <c r="W30" s="1719">
        <f t="shared" si="2"/>
        <v>1</v>
      </c>
    </row>
    <row r="31" spans="2:23" ht="37.15" customHeight="1" x14ac:dyDescent="0.2">
      <c r="B31" s="318">
        <v>7</v>
      </c>
      <c r="C31" s="319" t="s">
        <v>955</v>
      </c>
      <c r="D31" s="320">
        <v>43801</v>
      </c>
      <c r="E31" s="321">
        <v>44888</v>
      </c>
      <c r="F31" s="322">
        <v>45085</v>
      </c>
      <c r="G31" s="323"/>
      <c r="H31" s="324"/>
      <c r="I31" s="325"/>
      <c r="J31" s="1719">
        <f t="shared" si="0"/>
        <v>2</v>
      </c>
      <c r="K31" s="326">
        <v>45391</v>
      </c>
      <c r="L31" s="326">
        <v>45490</v>
      </c>
      <c r="M31" s="324"/>
      <c r="N31" s="325"/>
      <c r="O31" s="1719">
        <f t="shared" si="1"/>
        <v>2</v>
      </c>
      <c r="P31" s="332">
        <v>45636</v>
      </c>
      <c r="Q31" s="334"/>
      <c r="R31" s="203"/>
      <c r="S31" s="203"/>
      <c r="T31" s="203"/>
      <c r="U31" s="203"/>
      <c r="V31" s="203"/>
      <c r="W31" s="1719">
        <f t="shared" si="2"/>
        <v>1</v>
      </c>
    </row>
    <row r="32" spans="2:23" ht="23.45" customHeight="1" x14ac:dyDescent="0.2">
      <c r="B32" s="318">
        <v>8</v>
      </c>
      <c r="C32" s="319" t="s">
        <v>572</v>
      </c>
      <c r="D32" s="320" t="s">
        <v>1986</v>
      </c>
      <c r="E32" s="321">
        <v>44891</v>
      </c>
      <c r="F32" s="322">
        <v>44966</v>
      </c>
      <c r="G32" s="340">
        <v>45099</v>
      </c>
      <c r="H32" s="324"/>
      <c r="I32" s="325"/>
      <c r="J32" s="1719">
        <f t="shared" si="0"/>
        <v>3</v>
      </c>
      <c r="K32" s="326">
        <v>45243</v>
      </c>
      <c r="L32" s="324"/>
      <c r="M32" s="324"/>
      <c r="N32" s="325"/>
      <c r="O32" s="1719">
        <f t="shared" si="1"/>
        <v>1</v>
      </c>
      <c r="P32" s="332">
        <v>45681</v>
      </c>
      <c r="Q32" s="333">
        <v>45712</v>
      </c>
      <c r="R32" s="203"/>
      <c r="S32" s="203"/>
      <c r="T32" s="203"/>
      <c r="U32" s="203"/>
      <c r="V32" s="203"/>
      <c r="W32" s="1719">
        <f t="shared" si="2"/>
        <v>2</v>
      </c>
    </row>
    <row r="33" spans="2:23" ht="38.450000000000003" customHeight="1" x14ac:dyDescent="0.2">
      <c r="B33" s="318">
        <v>9</v>
      </c>
      <c r="C33" s="319" t="s">
        <v>957</v>
      </c>
      <c r="D33" s="320">
        <v>44476</v>
      </c>
      <c r="E33" s="321">
        <v>44811</v>
      </c>
      <c r="F33" s="322">
        <v>44889</v>
      </c>
      <c r="G33" s="340">
        <v>44956</v>
      </c>
      <c r="H33" s="324"/>
      <c r="I33" s="325"/>
      <c r="J33" s="1719">
        <f t="shared" si="0"/>
        <v>3</v>
      </c>
      <c r="K33" s="326">
        <v>45464</v>
      </c>
      <c r="L33" s="324"/>
      <c r="M33" s="324"/>
      <c r="N33" s="325"/>
      <c r="O33" s="1719">
        <f t="shared" si="1"/>
        <v>1</v>
      </c>
      <c r="P33" s="341"/>
      <c r="Q33" s="203"/>
      <c r="R33" s="203"/>
      <c r="S33" s="203"/>
      <c r="T33" s="203"/>
      <c r="U33" s="203"/>
      <c r="V33" s="203"/>
      <c r="W33" s="1719">
        <f t="shared" si="2"/>
        <v>0</v>
      </c>
    </row>
    <row r="34" spans="2:23" ht="15.75" customHeight="1" x14ac:dyDescent="0.2">
      <c r="B34" s="318">
        <v>10</v>
      </c>
      <c r="C34" s="319" t="s">
        <v>1482</v>
      </c>
      <c r="D34" s="320">
        <v>43080</v>
      </c>
      <c r="E34" s="318"/>
      <c r="F34" s="324"/>
      <c r="G34" s="323"/>
      <c r="H34" s="336">
        <v>45195</v>
      </c>
      <c r="I34" s="337"/>
      <c r="J34" s="1719">
        <f t="shared" si="0"/>
        <v>1</v>
      </c>
      <c r="K34" s="326">
        <v>45265</v>
      </c>
      <c r="L34" s="326">
        <v>45370</v>
      </c>
      <c r="M34" s="326">
        <v>45406</v>
      </c>
      <c r="N34" s="339">
        <v>45483</v>
      </c>
      <c r="O34" s="1719">
        <f t="shared" si="1"/>
        <v>4</v>
      </c>
      <c r="P34" s="332">
        <v>45685</v>
      </c>
      <c r="Q34" s="203"/>
      <c r="R34" s="203"/>
      <c r="S34" s="203"/>
      <c r="T34" s="203"/>
      <c r="U34" s="203"/>
      <c r="V34" s="203"/>
      <c r="W34" s="1719">
        <f t="shared" si="2"/>
        <v>1</v>
      </c>
    </row>
    <row r="35" spans="2:23" ht="15.75" customHeight="1" x14ac:dyDescent="0.2">
      <c r="B35" s="318">
        <v>11</v>
      </c>
      <c r="C35" s="319" t="s">
        <v>961</v>
      </c>
      <c r="D35" s="320">
        <v>41444</v>
      </c>
      <c r="E35" s="321">
        <v>44887</v>
      </c>
      <c r="F35" s="342">
        <v>45029</v>
      </c>
      <c r="G35" s="343"/>
      <c r="H35" s="324"/>
      <c r="I35" s="325"/>
      <c r="J35" s="1719">
        <f t="shared" si="0"/>
        <v>2</v>
      </c>
      <c r="K35" s="326">
        <v>45475</v>
      </c>
      <c r="L35" s="324"/>
      <c r="M35" s="324"/>
      <c r="N35" s="325"/>
      <c r="O35" s="1719">
        <f t="shared" si="1"/>
        <v>1</v>
      </c>
      <c r="P35" s="332">
        <v>45698</v>
      </c>
      <c r="Q35" s="344">
        <v>45709</v>
      </c>
      <c r="R35" s="344">
        <v>45758</v>
      </c>
      <c r="S35" s="203"/>
      <c r="T35" s="203"/>
      <c r="U35" s="203"/>
      <c r="V35" s="203"/>
      <c r="W35" s="1719">
        <f t="shared" si="2"/>
        <v>3</v>
      </c>
    </row>
    <row r="36" spans="2:23" ht="15.75" customHeight="1" x14ac:dyDescent="0.2">
      <c r="B36" s="318">
        <v>12</v>
      </c>
      <c r="C36" s="319" t="s">
        <v>959</v>
      </c>
      <c r="D36" s="320">
        <v>43621</v>
      </c>
      <c r="E36" s="345">
        <v>44750</v>
      </c>
      <c r="F36" s="346">
        <v>45134</v>
      </c>
      <c r="G36" s="323"/>
      <c r="H36" s="324"/>
      <c r="I36" s="325"/>
      <c r="J36" s="1719">
        <f t="shared" si="0"/>
        <v>2</v>
      </c>
      <c r="K36" s="326">
        <v>45615</v>
      </c>
      <c r="L36" s="324"/>
      <c r="M36" s="324"/>
      <c r="N36" s="325"/>
      <c r="O36" s="1719">
        <f t="shared" si="1"/>
        <v>1</v>
      </c>
      <c r="P36" s="332">
        <v>45615</v>
      </c>
      <c r="Q36" s="203"/>
      <c r="R36" s="203"/>
      <c r="S36" s="203"/>
      <c r="T36" s="203"/>
      <c r="U36" s="203"/>
      <c r="V36" s="203"/>
      <c r="W36" s="1719">
        <f t="shared" si="2"/>
        <v>1</v>
      </c>
    </row>
    <row r="37" spans="2:23" ht="33.6" customHeight="1" x14ac:dyDescent="0.2">
      <c r="B37" s="318">
        <v>13</v>
      </c>
      <c r="C37" s="319" t="s">
        <v>1987</v>
      </c>
      <c r="D37" s="320">
        <v>44875</v>
      </c>
      <c r="E37" s="321">
        <v>45121</v>
      </c>
      <c r="F37" s="324"/>
      <c r="G37" s="323"/>
      <c r="H37" s="324"/>
      <c r="I37" s="325"/>
      <c r="J37" s="1719">
        <f t="shared" si="0"/>
        <v>1</v>
      </c>
      <c r="K37" s="326">
        <v>45283</v>
      </c>
      <c r="L37" s="326">
        <v>45370</v>
      </c>
      <c r="M37" s="326">
        <v>45490</v>
      </c>
      <c r="N37" s="339"/>
      <c r="O37" s="1719">
        <f t="shared" si="1"/>
        <v>3</v>
      </c>
      <c r="P37" s="332">
        <v>45741</v>
      </c>
      <c r="Q37" s="203"/>
      <c r="R37" s="203"/>
      <c r="S37" s="203"/>
      <c r="T37" s="203"/>
      <c r="U37" s="203"/>
      <c r="V37" s="203"/>
      <c r="W37" s="1719">
        <f t="shared" si="2"/>
        <v>1</v>
      </c>
    </row>
    <row r="38" spans="2:23" ht="15.75" customHeight="1" x14ac:dyDescent="0.2">
      <c r="B38" s="318">
        <v>14</v>
      </c>
      <c r="C38" s="331" t="s">
        <v>962</v>
      </c>
      <c r="D38" s="320">
        <v>41326</v>
      </c>
      <c r="E38" s="318"/>
      <c r="F38" s="324"/>
      <c r="G38" s="323"/>
      <c r="H38" s="324"/>
      <c r="I38" s="325"/>
      <c r="J38" s="1719">
        <f t="shared" si="0"/>
        <v>0</v>
      </c>
      <c r="K38" s="324"/>
      <c r="L38" s="324"/>
      <c r="M38" s="324"/>
      <c r="N38" s="325"/>
      <c r="O38" s="1719">
        <f t="shared" si="1"/>
        <v>0</v>
      </c>
      <c r="P38" s="341"/>
      <c r="Q38" s="203"/>
      <c r="R38" s="203"/>
      <c r="S38" s="203"/>
      <c r="T38" s="203"/>
      <c r="U38" s="203"/>
      <c r="V38" s="203"/>
      <c r="W38" s="1719">
        <f t="shared" si="2"/>
        <v>0</v>
      </c>
    </row>
    <row r="39" spans="2:23" ht="15.75" customHeight="1" x14ac:dyDescent="0.2">
      <c r="B39" s="318">
        <v>15</v>
      </c>
      <c r="C39" s="319" t="s">
        <v>963</v>
      </c>
      <c r="D39" s="320">
        <v>43585</v>
      </c>
      <c r="E39" s="345">
        <v>44890</v>
      </c>
      <c r="F39" s="346">
        <v>45118</v>
      </c>
      <c r="G39" s="323"/>
      <c r="H39" s="324"/>
      <c r="I39" s="325"/>
      <c r="J39" s="1719">
        <f t="shared" si="0"/>
        <v>2</v>
      </c>
      <c r="K39" s="326">
        <v>45317</v>
      </c>
      <c r="L39" s="326">
        <v>45386</v>
      </c>
      <c r="M39" s="326">
        <v>45477</v>
      </c>
      <c r="N39" s="339"/>
      <c r="O39" s="1719">
        <f t="shared" si="1"/>
        <v>3</v>
      </c>
      <c r="P39" s="332">
        <v>45701</v>
      </c>
      <c r="Q39" s="333">
        <v>45848</v>
      </c>
      <c r="R39" s="203"/>
      <c r="S39" s="203"/>
      <c r="T39" s="203"/>
      <c r="U39" s="203"/>
      <c r="V39" s="203"/>
      <c r="W39" s="1719">
        <f t="shared" si="2"/>
        <v>2</v>
      </c>
    </row>
    <row r="40" spans="2:23" ht="15.75" customHeight="1" thickBot="1" x14ac:dyDescent="0.25">
      <c r="B40" s="347">
        <v>16</v>
      </c>
      <c r="C40" s="348" t="s">
        <v>965</v>
      </c>
      <c r="D40" s="349" t="s">
        <v>1986</v>
      </c>
      <c r="E40" s="350">
        <v>44844</v>
      </c>
      <c r="F40" s="351">
        <v>44910</v>
      </c>
      <c r="G40" s="352"/>
      <c r="H40" s="353"/>
      <c r="I40" s="354"/>
      <c r="J40" s="1720">
        <f t="shared" si="0"/>
        <v>2</v>
      </c>
      <c r="K40" s="355">
        <v>45280</v>
      </c>
      <c r="L40" s="355">
        <v>45301</v>
      </c>
      <c r="M40" s="355">
        <v>45392</v>
      </c>
      <c r="N40" s="356">
        <v>45536</v>
      </c>
      <c r="O40" s="1720">
        <f t="shared" si="1"/>
        <v>4</v>
      </c>
      <c r="P40" s="357">
        <v>45596</v>
      </c>
      <c r="Q40" s="358">
        <v>45630</v>
      </c>
      <c r="R40" s="358">
        <v>45734</v>
      </c>
      <c r="S40" s="358">
        <v>45755</v>
      </c>
      <c r="T40" s="358">
        <v>45992</v>
      </c>
      <c r="U40" s="358" t="s">
        <v>1988</v>
      </c>
      <c r="V40" s="358" t="s">
        <v>1989</v>
      </c>
      <c r="W40" s="1720">
        <f t="shared" si="2"/>
        <v>7</v>
      </c>
    </row>
    <row r="41" spans="2:23" ht="15.75" customHeight="1" x14ac:dyDescent="0.2">
      <c r="B41" s="207"/>
      <c r="C41" s="207"/>
      <c r="D41" s="207"/>
      <c r="E41" s="207"/>
      <c r="F41" s="207"/>
      <c r="G41" s="207"/>
      <c r="H41" s="207"/>
      <c r="I41" s="207"/>
      <c r="J41" s="1721">
        <f>SUM(J25:J40)</f>
        <v>28</v>
      </c>
      <c r="K41" s="207"/>
      <c r="L41" s="207"/>
      <c r="M41" s="207"/>
      <c r="N41" s="207"/>
      <c r="O41" s="1721">
        <f>SUM(O25:O40)</f>
        <v>36</v>
      </c>
      <c r="P41" s="207"/>
      <c r="Q41" s="207"/>
      <c r="R41" s="207"/>
      <c r="S41" s="207"/>
      <c r="T41" s="207"/>
      <c r="W41" s="1721">
        <f>SUM(W25:W40)</f>
        <v>27</v>
      </c>
    </row>
    <row r="42" spans="2:23" ht="15.75" customHeight="1" x14ac:dyDescent="0.2">
      <c r="B42" s="359"/>
      <c r="C42" s="207" t="s">
        <v>1990</v>
      </c>
      <c r="D42" s="207"/>
      <c r="E42" s="207"/>
      <c r="F42" s="207"/>
      <c r="G42" s="207"/>
      <c r="H42" s="207"/>
      <c r="I42" s="207"/>
      <c r="J42" s="207"/>
      <c r="K42" s="207"/>
      <c r="L42" s="207"/>
      <c r="M42" s="207"/>
      <c r="N42" s="207"/>
      <c r="O42" s="207"/>
      <c r="P42" s="207"/>
      <c r="Q42" s="207"/>
      <c r="R42" s="207"/>
      <c r="S42" s="207"/>
      <c r="T42" s="207"/>
    </row>
    <row r="43" spans="2:23" ht="15.75" customHeight="1" x14ac:dyDescent="0.2">
      <c r="B43" s="360"/>
      <c r="C43" s="207" t="s">
        <v>1991</v>
      </c>
    </row>
    <row r="45" spans="2:23" ht="15.75" customHeight="1" x14ac:dyDescent="0.25">
      <c r="B45" s="207"/>
      <c r="C45" s="311" t="s">
        <v>1992</v>
      </c>
      <c r="D45" s="207"/>
      <c r="E45" s="207"/>
      <c r="F45" s="207"/>
      <c r="G45" s="207"/>
      <c r="H45" s="207"/>
      <c r="I45" s="207"/>
      <c r="J45" s="207"/>
      <c r="K45" s="207"/>
      <c r="L45" s="207"/>
      <c r="M45" s="207"/>
      <c r="N45" s="207"/>
      <c r="O45" s="207"/>
    </row>
    <row r="46" spans="2:23" ht="15.75" customHeight="1" x14ac:dyDescent="0.2">
      <c r="B46" s="207"/>
      <c r="C46" s="207"/>
      <c r="D46" s="207"/>
      <c r="E46" s="207"/>
      <c r="F46" s="207"/>
      <c r="G46" s="207"/>
      <c r="H46" s="207"/>
      <c r="I46" s="207"/>
      <c r="J46" s="207"/>
      <c r="K46" s="207"/>
      <c r="L46" s="207"/>
      <c r="M46" s="207"/>
      <c r="N46" s="207"/>
      <c r="O46" s="207"/>
    </row>
    <row r="47" spans="2:23" ht="15.75" customHeight="1" x14ac:dyDescent="0.25">
      <c r="B47" s="2725" t="s">
        <v>1376</v>
      </c>
      <c r="C47" s="2725"/>
      <c r="D47" s="2656" t="s">
        <v>1981</v>
      </c>
      <c r="E47" s="1488" t="s">
        <v>1668</v>
      </c>
      <c r="F47" s="1488"/>
      <c r="G47" s="1488"/>
      <c r="H47" s="1488"/>
      <c r="I47" s="1488"/>
      <c r="J47" s="1488"/>
      <c r="K47" s="1488" t="s">
        <v>1983</v>
      </c>
      <c r="L47" s="1488"/>
      <c r="M47" s="1488"/>
      <c r="N47" s="1488"/>
      <c r="O47" s="1488" t="s">
        <v>1978</v>
      </c>
      <c r="P47" s="1488"/>
      <c r="Q47" s="1488"/>
      <c r="R47" s="1488"/>
    </row>
    <row r="48" spans="2:23" ht="15.75" customHeight="1" thickBot="1" x14ac:dyDescent="0.3">
      <c r="B48" s="2725"/>
      <c r="C48" s="2725"/>
      <c r="D48" s="2656"/>
      <c r="E48" s="1488"/>
      <c r="F48" s="1488"/>
      <c r="G48" s="1488"/>
      <c r="H48" s="1488"/>
      <c r="I48" s="1488"/>
      <c r="J48" s="1488"/>
      <c r="K48" s="1488" t="s">
        <v>1669</v>
      </c>
      <c r="L48" s="1488"/>
      <c r="M48" s="1488"/>
      <c r="N48" s="1488"/>
      <c r="O48" s="1488"/>
      <c r="P48" s="1488"/>
      <c r="Q48" s="1488"/>
      <c r="R48" s="1488"/>
    </row>
    <row r="49" spans="2:18" ht="30.75" customHeight="1" x14ac:dyDescent="0.2">
      <c r="B49" s="318">
        <v>1</v>
      </c>
      <c r="C49" s="361" t="s">
        <v>831</v>
      </c>
      <c r="D49" s="320">
        <v>44139</v>
      </c>
      <c r="E49" s="362"/>
      <c r="F49" s="363"/>
      <c r="G49" s="363"/>
      <c r="H49" s="364"/>
      <c r="I49" s="363"/>
      <c r="J49" s="1718">
        <f>COUNTA(E49:I49)</f>
        <v>0</v>
      </c>
      <c r="K49" s="365">
        <v>45177</v>
      </c>
      <c r="L49" s="366"/>
      <c r="M49" s="367"/>
      <c r="N49" s="1718">
        <f>COUNTA(K49:M49)</f>
        <v>1</v>
      </c>
      <c r="O49" s="368"/>
      <c r="P49" s="369"/>
      <c r="Q49" s="369"/>
      <c r="R49" s="1718">
        <f>COUNTA(O49:Q49)</f>
        <v>0</v>
      </c>
    </row>
    <row r="50" spans="2:18" ht="30.75" customHeight="1" x14ac:dyDescent="0.2">
      <c r="B50" s="318">
        <v>2</v>
      </c>
      <c r="C50" s="361" t="s">
        <v>833</v>
      </c>
      <c r="D50" s="320">
        <v>44658</v>
      </c>
      <c r="E50" s="370">
        <v>44876</v>
      </c>
      <c r="F50" s="346">
        <v>44974</v>
      </c>
      <c r="G50" s="346">
        <v>45029</v>
      </c>
      <c r="H50" s="371">
        <v>45044</v>
      </c>
      <c r="I50" s="346">
        <v>45177</v>
      </c>
      <c r="J50" s="1719">
        <f t="shared" ref="J50:J64" si="3">COUNTA(E50:I50)</f>
        <v>5</v>
      </c>
      <c r="K50" s="372"/>
      <c r="L50" s="325"/>
      <c r="M50" s="373"/>
      <c r="N50" s="1719">
        <f t="shared" ref="N50:N64" si="4">COUNTA(K50:M50)</f>
        <v>0</v>
      </c>
      <c r="O50" s="248"/>
      <c r="P50" s="253"/>
      <c r="Q50" s="253"/>
      <c r="R50" s="1719">
        <f t="shared" ref="R50:R64" si="5">COUNTA(O50:Q50)</f>
        <v>0</v>
      </c>
    </row>
    <row r="51" spans="2:18" ht="21" customHeight="1" x14ac:dyDescent="0.2">
      <c r="B51" s="318">
        <v>3</v>
      </c>
      <c r="C51" s="374" t="s">
        <v>1204</v>
      </c>
      <c r="D51" s="320">
        <v>44317</v>
      </c>
      <c r="E51" s="372"/>
      <c r="F51" s="324"/>
      <c r="G51" s="324"/>
      <c r="H51" s="343"/>
      <c r="I51" s="324"/>
      <c r="J51" s="1719">
        <f t="shared" si="3"/>
        <v>0</v>
      </c>
      <c r="K51" s="372"/>
      <c r="L51" s="325"/>
      <c r="M51" s="373"/>
      <c r="N51" s="1719">
        <f t="shared" si="4"/>
        <v>0</v>
      </c>
      <c r="O51" s="248"/>
      <c r="P51" s="253"/>
      <c r="Q51" s="253"/>
      <c r="R51" s="1719">
        <f t="shared" si="5"/>
        <v>0</v>
      </c>
    </row>
    <row r="52" spans="2:18" ht="15.75" customHeight="1" x14ac:dyDescent="0.2">
      <c r="B52" s="318">
        <v>4</v>
      </c>
      <c r="C52" s="375" t="s">
        <v>942</v>
      </c>
      <c r="D52" s="320">
        <v>43634</v>
      </c>
      <c r="E52" s="376">
        <v>44834</v>
      </c>
      <c r="F52" s="322">
        <v>44904</v>
      </c>
      <c r="G52" s="322">
        <v>45115</v>
      </c>
      <c r="H52" s="343"/>
      <c r="I52" s="324"/>
      <c r="J52" s="1719">
        <f t="shared" si="3"/>
        <v>3</v>
      </c>
      <c r="K52" s="377">
        <v>45344</v>
      </c>
      <c r="L52" s="339">
        <v>45474</v>
      </c>
      <c r="M52" s="373"/>
      <c r="N52" s="1719">
        <f t="shared" si="4"/>
        <v>2</v>
      </c>
      <c r="O52" s="378">
        <v>45680</v>
      </c>
      <c r="P52" s="379">
        <v>45810</v>
      </c>
      <c r="Q52" s="379">
        <v>46002</v>
      </c>
      <c r="R52" s="1719">
        <f t="shared" si="5"/>
        <v>3</v>
      </c>
    </row>
    <row r="53" spans="2:18" ht="30.75" customHeight="1" x14ac:dyDescent="0.2">
      <c r="B53" s="318">
        <v>5</v>
      </c>
      <c r="C53" s="361" t="s">
        <v>1993</v>
      </c>
      <c r="D53" s="320">
        <v>43634</v>
      </c>
      <c r="E53" s="376">
        <v>44974</v>
      </c>
      <c r="F53" s="324"/>
      <c r="G53" s="324"/>
      <c r="H53" s="343"/>
      <c r="I53" s="324"/>
      <c r="J53" s="1719">
        <f t="shared" si="3"/>
        <v>1</v>
      </c>
      <c r="K53" s="376">
        <v>45184</v>
      </c>
      <c r="L53" s="342">
        <v>45330</v>
      </c>
      <c r="M53" s="380">
        <v>45491</v>
      </c>
      <c r="N53" s="1719">
        <f t="shared" si="4"/>
        <v>3</v>
      </c>
      <c r="O53" s="381">
        <v>45671</v>
      </c>
      <c r="P53" s="379">
        <v>45855</v>
      </c>
      <c r="Q53" s="253"/>
      <c r="R53" s="1719">
        <f t="shared" si="5"/>
        <v>2</v>
      </c>
    </row>
    <row r="54" spans="2:18" ht="30.75" customHeight="1" x14ac:dyDescent="0.2">
      <c r="B54" s="318">
        <v>6</v>
      </c>
      <c r="C54" s="382" t="s">
        <v>837</v>
      </c>
      <c r="D54" s="320">
        <v>42893</v>
      </c>
      <c r="E54" s="372"/>
      <c r="F54" s="324"/>
      <c r="G54" s="324"/>
      <c r="H54" s="343"/>
      <c r="I54" s="324"/>
      <c r="J54" s="1719">
        <f t="shared" si="3"/>
        <v>0</v>
      </c>
      <c r="K54" s="372"/>
      <c r="L54" s="325"/>
      <c r="M54" s="373"/>
      <c r="N54" s="1719">
        <f t="shared" si="4"/>
        <v>0</v>
      </c>
      <c r="O54" s="381">
        <v>45625</v>
      </c>
      <c r="P54" s="253"/>
      <c r="Q54" s="253"/>
      <c r="R54" s="1719">
        <f t="shared" si="5"/>
        <v>1</v>
      </c>
    </row>
    <row r="55" spans="2:18" ht="15" x14ac:dyDescent="0.2">
      <c r="B55" s="318">
        <v>7</v>
      </c>
      <c r="C55" s="375" t="s">
        <v>946</v>
      </c>
      <c r="D55" s="320">
        <v>42893</v>
      </c>
      <c r="E55" s="376">
        <v>44914</v>
      </c>
      <c r="F55" s="383">
        <v>45012</v>
      </c>
      <c r="G55" s="322">
        <v>45131</v>
      </c>
      <c r="H55" s="343"/>
      <c r="I55" s="324"/>
      <c r="J55" s="1719">
        <f t="shared" si="3"/>
        <v>3</v>
      </c>
      <c r="K55" s="377">
        <v>45272</v>
      </c>
      <c r="L55" s="339">
        <v>45335</v>
      </c>
      <c r="M55" s="384">
        <v>45448</v>
      </c>
      <c r="N55" s="1719">
        <f t="shared" si="4"/>
        <v>3</v>
      </c>
      <c r="O55" s="378">
        <v>45596</v>
      </c>
      <c r="P55" s="385" t="s">
        <v>1994</v>
      </c>
      <c r="Q55" s="378">
        <v>45847</v>
      </c>
      <c r="R55" s="1719">
        <f t="shared" si="5"/>
        <v>3</v>
      </c>
    </row>
    <row r="56" spans="2:18" ht="30.75" customHeight="1" x14ac:dyDescent="0.2">
      <c r="B56" s="318">
        <v>8</v>
      </c>
      <c r="C56" s="361" t="s">
        <v>950</v>
      </c>
      <c r="D56" s="320">
        <v>44317</v>
      </c>
      <c r="E56" s="386">
        <v>44887</v>
      </c>
      <c r="F56" s="387">
        <v>45126</v>
      </c>
      <c r="G56" s="324"/>
      <c r="H56" s="343"/>
      <c r="I56" s="324"/>
      <c r="J56" s="1719">
        <f t="shared" si="3"/>
        <v>2</v>
      </c>
      <c r="K56" s="377">
        <v>45327</v>
      </c>
      <c r="L56" s="388">
        <v>45477</v>
      </c>
      <c r="M56" s="373"/>
      <c r="N56" s="1719">
        <f t="shared" si="4"/>
        <v>2</v>
      </c>
      <c r="O56" s="381">
        <v>45477</v>
      </c>
      <c r="P56" s="253"/>
      <c r="Q56" s="253"/>
      <c r="R56" s="1719">
        <f t="shared" si="5"/>
        <v>1</v>
      </c>
    </row>
    <row r="57" spans="2:18" ht="30.75" customHeight="1" x14ac:dyDescent="0.2">
      <c r="B57" s="318">
        <v>9</v>
      </c>
      <c r="C57" s="361" t="s">
        <v>1995</v>
      </c>
      <c r="D57" s="320">
        <v>44139</v>
      </c>
      <c r="E57" s="389">
        <v>44889</v>
      </c>
      <c r="F57" s="383" t="s">
        <v>1996</v>
      </c>
      <c r="G57" s="390"/>
      <c r="H57" s="391"/>
      <c r="I57" s="390"/>
      <c r="J57" s="1719">
        <f t="shared" si="3"/>
        <v>2</v>
      </c>
      <c r="K57" s="392">
        <v>45245</v>
      </c>
      <c r="L57" s="325"/>
      <c r="M57" s="373"/>
      <c r="N57" s="1719">
        <f t="shared" si="4"/>
        <v>1</v>
      </c>
      <c r="O57" s="393"/>
      <c r="P57" s="394"/>
      <c r="Q57" s="253"/>
      <c r="R57" s="1719">
        <f t="shared" si="5"/>
        <v>0</v>
      </c>
    </row>
    <row r="58" spans="2:18" ht="30.75" customHeight="1" x14ac:dyDescent="0.2">
      <c r="B58" s="318">
        <v>10</v>
      </c>
      <c r="C58" s="395" t="s">
        <v>1997</v>
      </c>
      <c r="D58" s="320">
        <v>44139</v>
      </c>
      <c r="E58" s="370">
        <v>45040</v>
      </c>
      <c r="F58" s="324"/>
      <c r="G58" s="324"/>
      <c r="H58" s="343"/>
      <c r="I58" s="324"/>
      <c r="J58" s="1719">
        <f t="shared" si="3"/>
        <v>1</v>
      </c>
      <c r="K58" s="372"/>
      <c r="L58" s="325"/>
      <c r="M58" s="373"/>
      <c r="N58" s="1719">
        <f t="shared" si="4"/>
        <v>0</v>
      </c>
      <c r="O58" s="248"/>
      <c r="P58" s="253"/>
      <c r="Q58" s="253"/>
      <c r="R58" s="1719">
        <f t="shared" si="5"/>
        <v>0</v>
      </c>
    </row>
    <row r="59" spans="2:18" ht="15" x14ac:dyDescent="0.2">
      <c r="B59" s="318">
        <v>11</v>
      </c>
      <c r="C59" s="375" t="s">
        <v>845</v>
      </c>
      <c r="D59" s="320">
        <v>43070</v>
      </c>
      <c r="E59" s="376">
        <v>44882</v>
      </c>
      <c r="F59" s="324"/>
      <c r="G59" s="324"/>
      <c r="H59" s="343"/>
      <c r="I59" s="324"/>
      <c r="J59" s="1719">
        <f t="shared" si="3"/>
        <v>1</v>
      </c>
      <c r="K59" s="372"/>
      <c r="L59" s="325"/>
      <c r="M59" s="373"/>
      <c r="N59" s="1719">
        <f t="shared" si="4"/>
        <v>0</v>
      </c>
      <c r="O59" s="378">
        <v>45714</v>
      </c>
      <c r="P59" s="253"/>
      <c r="Q59" s="253"/>
      <c r="R59" s="1719">
        <f t="shared" si="5"/>
        <v>1</v>
      </c>
    </row>
    <row r="60" spans="2:18" ht="15" x14ac:dyDescent="0.2">
      <c r="B60" s="396">
        <v>12</v>
      </c>
      <c r="C60" s="397" t="s">
        <v>1998</v>
      </c>
      <c r="D60" s="398"/>
      <c r="E60" s="399"/>
      <c r="F60" s="400"/>
      <c r="G60" s="400"/>
      <c r="H60" s="401"/>
      <c r="I60" s="400"/>
      <c r="J60" s="1719">
        <f t="shared" si="3"/>
        <v>0</v>
      </c>
      <c r="K60" s="402"/>
      <c r="L60" s="403"/>
      <c r="M60" s="404"/>
      <c r="N60" s="1719">
        <f t="shared" si="4"/>
        <v>0</v>
      </c>
      <c r="O60" s="405"/>
      <c r="P60" s="406"/>
      <c r="Q60" s="406"/>
      <c r="R60" s="1719">
        <f t="shared" si="5"/>
        <v>0</v>
      </c>
    </row>
    <row r="61" spans="2:18" ht="15" x14ac:dyDescent="0.2">
      <c r="B61" s="318">
        <v>13</v>
      </c>
      <c r="C61" s="374" t="s">
        <v>848</v>
      </c>
      <c r="D61" s="320">
        <v>44317</v>
      </c>
      <c r="E61" s="372"/>
      <c r="F61" s="324"/>
      <c r="G61" s="324"/>
      <c r="H61" s="343"/>
      <c r="I61" s="324"/>
      <c r="J61" s="1719">
        <f t="shared" si="3"/>
        <v>0</v>
      </c>
      <c r="K61" s="372"/>
      <c r="L61" s="325"/>
      <c r="M61" s="373"/>
      <c r="N61" s="1719">
        <f t="shared" si="4"/>
        <v>0</v>
      </c>
      <c r="O61" s="378">
        <v>45684</v>
      </c>
      <c r="P61" s="379" t="s">
        <v>1999</v>
      </c>
      <c r="Q61" s="253"/>
      <c r="R61" s="1719">
        <f t="shared" si="5"/>
        <v>2</v>
      </c>
    </row>
    <row r="62" spans="2:18" ht="30.75" customHeight="1" x14ac:dyDescent="0.2">
      <c r="B62" s="318">
        <v>14</v>
      </c>
      <c r="C62" s="361" t="s">
        <v>849</v>
      </c>
      <c r="D62" s="320">
        <v>44004</v>
      </c>
      <c r="E62" s="370">
        <v>44851</v>
      </c>
      <c r="F62" s="324"/>
      <c r="G62" s="324"/>
      <c r="H62" s="343"/>
      <c r="I62" s="324"/>
      <c r="J62" s="1719">
        <f t="shared" si="3"/>
        <v>1</v>
      </c>
      <c r="K62" s="370">
        <v>45236</v>
      </c>
      <c r="L62" s="325"/>
      <c r="M62" s="373"/>
      <c r="N62" s="1719">
        <f t="shared" si="4"/>
        <v>1</v>
      </c>
      <c r="O62" s="248"/>
      <c r="P62" s="253"/>
      <c r="Q62" s="253"/>
      <c r="R62" s="1719">
        <f t="shared" si="5"/>
        <v>0</v>
      </c>
    </row>
    <row r="63" spans="2:18" ht="30.75" customHeight="1" x14ac:dyDescent="0.2">
      <c r="B63" s="318">
        <v>15</v>
      </c>
      <c r="C63" s="382" t="s">
        <v>850</v>
      </c>
      <c r="D63" s="407">
        <v>43634</v>
      </c>
      <c r="E63" s="372"/>
      <c r="F63" s="324"/>
      <c r="G63" s="324"/>
      <c r="H63" s="343"/>
      <c r="I63" s="324"/>
      <c r="J63" s="1719">
        <f t="shared" si="3"/>
        <v>0</v>
      </c>
      <c r="K63" s="372"/>
      <c r="L63" s="325"/>
      <c r="M63" s="373"/>
      <c r="N63" s="1719">
        <f t="shared" si="4"/>
        <v>0</v>
      </c>
      <c r="O63" s="248"/>
      <c r="P63" s="253"/>
      <c r="Q63" s="253"/>
      <c r="R63" s="1719">
        <f t="shared" si="5"/>
        <v>0</v>
      </c>
    </row>
    <row r="64" spans="2:18" ht="30.75" customHeight="1" thickBot="1" x14ac:dyDescent="0.25">
      <c r="B64" s="318">
        <v>16</v>
      </c>
      <c r="C64" s="408" t="s">
        <v>1208</v>
      </c>
      <c r="D64" s="409">
        <v>42893</v>
      </c>
      <c r="E64" s="410"/>
      <c r="F64" s="411"/>
      <c r="G64" s="411"/>
      <c r="H64" s="412"/>
      <c r="I64" s="411"/>
      <c r="J64" s="1720">
        <f t="shared" si="3"/>
        <v>0</v>
      </c>
      <c r="K64" s="413">
        <v>45280</v>
      </c>
      <c r="L64" s="414"/>
      <c r="M64" s="415"/>
      <c r="N64" s="1720">
        <f t="shared" si="4"/>
        <v>1</v>
      </c>
      <c r="O64" s="416"/>
      <c r="P64" s="417"/>
      <c r="Q64" s="417"/>
      <c r="R64" s="1720">
        <f t="shared" si="5"/>
        <v>0</v>
      </c>
    </row>
    <row r="65" spans="2:18" ht="21" customHeight="1" x14ac:dyDescent="0.2">
      <c r="B65" s="207" t="s">
        <v>2000</v>
      </c>
      <c r="C65" s="207"/>
      <c r="D65" s="207"/>
      <c r="E65" s="207"/>
      <c r="F65" s="207"/>
      <c r="G65" s="207"/>
      <c r="H65" s="207"/>
      <c r="I65" s="207"/>
      <c r="J65" s="1721">
        <f>SUM(J49:J64)</f>
        <v>19</v>
      </c>
      <c r="K65" s="207"/>
      <c r="L65" s="207"/>
      <c r="M65" s="207"/>
      <c r="N65" s="1721">
        <f>SUM(N49:N64)</f>
        <v>14</v>
      </c>
      <c r="O65" s="207"/>
      <c r="R65" s="1721">
        <f>SUM(R49:R64)</f>
        <v>13</v>
      </c>
    </row>
    <row r="66" spans="2:18" ht="15.75" customHeight="1" x14ac:dyDescent="0.2">
      <c r="B66" s="207"/>
      <c r="C66" s="207"/>
      <c r="D66" s="207"/>
      <c r="E66" s="207"/>
      <c r="F66" s="207"/>
      <c r="G66" s="207"/>
      <c r="H66" s="207"/>
      <c r="I66" s="207"/>
      <c r="J66" s="207"/>
      <c r="K66" s="207"/>
      <c r="L66" s="207"/>
      <c r="M66" s="207"/>
      <c r="N66" s="207"/>
      <c r="O66" s="207"/>
    </row>
    <row r="67" spans="2:18" ht="15.75" customHeight="1" x14ac:dyDescent="0.2">
      <c r="B67" s="418"/>
      <c r="C67" s="207" t="s">
        <v>1990</v>
      </c>
      <c r="D67" s="207"/>
      <c r="E67" s="207"/>
      <c r="F67" s="207"/>
      <c r="G67" s="207"/>
      <c r="H67" s="207"/>
      <c r="I67" s="207"/>
      <c r="J67" s="207"/>
      <c r="K67" s="207"/>
      <c r="L67" s="207"/>
      <c r="M67" s="207"/>
      <c r="N67" s="207"/>
      <c r="O67" s="207"/>
    </row>
    <row r="68" spans="2:18" ht="15.75" customHeight="1" x14ac:dyDescent="0.2">
      <c r="B68" s="419"/>
      <c r="C68" s="207" t="s">
        <v>1991</v>
      </c>
      <c r="D68" s="207"/>
      <c r="E68" s="207"/>
      <c r="F68" s="207"/>
      <c r="G68" s="207"/>
      <c r="H68" s="207"/>
      <c r="I68" s="207"/>
      <c r="J68" s="207"/>
      <c r="K68" s="207"/>
      <c r="L68" s="207"/>
      <c r="M68" s="207"/>
      <c r="N68" s="207"/>
      <c r="O68" s="207"/>
    </row>
    <row r="69" spans="2:18" ht="15.75" customHeight="1" x14ac:dyDescent="0.2">
      <c r="B69" s="420"/>
      <c r="C69" s="207" t="s">
        <v>2001</v>
      </c>
    </row>
    <row r="71" spans="2:18" ht="15.75" customHeight="1" x14ac:dyDescent="0.2">
      <c r="B71" s="39" t="s">
        <v>2002</v>
      </c>
    </row>
    <row r="73" spans="2:18" ht="15.75" customHeight="1" x14ac:dyDescent="0.2">
      <c r="B73" s="2118" t="s">
        <v>1705</v>
      </c>
      <c r="C73" s="2118"/>
      <c r="D73" s="2118"/>
      <c r="E73" s="2118"/>
      <c r="F73" s="2118"/>
      <c r="G73" s="2118"/>
    </row>
    <row r="75" spans="2:18" ht="15.75" customHeight="1" x14ac:dyDescent="0.2">
      <c r="B75" s="2701" t="s">
        <v>2003</v>
      </c>
      <c r="C75" s="2702"/>
      <c r="D75" s="2702"/>
      <c r="E75" s="2702"/>
      <c r="F75" s="2702"/>
      <c r="G75" s="2703"/>
    </row>
    <row r="76" spans="2:18" ht="15.75" customHeight="1" x14ac:dyDescent="0.2">
      <c r="B76" s="2704"/>
      <c r="C76" s="2705"/>
      <c r="D76" s="2705"/>
      <c r="E76" s="2705"/>
      <c r="F76" s="2705"/>
      <c r="G76" s="2706"/>
    </row>
    <row r="77" spans="2:18" ht="15.75" customHeight="1" x14ac:dyDescent="0.2">
      <c r="B77" s="2704"/>
      <c r="C77" s="2705"/>
      <c r="D77" s="2705"/>
      <c r="E77" s="2705"/>
      <c r="F77" s="2705"/>
      <c r="G77" s="2706"/>
    </row>
    <row r="78" spans="2:18" ht="15.75" customHeight="1" x14ac:dyDescent="0.2">
      <c r="B78" s="2704"/>
      <c r="C78" s="2705"/>
      <c r="D78" s="2705"/>
      <c r="E78" s="2705"/>
      <c r="F78" s="2705"/>
      <c r="G78" s="2706"/>
    </row>
    <row r="79" spans="2:18" ht="15.75" customHeight="1" x14ac:dyDescent="0.2">
      <c r="B79" s="2704"/>
      <c r="C79" s="2705"/>
      <c r="D79" s="2705"/>
      <c r="E79" s="2705"/>
      <c r="F79" s="2705"/>
      <c r="G79" s="2706"/>
    </row>
    <row r="80" spans="2:18" ht="15.75" customHeight="1" x14ac:dyDescent="0.2">
      <c r="B80" s="2704"/>
      <c r="C80" s="2705"/>
      <c r="D80" s="2705"/>
      <c r="E80" s="2705"/>
      <c r="F80" s="2705"/>
      <c r="G80" s="2706"/>
    </row>
    <row r="81" spans="2:7" ht="15.75" customHeight="1" x14ac:dyDescent="0.2">
      <c r="B81" s="2707"/>
      <c r="C81" s="2708"/>
      <c r="D81" s="2708"/>
      <c r="E81" s="2708"/>
      <c r="F81" s="2708"/>
      <c r="G81" s="2709"/>
    </row>
  </sheetData>
  <sheetProtection formatCells="0" formatColumns="0" formatRows="0" insertColumns="0" insertRows="0" insertHyperlinks="0" deleteColumns="0" deleteRows="0" pivotTables="0"/>
  <mergeCells count="33">
    <mergeCell ref="B10:J10"/>
    <mergeCell ref="B9:C9"/>
    <mergeCell ref="D9:E9"/>
    <mergeCell ref="H9:J9"/>
    <mergeCell ref="F9:G9"/>
    <mergeCell ref="B73:G73"/>
    <mergeCell ref="B75:G81"/>
    <mergeCell ref="B47:C48"/>
    <mergeCell ref="D47:D48"/>
    <mergeCell ref="B23:C24"/>
    <mergeCell ref="D23:D24"/>
    <mergeCell ref="B8:C8"/>
    <mergeCell ref="H8:J8"/>
    <mergeCell ref="B6:C6"/>
    <mergeCell ref="D6:E6"/>
    <mergeCell ref="F6:G6"/>
    <mergeCell ref="D8:E8"/>
    <mergeCell ref="F8:G8"/>
    <mergeCell ref="B5:C5"/>
    <mergeCell ref="D5:E5"/>
    <mergeCell ref="F5:G5"/>
    <mergeCell ref="H5:J5"/>
    <mergeCell ref="B7:C7"/>
    <mergeCell ref="D7:E7"/>
    <mergeCell ref="F7:G7"/>
    <mergeCell ref="H6:J6"/>
    <mergeCell ref="H7:J7"/>
    <mergeCell ref="B2:D2"/>
    <mergeCell ref="E2:J2"/>
    <mergeCell ref="B4:C4"/>
    <mergeCell ref="D4:E4"/>
    <mergeCell ref="F4:G4"/>
    <mergeCell ref="H4:J4"/>
  </mergeCells>
  <phoneticPr fontId="3" type="noConversion"/>
  <pageMargins left="0.7" right="0.7" top="0.75" bottom="0.75" header="0" footer="0"/>
  <pageSetup paperSize="9" scale="28" orientation="portrait" r:id="rId1"/>
  <drawing r:id="rId2"/>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27972D-15A7-46D8-9EB3-CB2F4D4A3307}">
  <sheetPr>
    <tabColor theme="4" tint="0.79998168889431442"/>
    <pageSetUpPr fitToPage="1"/>
  </sheetPr>
  <dimension ref="A2:J81"/>
  <sheetViews>
    <sheetView showGridLines="0" workbookViewId="0">
      <selection activeCell="N21" sqref="N21"/>
    </sheetView>
  </sheetViews>
  <sheetFormatPr defaultColWidth="12.5703125" defaultRowHeight="15.75" customHeight="1" x14ac:dyDescent="0.2"/>
  <cols>
    <col min="1" max="1" width="3.42578125" style="39" customWidth="1"/>
    <col min="2" max="2" width="39.28515625" style="39" customWidth="1"/>
    <col min="3" max="7" width="13.5703125" style="39" customWidth="1"/>
    <col min="8" max="9" width="18.5703125" style="39" customWidth="1"/>
    <col min="10" max="19" width="7.5703125" style="39" customWidth="1"/>
    <col min="20" max="16384" width="12.5703125" style="39"/>
  </cols>
  <sheetData>
    <row r="2" spans="1:10" s="166" customFormat="1" ht="29.25" customHeight="1" x14ac:dyDescent="0.25">
      <c r="B2" s="2625" t="s">
        <v>0</v>
      </c>
      <c r="C2" s="2626"/>
      <c r="D2" s="2626"/>
      <c r="E2" s="2627" t="s">
        <v>123</v>
      </c>
      <c r="F2" s="2628"/>
      <c r="G2" s="2628"/>
      <c r="H2" s="2628"/>
      <c r="I2" s="2628"/>
    </row>
    <row r="3" spans="1:10" ht="22.5" customHeight="1" x14ac:dyDescent="0.2">
      <c r="B3" s="40"/>
      <c r="C3" s="40"/>
      <c r="D3" s="41"/>
      <c r="E3" s="41"/>
      <c r="F3" s="41"/>
      <c r="G3" s="41"/>
      <c r="H3" s="41"/>
    </row>
    <row r="4" spans="1:10" ht="61.5" customHeight="1" x14ac:dyDescent="0.25">
      <c r="B4" s="2118" t="s">
        <v>124</v>
      </c>
      <c r="C4" s="2433"/>
      <c r="D4" s="2107" t="s">
        <v>83</v>
      </c>
      <c r="E4" s="2108"/>
      <c r="F4" s="2189" t="s">
        <v>126</v>
      </c>
      <c r="G4" s="1936"/>
      <c r="H4" s="2722" t="s">
        <v>2004</v>
      </c>
      <c r="I4" s="2487"/>
      <c r="J4" s="1012"/>
    </row>
    <row r="5" spans="1:10" ht="57" customHeight="1" x14ac:dyDescent="0.2">
      <c r="B5" s="2118" t="s">
        <v>128</v>
      </c>
      <c r="C5" s="2433"/>
      <c r="D5" s="2393" t="s">
        <v>2005</v>
      </c>
      <c r="E5" s="2394"/>
      <c r="F5" s="2189" t="s">
        <v>130</v>
      </c>
      <c r="G5" s="1936"/>
      <c r="H5" s="2103" t="s">
        <v>1438</v>
      </c>
      <c r="I5" s="2724"/>
      <c r="J5"/>
    </row>
    <row r="6" spans="1:10" ht="30" customHeight="1" x14ac:dyDescent="0.2">
      <c r="B6" s="2118" t="s">
        <v>132</v>
      </c>
      <c r="C6" s="2433"/>
      <c r="D6" s="2098" t="s">
        <v>2006</v>
      </c>
      <c r="E6" s="2099"/>
      <c r="F6" s="2189" t="s">
        <v>134</v>
      </c>
      <c r="G6" s="1936"/>
      <c r="H6" s="2098" t="s">
        <v>135</v>
      </c>
      <c r="I6" s="2040"/>
    </row>
    <row r="7" spans="1:10" ht="35.25" customHeight="1" x14ac:dyDescent="0.2">
      <c r="B7" s="2118" t="s">
        <v>136</v>
      </c>
      <c r="C7" s="2433"/>
      <c r="D7" s="2098" t="s">
        <v>1972</v>
      </c>
      <c r="E7" s="2040"/>
      <c r="F7" s="2189" t="s">
        <v>138</v>
      </c>
      <c r="G7" s="1936"/>
      <c r="H7" s="2098" t="s">
        <v>1973</v>
      </c>
      <c r="I7" s="2040"/>
    </row>
    <row r="8" spans="1:10" ht="29.25" customHeight="1" x14ac:dyDescent="0.2">
      <c r="A8" s="39" t="s">
        <v>72</v>
      </c>
      <c r="B8" s="2118" t="s">
        <v>140</v>
      </c>
      <c r="C8" s="2433"/>
      <c r="D8" s="2098" t="s">
        <v>1890</v>
      </c>
      <c r="E8" s="2099"/>
      <c r="F8" s="2189" t="s">
        <v>142</v>
      </c>
      <c r="G8" s="1936"/>
      <c r="H8" s="2098" t="s">
        <v>1974</v>
      </c>
      <c r="I8" s="2040"/>
    </row>
    <row r="10" spans="1:10" ht="22.5" customHeight="1" x14ac:dyDescent="0.2">
      <c r="B10" s="2234" t="s">
        <v>144</v>
      </c>
      <c r="C10" s="2234"/>
      <c r="D10" s="2234"/>
      <c r="E10" s="2234"/>
      <c r="F10" s="2234"/>
      <c r="G10" s="2234"/>
      <c r="H10" s="2234"/>
      <c r="I10" s="2234"/>
    </row>
    <row r="11" spans="1:10" s="172" customFormat="1" ht="22.5" customHeight="1" x14ac:dyDescent="0.2">
      <c r="B11" s="1106" t="s">
        <v>2007</v>
      </c>
      <c r="C11" s="1107"/>
      <c r="D11" s="1107"/>
      <c r="E11" s="1107"/>
      <c r="F11" s="1109" t="s">
        <v>1976</v>
      </c>
      <c r="G11" s="1107"/>
      <c r="H11" s="1107"/>
      <c r="I11" s="1110"/>
    </row>
    <row r="12" spans="1:10" ht="15.75" customHeight="1" x14ac:dyDescent="0.2">
      <c r="B12" s="183"/>
      <c r="C12" s="92"/>
      <c r="D12" s="92"/>
      <c r="E12" s="92"/>
      <c r="F12" s="92"/>
      <c r="G12" s="92"/>
      <c r="H12" s="92"/>
      <c r="I12" s="92"/>
    </row>
    <row r="13" spans="1:10" ht="15.75" customHeight="1" x14ac:dyDescent="0.2">
      <c r="B13" s="183" t="s">
        <v>2008</v>
      </c>
      <c r="C13" s="92"/>
      <c r="D13" s="92"/>
      <c r="E13" s="92"/>
      <c r="F13" s="92"/>
      <c r="G13" s="92"/>
      <c r="H13" s="92"/>
      <c r="I13" s="92"/>
    </row>
    <row r="14" spans="1:10" ht="27" customHeight="1" x14ac:dyDescent="0.2">
      <c r="B14" s="1177"/>
      <c r="C14" s="1516" t="s">
        <v>1666</v>
      </c>
      <c r="D14" s="1644" t="s">
        <v>1667</v>
      </c>
      <c r="E14" s="1516" t="s">
        <v>1668</v>
      </c>
      <c r="F14" s="1644" t="s">
        <v>1669</v>
      </c>
      <c r="G14" s="1644" t="s">
        <v>1978</v>
      </c>
      <c r="H14" s="92"/>
      <c r="I14" s="92"/>
    </row>
    <row r="15" spans="1:10" ht="15.75" customHeight="1" x14ac:dyDescent="0.2">
      <c r="B15" s="1722" t="s">
        <v>2009</v>
      </c>
      <c r="C15" s="1724">
        <f>C41+C62</f>
        <v>7</v>
      </c>
      <c r="D15" s="1724">
        <f>D41+D62</f>
        <v>7</v>
      </c>
      <c r="E15" s="1724">
        <f>E41+E62</f>
        <v>34</v>
      </c>
      <c r="F15" s="1724">
        <f>F41+F62</f>
        <v>46</v>
      </c>
      <c r="G15" s="1724">
        <f>G41+G62</f>
        <v>38</v>
      </c>
      <c r="H15" s="92"/>
      <c r="I15" s="92"/>
    </row>
    <row r="16" spans="1:10" ht="15.75" customHeight="1" x14ac:dyDescent="0.2">
      <c r="B16" s="1722" t="s">
        <v>2010</v>
      </c>
      <c r="C16" s="300">
        <f>C40+C61</f>
        <v>23</v>
      </c>
      <c r="D16" s="300">
        <f t="shared" ref="D16:G16" si="0">D40+D61</f>
        <v>24</v>
      </c>
      <c r="E16" s="300">
        <f t="shared" si="0"/>
        <v>47</v>
      </c>
      <c r="F16" s="300">
        <f t="shared" si="0"/>
        <v>50</v>
      </c>
      <c r="G16" s="300">
        <f t="shared" si="0"/>
        <v>40</v>
      </c>
      <c r="H16" s="92"/>
      <c r="I16" s="92"/>
    </row>
    <row r="17" spans="2:9" ht="15.75" customHeight="1" x14ac:dyDescent="0.2">
      <c r="B17" s="1722" t="s">
        <v>2011</v>
      </c>
      <c r="C17" s="300">
        <f>30*2</f>
        <v>60</v>
      </c>
      <c r="D17" s="300">
        <f t="shared" ref="D17:G17" si="1">30*2</f>
        <v>60</v>
      </c>
      <c r="E17" s="300">
        <f t="shared" si="1"/>
        <v>60</v>
      </c>
      <c r="F17" s="300">
        <f t="shared" si="1"/>
        <v>60</v>
      </c>
      <c r="G17" s="300">
        <f t="shared" si="1"/>
        <v>60</v>
      </c>
      <c r="H17" s="92"/>
      <c r="I17" s="92"/>
    </row>
    <row r="18" spans="2:9" ht="15.75" customHeight="1" x14ac:dyDescent="0.2">
      <c r="B18" s="1723" t="s">
        <v>2012</v>
      </c>
      <c r="C18" s="1725">
        <f>C15/C16</f>
        <v>0.30434782608695654</v>
      </c>
      <c r="D18" s="1725">
        <f>D15/D16</f>
        <v>0.29166666666666669</v>
      </c>
      <c r="E18" s="1725">
        <f>E15/E16</f>
        <v>0.72340425531914898</v>
      </c>
      <c r="F18" s="1725">
        <f>F15/F16</f>
        <v>0.92</v>
      </c>
      <c r="G18" s="1725">
        <f>G15/G16</f>
        <v>0.95</v>
      </c>
      <c r="H18" s="92"/>
      <c r="I18" s="92"/>
    </row>
    <row r="19" spans="2:9" ht="15.75" customHeight="1" x14ac:dyDescent="0.2">
      <c r="B19" s="1334" t="s">
        <v>2013</v>
      </c>
      <c r="C19" s="1717">
        <f>C15/C17</f>
        <v>0.11666666666666667</v>
      </c>
      <c r="D19" s="1717">
        <f t="shared" ref="D19:G19" si="2">D15/D17</f>
        <v>0.11666666666666667</v>
      </c>
      <c r="E19" s="1717">
        <f t="shared" si="2"/>
        <v>0.56666666666666665</v>
      </c>
      <c r="F19" s="1717">
        <f t="shared" si="2"/>
        <v>0.76666666666666672</v>
      </c>
      <c r="G19" s="1717">
        <f t="shared" si="2"/>
        <v>0.6333333333333333</v>
      </c>
      <c r="H19" s="92"/>
      <c r="I19" s="92"/>
    </row>
    <row r="20" spans="2:9" ht="15.75" customHeight="1" x14ac:dyDescent="0.2">
      <c r="B20" s="194"/>
      <c r="E20" s="92"/>
      <c r="F20" s="92"/>
      <c r="G20" s="92"/>
      <c r="H20" s="92"/>
      <c r="I20" s="92"/>
    </row>
    <row r="21" spans="2:9" ht="15.75" customHeight="1" x14ac:dyDescent="0.2">
      <c r="B21" s="183"/>
      <c r="C21" s="92"/>
      <c r="D21" s="92"/>
      <c r="E21" s="92"/>
      <c r="F21" s="92"/>
      <c r="G21" s="92"/>
      <c r="H21" s="92"/>
      <c r="I21" s="92"/>
    </row>
    <row r="22" spans="2:9" ht="15.75" customHeight="1" x14ac:dyDescent="0.2">
      <c r="B22" s="194" t="s">
        <v>72</v>
      </c>
      <c r="C22" s="92"/>
      <c r="D22" s="92"/>
      <c r="E22" s="92"/>
      <c r="F22" s="92"/>
      <c r="G22" s="92"/>
      <c r="H22" s="92"/>
      <c r="I22" s="92"/>
    </row>
    <row r="23" spans="2:9" ht="15.75" customHeight="1" x14ac:dyDescent="0.25">
      <c r="B23" s="1488" t="s">
        <v>1028</v>
      </c>
      <c r="C23" s="1443" t="s">
        <v>2014</v>
      </c>
      <c r="D23" s="1443" t="s">
        <v>1667</v>
      </c>
      <c r="E23" s="1443" t="s">
        <v>1668</v>
      </c>
      <c r="F23" s="1443" t="s">
        <v>1669</v>
      </c>
      <c r="G23" s="1443" t="s">
        <v>1670</v>
      </c>
    </row>
    <row r="24" spans="2:9" ht="15.75" customHeight="1" x14ac:dyDescent="0.2">
      <c r="B24" s="919" t="s">
        <v>565</v>
      </c>
      <c r="C24" s="302">
        <v>0</v>
      </c>
      <c r="D24" s="305">
        <v>2</v>
      </c>
      <c r="E24" s="306">
        <v>2</v>
      </c>
      <c r="F24" s="272">
        <v>4</v>
      </c>
      <c r="G24" s="302">
        <v>0</v>
      </c>
    </row>
    <row r="25" spans="2:9" ht="15.75" customHeight="1" x14ac:dyDescent="0.2">
      <c r="B25" s="301" t="s">
        <v>936</v>
      </c>
      <c r="C25" s="302">
        <v>1</v>
      </c>
      <c r="D25" s="303">
        <v>0</v>
      </c>
      <c r="E25" s="272">
        <v>0</v>
      </c>
      <c r="F25" s="272">
        <v>2</v>
      </c>
      <c r="G25" s="302">
        <v>2</v>
      </c>
    </row>
    <row r="26" spans="2:9" ht="15.75" customHeight="1" x14ac:dyDescent="0.2">
      <c r="B26" s="301" t="s">
        <v>938</v>
      </c>
      <c r="C26" s="304"/>
      <c r="D26" s="305">
        <v>8</v>
      </c>
      <c r="E26" s="306">
        <v>1</v>
      </c>
      <c r="F26" s="272">
        <v>2</v>
      </c>
      <c r="G26" s="302">
        <v>1</v>
      </c>
    </row>
    <row r="27" spans="2:9" ht="15.75" customHeight="1" x14ac:dyDescent="0.2">
      <c r="B27" s="301" t="s">
        <v>1005</v>
      </c>
      <c r="C27" s="307">
        <v>3</v>
      </c>
      <c r="D27" s="305">
        <v>4</v>
      </c>
      <c r="E27" s="306">
        <v>4</v>
      </c>
      <c r="F27" s="272">
        <v>3</v>
      </c>
      <c r="G27" s="302">
        <v>2</v>
      </c>
    </row>
    <row r="28" spans="2:9" ht="15.75" customHeight="1" x14ac:dyDescent="0.2">
      <c r="B28" s="301" t="s">
        <v>941</v>
      </c>
      <c r="C28" s="307">
        <v>2</v>
      </c>
      <c r="D28" s="303">
        <v>0</v>
      </c>
      <c r="E28" s="306">
        <v>3</v>
      </c>
      <c r="F28" s="272">
        <v>3</v>
      </c>
      <c r="G28" s="302">
        <v>3</v>
      </c>
    </row>
    <row r="29" spans="2:9" ht="15.75" customHeight="1" x14ac:dyDescent="0.2">
      <c r="B29" s="301" t="s">
        <v>953</v>
      </c>
      <c r="C29" s="302">
        <v>0</v>
      </c>
      <c r="D29" s="303">
        <v>0</v>
      </c>
      <c r="E29" s="272">
        <v>0</v>
      </c>
      <c r="F29" s="272">
        <v>2</v>
      </c>
      <c r="G29" s="302">
        <v>1</v>
      </c>
    </row>
    <row r="30" spans="2:9" ht="15.75" customHeight="1" x14ac:dyDescent="0.2">
      <c r="B30" s="301" t="s">
        <v>955</v>
      </c>
      <c r="C30" s="307">
        <v>2</v>
      </c>
      <c r="D30" s="305">
        <v>1</v>
      </c>
      <c r="E30" s="306">
        <v>2</v>
      </c>
      <c r="F30" s="272">
        <v>2</v>
      </c>
      <c r="G30" s="302">
        <v>1</v>
      </c>
    </row>
    <row r="31" spans="2:9" ht="15.75" customHeight="1" x14ac:dyDescent="0.2">
      <c r="B31" s="301" t="s">
        <v>572</v>
      </c>
      <c r="C31" s="302">
        <v>0</v>
      </c>
      <c r="D31" s="305">
        <v>1</v>
      </c>
      <c r="E31" s="306">
        <v>3</v>
      </c>
      <c r="F31" s="272">
        <v>1</v>
      </c>
      <c r="G31" s="302">
        <v>2</v>
      </c>
    </row>
    <row r="32" spans="2:9" ht="15.75" customHeight="1" x14ac:dyDescent="0.2">
      <c r="B32" s="301" t="s">
        <v>957</v>
      </c>
      <c r="C32" s="302">
        <v>1</v>
      </c>
      <c r="D32" s="303">
        <v>0</v>
      </c>
      <c r="E32" s="306">
        <v>3</v>
      </c>
      <c r="F32" s="272">
        <v>1</v>
      </c>
      <c r="G32" s="302">
        <v>0</v>
      </c>
    </row>
    <row r="33" spans="2:7" ht="15.75" customHeight="1" x14ac:dyDescent="0.2">
      <c r="B33" s="301" t="s">
        <v>1482</v>
      </c>
      <c r="C33" s="302">
        <v>0</v>
      </c>
      <c r="D33" s="303">
        <v>0</v>
      </c>
      <c r="E33" s="306">
        <v>1</v>
      </c>
      <c r="F33" s="272">
        <v>4</v>
      </c>
      <c r="G33" s="302">
        <v>1</v>
      </c>
    </row>
    <row r="34" spans="2:7" ht="15.75" customHeight="1" x14ac:dyDescent="0.2">
      <c r="B34" s="301" t="s">
        <v>961</v>
      </c>
      <c r="C34" s="307">
        <v>2</v>
      </c>
      <c r="D34" s="303">
        <v>0</v>
      </c>
      <c r="E34" s="306">
        <v>2</v>
      </c>
      <c r="F34" s="272">
        <v>1</v>
      </c>
      <c r="G34" s="308">
        <v>3</v>
      </c>
    </row>
    <row r="35" spans="2:7" ht="15.75" customHeight="1" x14ac:dyDescent="0.2">
      <c r="B35" s="301" t="s">
        <v>959</v>
      </c>
      <c r="C35" s="302">
        <v>0</v>
      </c>
      <c r="D35" s="303">
        <v>0</v>
      </c>
      <c r="E35" s="309">
        <v>2</v>
      </c>
      <c r="F35" s="272">
        <v>1</v>
      </c>
      <c r="G35" s="302">
        <v>1</v>
      </c>
    </row>
    <row r="36" spans="2:7" ht="15.75" customHeight="1" x14ac:dyDescent="0.2">
      <c r="B36" s="310" t="s">
        <v>1987</v>
      </c>
      <c r="C36" s="304"/>
      <c r="D36" s="303">
        <v>0</v>
      </c>
      <c r="E36" s="306">
        <v>1</v>
      </c>
      <c r="F36" s="272">
        <v>3</v>
      </c>
      <c r="G36" s="302">
        <v>1</v>
      </c>
    </row>
    <row r="37" spans="2:7" ht="15.75" customHeight="1" x14ac:dyDescent="0.2">
      <c r="B37" s="301" t="s">
        <v>962</v>
      </c>
      <c r="C37" s="302">
        <v>0</v>
      </c>
      <c r="D37" s="303">
        <v>0</v>
      </c>
      <c r="E37" s="272">
        <v>0</v>
      </c>
      <c r="F37" s="272">
        <v>0</v>
      </c>
      <c r="G37" s="302">
        <v>0</v>
      </c>
    </row>
    <row r="38" spans="2:7" ht="15.75" customHeight="1" x14ac:dyDescent="0.2">
      <c r="B38" s="301" t="s">
        <v>963</v>
      </c>
      <c r="C38" s="302">
        <v>1</v>
      </c>
      <c r="D38" s="303">
        <v>1</v>
      </c>
      <c r="E38" s="272">
        <v>2</v>
      </c>
      <c r="F38" s="272">
        <v>3</v>
      </c>
      <c r="G38" s="302">
        <v>2</v>
      </c>
    </row>
    <row r="39" spans="2:7" ht="15.75" customHeight="1" x14ac:dyDescent="0.2">
      <c r="B39" s="301" t="s">
        <v>965</v>
      </c>
      <c r="C39" s="302">
        <v>0</v>
      </c>
      <c r="D39" s="303">
        <v>0</v>
      </c>
      <c r="E39" s="306">
        <v>2</v>
      </c>
      <c r="F39" s="272">
        <v>4</v>
      </c>
      <c r="G39" s="302">
        <v>7</v>
      </c>
    </row>
    <row r="40" spans="2:7" ht="15.75" customHeight="1" x14ac:dyDescent="0.25">
      <c r="B40" s="311" t="s">
        <v>2015</v>
      </c>
      <c r="C40" s="245">
        <f>SUM(C24:C39)</f>
        <v>12</v>
      </c>
      <c r="D40" s="245">
        <f t="shared" ref="D40:G40" si="3">SUM(D24:D39)</f>
        <v>17</v>
      </c>
      <c r="E40" s="245">
        <f t="shared" si="3"/>
        <v>28</v>
      </c>
      <c r="F40" s="245">
        <f t="shared" si="3"/>
        <v>36</v>
      </c>
      <c r="G40" s="245">
        <f t="shared" si="3"/>
        <v>27</v>
      </c>
    </row>
    <row r="41" spans="2:7" ht="29.25" customHeight="1" x14ac:dyDescent="0.25">
      <c r="B41" s="1590" t="s">
        <v>2016</v>
      </c>
      <c r="C41" s="1726">
        <v>4</v>
      </c>
      <c r="D41" s="1726">
        <v>5</v>
      </c>
      <c r="E41" s="1726">
        <v>23</v>
      </c>
      <c r="F41" s="1727">
        <v>36</v>
      </c>
      <c r="G41" s="1726">
        <v>25</v>
      </c>
    </row>
    <row r="42" spans="2:7" ht="15.75" customHeight="1" x14ac:dyDescent="0.2">
      <c r="B42" s="207" t="s">
        <v>2017</v>
      </c>
      <c r="C42" s="207"/>
      <c r="D42" s="207"/>
      <c r="E42" s="207"/>
      <c r="F42" s="207"/>
      <c r="G42" s="207"/>
    </row>
    <row r="43" spans="2:7" ht="15.75" customHeight="1" x14ac:dyDescent="0.2">
      <c r="B43" s="207"/>
      <c r="C43" s="207"/>
      <c r="D43" s="207"/>
      <c r="E43" s="207"/>
      <c r="F43" s="207"/>
      <c r="G43" s="207"/>
    </row>
    <row r="44" spans="2:7" ht="15.75" customHeight="1" x14ac:dyDescent="0.25">
      <c r="B44" s="1488" t="s">
        <v>1148</v>
      </c>
      <c r="C44" s="1443" t="s">
        <v>2014</v>
      </c>
      <c r="D44" s="1443" t="s">
        <v>1667</v>
      </c>
      <c r="E44" s="1443" t="s">
        <v>1668</v>
      </c>
      <c r="F44" s="1443" t="s">
        <v>1669</v>
      </c>
      <c r="G44" s="1443" t="s">
        <v>1670</v>
      </c>
    </row>
    <row r="45" spans="2:7" ht="15.75" customHeight="1" x14ac:dyDescent="0.2">
      <c r="B45" s="312" t="s">
        <v>831</v>
      </c>
      <c r="C45" s="302">
        <v>0</v>
      </c>
      <c r="D45" s="303">
        <v>0</v>
      </c>
      <c r="E45" s="302">
        <v>0</v>
      </c>
      <c r="F45" s="272">
        <v>1</v>
      </c>
      <c r="G45" s="302">
        <v>0</v>
      </c>
    </row>
    <row r="46" spans="2:7" ht="15.75" customHeight="1" x14ac:dyDescent="0.2">
      <c r="B46" s="114" t="s">
        <v>833</v>
      </c>
      <c r="C46" s="307">
        <v>2</v>
      </c>
      <c r="D46" s="305">
        <v>2</v>
      </c>
      <c r="E46" s="313">
        <v>5</v>
      </c>
      <c r="F46" s="272">
        <v>0</v>
      </c>
      <c r="G46" s="247">
        <v>0</v>
      </c>
    </row>
    <row r="47" spans="2:7" ht="15.75" customHeight="1" x14ac:dyDescent="0.2">
      <c r="B47" s="114" t="s">
        <v>1204</v>
      </c>
      <c r="C47" s="302">
        <v>0</v>
      </c>
      <c r="D47" s="303">
        <v>0</v>
      </c>
      <c r="E47" s="247">
        <v>0</v>
      </c>
      <c r="F47" s="272">
        <v>0</v>
      </c>
      <c r="G47" s="247">
        <v>0</v>
      </c>
    </row>
    <row r="48" spans="2:7" ht="15.75" customHeight="1" x14ac:dyDescent="0.2">
      <c r="B48" s="114" t="s">
        <v>942</v>
      </c>
      <c r="C48" s="302">
        <v>0</v>
      </c>
      <c r="D48" s="303">
        <v>1</v>
      </c>
      <c r="E48" s="313">
        <v>3</v>
      </c>
      <c r="F48" s="306">
        <v>2</v>
      </c>
      <c r="G48" s="306">
        <v>3</v>
      </c>
    </row>
    <row r="49" spans="2:7" ht="15.75" customHeight="1" x14ac:dyDescent="0.2">
      <c r="B49" s="114" t="s">
        <v>836</v>
      </c>
      <c r="C49" s="307">
        <v>2</v>
      </c>
      <c r="D49" s="303">
        <v>0</v>
      </c>
      <c r="E49" s="313">
        <v>1</v>
      </c>
      <c r="F49" s="306">
        <v>3</v>
      </c>
      <c r="G49" s="306">
        <v>2</v>
      </c>
    </row>
    <row r="50" spans="2:7" ht="15.75" customHeight="1" x14ac:dyDescent="0.2">
      <c r="B50" s="114" t="s">
        <v>837</v>
      </c>
      <c r="C50" s="302">
        <v>0</v>
      </c>
      <c r="D50" s="303">
        <v>0</v>
      </c>
      <c r="E50" s="247">
        <v>0</v>
      </c>
      <c r="F50" s="272">
        <v>0</v>
      </c>
      <c r="G50" s="306">
        <v>1</v>
      </c>
    </row>
    <row r="51" spans="2:7" ht="15.75" customHeight="1" x14ac:dyDescent="0.2">
      <c r="B51" s="114" t="s">
        <v>946</v>
      </c>
      <c r="C51" s="302">
        <v>1</v>
      </c>
      <c r="D51" s="303">
        <v>1</v>
      </c>
      <c r="E51" s="313">
        <v>3</v>
      </c>
      <c r="F51" s="306">
        <v>3</v>
      </c>
      <c r="G51" s="306">
        <v>3</v>
      </c>
    </row>
    <row r="52" spans="2:7" ht="15.75" customHeight="1" x14ac:dyDescent="0.2">
      <c r="B52" s="114" t="s">
        <v>950</v>
      </c>
      <c r="C52" s="302">
        <v>2</v>
      </c>
      <c r="D52" s="305">
        <v>2</v>
      </c>
      <c r="E52" s="247">
        <v>2</v>
      </c>
      <c r="F52" s="306">
        <v>2</v>
      </c>
      <c r="G52" s="306">
        <v>1</v>
      </c>
    </row>
    <row r="53" spans="2:7" ht="15.75" customHeight="1" x14ac:dyDescent="0.2">
      <c r="B53" s="114" t="s">
        <v>2018</v>
      </c>
      <c r="C53" s="302">
        <v>0</v>
      </c>
      <c r="D53" s="303">
        <v>0</v>
      </c>
      <c r="E53" s="313">
        <v>2</v>
      </c>
      <c r="F53" s="306">
        <v>1</v>
      </c>
      <c r="G53" s="247">
        <v>0</v>
      </c>
    </row>
    <row r="54" spans="2:7" ht="15.75" customHeight="1" x14ac:dyDescent="0.2">
      <c r="B54" s="114" t="s">
        <v>956</v>
      </c>
      <c r="C54" s="314">
        <v>2</v>
      </c>
      <c r="D54" s="303">
        <v>0</v>
      </c>
      <c r="E54" s="247">
        <v>1</v>
      </c>
      <c r="F54" s="272">
        <v>0</v>
      </c>
      <c r="G54" s="247">
        <v>0</v>
      </c>
    </row>
    <row r="55" spans="2:7" ht="15.75" customHeight="1" x14ac:dyDescent="0.2">
      <c r="B55" s="114" t="s">
        <v>845</v>
      </c>
      <c r="C55" s="307">
        <v>2</v>
      </c>
      <c r="D55" s="303">
        <v>0</v>
      </c>
      <c r="E55" s="313">
        <v>1</v>
      </c>
      <c r="F55" s="272">
        <v>0</v>
      </c>
      <c r="G55" s="306">
        <v>1</v>
      </c>
    </row>
    <row r="56" spans="2:7" ht="15.75" customHeight="1" x14ac:dyDescent="0.2">
      <c r="B56" s="114" t="s">
        <v>958</v>
      </c>
      <c r="C56" s="302">
        <v>0</v>
      </c>
      <c r="D56" s="303">
        <v>0</v>
      </c>
      <c r="E56" s="247">
        <v>0</v>
      </c>
      <c r="F56" s="272">
        <v>0</v>
      </c>
      <c r="G56" s="247">
        <v>0</v>
      </c>
    </row>
    <row r="57" spans="2:7" ht="15.75" customHeight="1" x14ac:dyDescent="0.2">
      <c r="B57" s="114" t="s">
        <v>848</v>
      </c>
      <c r="C57" s="302">
        <v>0</v>
      </c>
      <c r="D57" s="303">
        <v>0</v>
      </c>
      <c r="E57" s="247">
        <v>0</v>
      </c>
      <c r="F57" s="272">
        <v>0</v>
      </c>
      <c r="G57" s="306">
        <v>2</v>
      </c>
    </row>
    <row r="58" spans="2:7" ht="15.75" customHeight="1" x14ac:dyDescent="0.2">
      <c r="B58" s="114" t="s">
        <v>849</v>
      </c>
      <c r="C58" s="302">
        <v>0</v>
      </c>
      <c r="D58" s="303">
        <v>1</v>
      </c>
      <c r="E58" s="247">
        <v>1</v>
      </c>
      <c r="F58" s="272">
        <v>1</v>
      </c>
      <c r="G58" s="247">
        <v>0</v>
      </c>
    </row>
    <row r="59" spans="2:7" ht="15.75" customHeight="1" x14ac:dyDescent="0.2">
      <c r="B59" s="114" t="s">
        <v>850</v>
      </c>
      <c r="C59" s="302">
        <v>0</v>
      </c>
      <c r="D59" s="303">
        <v>0</v>
      </c>
      <c r="E59" s="247">
        <v>0</v>
      </c>
      <c r="F59" s="272">
        <v>0</v>
      </c>
      <c r="G59" s="247">
        <v>0</v>
      </c>
    </row>
    <row r="60" spans="2:7" ht="15.75" customHeight="1" thickBot="1" x14ac:dyDescent="0.25">
      <c r="B60" s="315" t="s">
        <v>1208</v>
      </c>
      <c r="C60" s="302">
        <v>0</v>
      </c>
      <c r="D60" s="303">
        <v>0</v>
      </c>
      <c r="E60" s="247">
        <v>0</v>
      </c>
      <c r="F60" s="306">
        <v>1</v>
      </c>
      <c r="G60" s="247">
        <v>0</v>
      </c>
    </row>
    <row r="61" spans="2:7" ht="15.75" customHeight="1" x14ac:dyDescent="0.25">
      <c r="B61" s="311" t="s">
        <v>2015</v>
      </c>
      <c r="C61" s="245">
        <f>SUM(C45:C60)</f>
        <v>11</v>
      </c>
      <c r="D61" s="245">
        <f t="shared" ref="D61:G61" si="4">SUM(D45:D60)</f>
        <v>7</v>
      </c>
      <c r="E61" s="245">
        <f t="shared" si="4"/>
        <v>19</v>
      </c>
      <c r="F61" s="245">
        <f t="shared" si="4"/>
        <v>14</v>
      </c>
      <c r="G61" s="245">
        <f t="shared" si="4"/>
        <v>13</v>
      </c>
    </row>
    <row r="62" spans="2:7" ht="33" customHeight="1" x14ac:dyDescent="0.25">
      <c r="B62" s="1590" t="s">
        <v>2016</v>
      </c>
      <c r="C62" s="1726">
        <v>3</v>
      </c>
      <c r="D62" s="1726">
        <v>2</v>
      </c>
      <c r="E62" s="1726">
        <v>11</v>
      </c>
      <c r="F62" s="1727">
        <v>10</v>
      </c>
      <c r="G62" s="1726">
        <v>13</v>
      </c>
    </row>
    <row r="63" spans="2:7" ht="15.75" customHeight="1" x14ac:dyDescent="0.2">
      <c r="B63" s="207" t="s">
        <v>2017</v>
      </c>
      <c r="C63" s="207" t="s">
        <v>2019</v>
      </c>
      <c r="D63" s="207"/>
      <c r="E63" s="207"/>
      <c r="F63" s="207"/>
      <c r="G63" s="207"/>
    </row>
    <row r="64" spans="2:7" ht="15.75" customHeight="1" x14ac:dyDescent="0.2">
      <c r="B64" s="207"/>
      <c r="C64" s="207"/>
      <c r="D64" s="207"/>
      <c r="E64" s="207"/>
      <c r="F64" s="207"/>
      <c r="G64" s="207"/>
    </row>
    <row r="65" spans="2:7" ht="15.75" customHeight="1" x14ac:dyDescent="0.2">
      <c r="B65" s="207"/>
      <c r="C65" s="207"/>
      <c r="D65" s="207"/>
      <c r="E65" s="207"/>
      <c r="F65" s="207"/>
      <c r="G65" s="207"/>
    </row>
    <row r="66" spans="2:7" ht="15.75" customHeight="1" x14ac:dyDescent="0.2">
      <c r="B66" s="207" t="s">
        <v>2020</v>
      </c>
      <c r="C66" s="207"/>
      <c r="D66" s="207"/>
      <c r="E66" s="207"/>
      <c r="F66" s="207"/>
      <c r="G66" s="207"/>
    </row>
    <row r="67" spans="2:7" ht="15.75" customHeight="1" x14ac:dyDescent="0.2">
      <c r="B67" s="207" t="s">
        <v>2021</v>
      </c>
      <c r="C67" s="207"/>
      <c r="D67" s="207"/>
      <c r="E67" s="207"/>
      <c r="F67" s="207"/>
      <c r="G67" s="207"/>
    </row>
    <row r="69" spans="2:7" ht="15.75" customHeight="1" x14ac:dyDescent="0.2">
      <c r="B69" s="2118" t="s">
        <v>1705</v>
      </c>
      <c r="C69" s="2118"/>
      <c r="D69" s="2118"/>
      <c r="E69" s="2118"/>
      <c r="F69" s="2118"/>
      <c r="G69" s="2118"/>
    </row>
    <row r="71" spans="2:7" ht="15.75" customHeight="1" x14ac:dyDescent="0.2">
      <c r="B71" s="2729" t="s">
        <v>2022</v>
      </c>
      <c r="C71" s="2730"/>
      <c r="D71" s="2730"/>
      <c r="E71" s="2730"/>
      <c r="F71" s="2730"/>
      <c r="G71" s="2731"/>
    </row>
    <row r="72" spans="2:7" ht="15.75" customHeight="1" x14ac:dyDescent="0.2">
      <c r="B72" s="2732"/>
      <c r="C72" s="2733"/>
      <c r="D72" s="2733"/>
      <c r="E72" s="2733"/>
      <c r="F72" s="2733"/>
      <c r="G72" s="2734"/>
    </row>
    <row r="73" spans="2:7" ht="15.75" customHeight="1" x14ac:dyDescent="0.2">
      <c r="B73" s="2732"/>
      <c r="C73" s="2733"/>
      <c r="D73" s="2733"/>
      <c r="E73" s="2733"/>
      <c r="F73" s="2733"/>
      <c r="G73" s="2734"/>
    </row>
    <row r="74" spans="2:7" ht="15.75" customHeight="1" x14ac:dyDescent="0.2">
      <c r="B74" s="2732"/>
      <c r="C74" s="2733"/>
      <c r="D74" s="2733"/>
      <c r="E74" s="2733"/>
      <c r="F74" s="2733"/>
      <c r="G74" s="2734"/>
    </row>
    <row r="75" spans="2:7" ht="15.75" customHeight="1" x14ac:dyDescent="0.2">
      <c r="B75" s="2732"/>
      <c r="C75" s="2733"/>
      <c r="D75" s="2733"/>
      <c r="E75" s="2733"/>
      <c r="F75" s="2733"/>
      <c r="G75" s="2734"/>
    </row>
    <row r="76" spans="2:7" ht="15.75" customHeight="1" x14ac:dyDescent="0.2">
      <c r="B76" s="2732"/>
      <c r="C76" s="2733"/>
      <c r="D76" s="2733"/>
      <c r="E76" s="2733"/>
      <c r="F76" s="2733"/>
      <c r="G76" s="2734"/>
    </row>
    <row r="77" spans="2:7" ht="15.75" customHeight="1" x14ac:dyDescent="0.2">
      <c r="B77" s="2732"/>
      <c r="C77" s="2733"/>
      <c r="D77" s="2733"/>
      <c r="E77" s="2733"/>
      <c r="F77" s="2733"/>
      <c r="G77" s="2734"/>
    </row>
    <row r="78" spans="2:7" ht="15.75" customHeight="1" x14ac:dyDescent="0.2">
      <c r="B78" s="2732"/>
      <c r="C78" s="2733"/>
      <c r="D78" s="2733"/>
      <c r="E78" s="2733"/>
      <c r="F78" s="2733"/>
      <c r="G78" s="2734"/>
    </row>
    <row r="79" spans="2:7" ht="15.75" customHeight="1" x14ac:dyDescent="0.2">
      <c r="B79" s="2732"/>
      <c r="C79" s="2733"/>
      <c r="D79" s="2733"/>
      <c r="E79" s="2733"/>
      <c r="F79" s="2733"/>
      <c r="G79" s="2734"/>
    </row>
    <row r="80" spans="2:7" ht="15.75" customHeight="1" x14ac:dyDescent="0.2">
      <c r="B80" s="2732"/>
      <c r="C80" s="2733"/>
      <c r="D80" s="2733"/>
      <c r="E80" s="2733"/>
      <c r="F80" s="2733"/>
      <c r="G80" s="2734"/>
    </row>
    <row r="81" spans="2:7" ht="15.75" customHeight="1" x14ac:dyDescent="0.2">
      <c r="B81" s="2735"/>
      <c r="C81" s="2736"/>
      <c r="D81" s="2736"/>
      <c r="E81" s="2736"/>
      <c r="F81" s="2736"/>
      <c r="G81" s="2737"/>
    </row>
  </sheetData>
  <sheetProtection formatCells="0" formatColumns="0" formatRows="0" insertColumns="0" insertRows="0" insertHyperlinks="0" deleteColumns="0" deleteRows="0" pivotTables="0"/>
  <mergeCells count="25">
    <mergeCell ref="B69:G69"/>
    <mergeCell ref="B71:G81"/>
    <mergeCell ref="H8:I8"/>
    <mergeCell ref="B10:I10"/>
    <mergeCell ref="B8:C8"/>
    <mergeCell ref="D8:E8"/>
    <mergeCell ref="F8:G8"/>
    <mergeCell ref="B5:C5"/>
    <mergeCell ref="D5:E5"/>
    <mergeCell ref="F5:G5"/>
    <mergeCell ref="H5:I5"/>
    <mergeCell ref="B7:C7"/>
    <mergeCell ref="D7:E7"/>
    <mergeCell ref="F7:G7"/>
    <mergeCell ref="B6:C6"/>
    <mergeCell ref="D6:E6"/>
    <mergeCell ref="F6:G6"/>
    <mergeCell ref="H6:I6"/>
    <mergeCell ref="H7:I7"/>
    <mergeCell ref="B2:D2"/>
    <mergeCell ref="E2:I2"/>
    <mergeCell ref="B4:C4"/>
    <mergeCell ref="D4:E4"/>
    <mergeCell ref="F4:G4"/>
    <mergeCell ref="H4:I4"/>
  </mergeCells>
  <phoneticPr fontId="3" type="noConversion"/>
  <conditionalFormatting sqref="B18">
    <cfRule type="iconSet" priority="23">
      <iconSet iconSet="3Symbols2">
        <cfvo type="percent" val="0"/>
        <cfvo type="num" val="0.9"/>
        <cfvo type="num" val="1"/>
      </iconSet>
    </cfRule>
  </conditionalFormatting>
  <conditionalFormatting sqref="F24:G33 F34 F35:G39">
    <cfRule type="cellIs" dxfId="5" priority="1" operator="greaterThan">
      <formula>0</formula>
    </cfRule>
  </conditionalFormatting>
  <pageMargins left="0.7" right="0.7" top="0.75" bottom="0.75" header="0" footer="0"/>
  <pageSetup paperSize="9" scale="44" orientation="portrait"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37300B-A1B3-4370-B549-94DEBA72ECB8}">
  <sheetPr>
    <tabColor theme="4" tint="0.79998168889431442"/>
    <pageSetUpPr fitToPage="1"/>
  </sheetPr>
  <dimension ref="B2:K38"/>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31.7109375" style="39" customWidth="1"/>
    <col min="4" max="4" width="25" style="39" customWidth="1"/>
    <col min="5" max="6" width="12.5703125" style="39" customWidth="1"/>
    <col min="7" max="9" width="15" style="39" customWidth="1"/>
    <col min="10" max="10" width="31.28515625" style="39" customWidth="1"/>
    <col min="11" max="11" width="44.42578125" style="39" customWidth="1"/>
    <col min="12" max="20" width="7.5703125" style="39" customWidth="1"/>
    <col min="21" max="16384" width="12.5703125" style="39"/>
  </cols>
  <sheetData>
    <row r="2" spans="2:11" s="166" customFormat="1" ht="26.25" customHeight="1" x14ac:dyDescent="0.25">
      <c r="B2" s="2625" t="s">
        <v>0</v>
      </c>
      <c r="C2" s="2625"/>
      <c r="D2" s="2625"/>
      <c r="E2" s="2627" t="s">
        <v>123</v>
      </c>
      <c r="F2" s="2627"/>
      <c r="G2" s="2627"/>
      <c r="H2" s="2627"/>
      <c r="I2" s="2627"/>
      <c r="J2"/>
    </row>
    <row r="3" spans="2:11" ht="22.5" customHeight="1" x14ac:dyDescent="0.2">
      <c r="B3" s="40"/>
      <c r="C3" s="40"/>
      <c r="D3" s="41"/>
      <c r="E3" s="41"/>
      <c r="F3" s="41"/>
      <c r="G3" s="41"/>
      <c r="H3" s="41"/>
      <c r="I3" s="41"/>
    </row>
    <row r="4" spans="2:11" ht="78.599999999999994" customHeight="1" x14ac:dyDescent="0.2">
      <c r="B4" s="2118" t="s">
        <v>124</v>
      </c>
      <c r="C4" s="2682"/>
      <c r="D4" s="1330" t="s">
        <v>84</v>
      </c>
      <c r="E4" s="2442" t="s">
        <v>126</v>
      </c>
      <c r="F4" s="2442"/>
      <c r="G4" s="2746" t="s">
        <v>2023</v>
      </c>
      <c r="H4" s="2747"/>
      <c r="I4" s="2748"/>
      <c r="J4"/>
      <c r="K4"/>
    </row>
    <row r="5" spans="2:11" ht="36" customHeight="1" x14ac:dyDescent="0.2">
      <c r="B5" s="2118" t="s">
        <v>128</v>
      </c>
      <c r="C5" s="2682"/>
      <c r="D5" s="1328" t="s">
        <v>2024</v>
      </c>
      <c r="E5" s="2442" t="s">
        <v>130</v>
      </c>
      <c r="F5" s="2442"/>
      <c r="G5" s="2744" t="s">
        <v>1438</v>
      </c>
      <c r="H5" s="1980"/>
      <c r="I5" s="2745"/>
      <c r="J5"/>
      <c r="K5"/>
    </row>
    <row r="6" spans="2:11" ht="27.75" customHeight="1" x14ac:dyDescent="0.2">
      <c r="B6" s="2118" t="s">
        <v>132</v>
      </c>
      <c r="C6" s="2682"/>
      <c r="D6" s="1328" t="s">
        <v>2025</v>
      </c>
      <c r="E6" s="2442" t="s">
        <v>134</v>
      </c>
      <c r="F6" s="2442"/>
      <c r="G6" s="2741" t="s">
        <v>135</v>
      </c>
      <c r="H6" s="2742"/>
      <c r="I6" s="2743"/>
    </row>
    <row r="7" spans="2:11" ht="45" customHeight="1" x14ac:dyDescent="0.2">
      <c r="B7" s="2118" t="s">
        <v>136</v>
      </c>
      <c r="C7" s="2682"/>
      <c r="D7" s="1328" t="s">
        <v>1972</v>
      </c>
      <c r="E7" s="2442" t="s">
        <v>138</v>
      </c>
      <c r="F7" s="2442"/>
      <c r="G7" s="2741" t="s">
        <v>139</v>
      </c>
      <c r="H7" s="2742"/>
      <c r="I7" s="2743"/>
    </row>
    <row r="8" spans="2:11" ht="41.25" customHeight="1" x14ac:dyDescent="0.2">
      <c r="B8" s="2118" t="s">
        <v>140</v>
      </c>
      <c r="C8" s="2682"/>
      <c r="D8" s="1328" t="s">
        <v>1890</v>
      </c>
      <c r="E8" s="2442" t="s">
        <v>142</v>
      </c>
      <c r="F8" s="2442"/>
      <c r="G8" s="2741" t="s">
        <v>2026</v>
      </c>
      <c r="H8" s="2742"/>
      <c r="I8" s="2743"/>
    </row>
    <row r="10" spans="2:11" ht="22.5" customHeight="1" x14ac:dyDescent="0.2">
      <c r="B10" s="2234" t="s">
        <v>144</v>
      </c>
      <c r="C10" s="2234"/>
      <c r="D10" s="2234"/>
      <c r="E10" s="2234"/>
      <c r="F10" s="2234"/>
      <c r="G10" s="2234"/>
      <c r="H10" s="2234"/>
      <c r="I10" s="2234"/>
      <c r="J10" s="2234"/>
    </row>
    <row r="11" spans="2:11" s="172" customFormat="1" ht="22.5" customHeight="1" x14ac:dyDescent="0.2">
      <c r="B11" s="1106" t="s">
        <v>2027</v>
      </c>
      <c r="C11" s="1728"/>
      <c r="D11" s="1107"/>
      <c r="E11" s="1109" t="s">
        <v>2028</v>
      </c>
      <c r="F11" s="1107"/>
      <c r="G11" s="1107"/>
      <c r="H11" s="1107"/>
      <c r="I11" s="1100"/>
      <c r="J11" s="1110"/>
    </row>
    <row r="12" spans="2:11" ht="22.5" customHeight="1" x14ac:dyDescent="0.2">
      <c r="B12" s="194" t="s">
        <v>72</v>
      </c>
      <c r="C12" s="92"/>
      <c r="D12" s="92"/>
      <c r="E12" s="92"/>
      <c r="F12" s="92"/>
      <c r="G12" s="92"/>
      <c r="H12" s="92"/>
      <c r="I12" s="92"/>
      <c r="J12" s="92"/>
    </row>
    <row r="13" spans="2:11" ht="39.75" customHeight="1" x14ac:dyDescent="0.25">
      <c r="B13" s="2656" t="s">
        <v>1028</v>
      </c>
      <c r="C13" s="2749"/>
      <c r="D13" s="1118" t="s">
        <v>2029</v>
      </c>
      <c r="E13" s="2033" t="s">
        <v>2030</v>
      </c>
      <c r="F13" s="2033"/>
    </row>
    <row r="14" spans="2:11" ht="15.75" customHeight="1" x14ac:dyDescent="0.2">
      <c r="B14" s="295" t="s">
        <v>565</v>
      </c>
      <c r="C14" s="296"/>
      <c r="D14" s="745"/>
      <c r="E14" s="2739"/>
      <c r="F14" s="2739"/>
    </row>
    <row r="15" spans="2:11" ht="15.75" customHeight="1" x14ac:dyDescent="0.2">
      <c r="B15" s="2740" t="s">
        <v>936</v>
      </c>
      <c r="C15" s="2289"/>
      <c r="D15" s="297" t="s">
        <v>1201</v>
      </c>
      <c r="E15" s="2738" t="s">
        <v>2031</v>
      </c>
      <c r="F15" s="2738"/>
    </row>
    <row r="16" spans="2:11" ht="15.75" customHeight="1" x14ac:dyDescent="0.2">
      <c r="B16" s="203" t="s">
        <v>938</v>
      </c>
      <c r="C16" s="113"/>
      <c r="D16" s="297" t="s">
        <v>1201</v>
      </c>
      <c r="E16" s="2738" t="s">
        <v>2032</v>
      </c>
      <c r="F16" s="2738"/>
    </row>
    <row r="17" spans="2:7" ht="15.75" customHeight="1" x14ac:dyDescent="0.2">
      <c r="B17" s="203" t="s">
        <v>1005</v>
      </c>
      <c r="C17" s="113"/>
      <c r="D17" s="297" t="s">
        <v>1201</v>
      </c>
      <c r="E17" s="2738" t="s">
        <v>2033</v>
      </c>
      <c r="F17" s="2738"/>
    </row>
    <row r="18" spans="2:7" ht="15.75" customHeight="1" x14ac:dyDescent="0.2">
      <c r="B18" s="2740" t="s">
        <v>941</v>
      </c>
      <c r="C18" s="2289"/>
      <c r="D18" s="297"/>
      <c r="E18" s="2738"/>
      <c r="F18" s="2738"/>
    </row>
    <row r="19" spans="2:7" ht="15.75" customHeight="1" x14ac:dyDescent="0.2">
      <c r="B19" s="203" t="s">
        <v>953</v>
      </c>
      <c r="C19" s="113"/>
      <c r="D19" s="297" t="s">
        <v>1201</v>
      </c>
      <c r="E19" s="2738" t="s">
        <v>2034</v>
      </c>
      <c r="F19" s="2738"/>
    </row>
    <row r="20" spans="2:7" ht="23.45" customHeight="1" x14ac:dyDescent="0.2">
      <c r="B20" s="203" t="s">
        <v>955</v>
      </c>
      <c r="C20" s="113"/>
      <c r="D20" s="297" t="s">
        <v>1201</v>
      </c>
      <c r="E20" s="2738" t="s">
        <v>2035</v>
      </c>
      <c r="F20" s="2738"/>
    </row>
    <row r="21" spans="2:7" ht="35.450000000000003" customHeight="1" x14ac:dyDescent="0.2">
      <c r="B21" s="2740" t="s">
        <v>572</v>
      </c>
      <c r="C21" s="2289"/>
      <c r="D21" s="202" t="s">
        <v>1201</v>
      </c>
      <c r="E21" s="2739" t="s">
        <v>2036</v>
      </c>
      <c r="F21" s="2739"/>
    </row>
    <row r="22" spans="2:7" ht="45" customHeight="1" x14ac:dyDescent="0.2">
      <c r="B22" s="203" t="s">
        <v>957</v>
      </c>
      <c r="C22" s="113"/>
      <c r="D22" s="202" t="s">
        <v>1201</v>
      </c>
      <c r="E22" s="2738" t="s">
        <v>2037</v>
      </c>
      <c r="F22" s="2738"/>
    </row>
    <row r="23" spans="2:7" ht="15.75" customHeight="1" x14ac:dyDescent="0.2">
      <c r="B23" s="203" t="s">
        <v>1482</v>
      </c>
      <c r="C23" s="113"/>
      <c r="D23" s="202"/>
      <c r="E23" s="2738"/>
      <c r="F23" s="2738"/>
    </row>
    <row r="24" spans="2:7" ht="27" customHeight="1" x14ac:dyDescent="0.2">
      <c r="B24" s="2740" t="s">
        <v>961</v>
      </c>
      <c r="C24" s="2289"/>
      <c r="D24" s="202" t="s">
        <v>1201</v>
      </c>
      <c r="E24" s="2738" t="s">
        <v>2038</v>
      </c>
      <c r="F24" s="2738"/>
    </row>
    <row r="25" spans="2:7" ht="28.9" customHeight="1" x14ac:dyDescent="0.2">
      <c r="B25" s="2740" t="s">
        <v>959</v>
      </c>
      <c r="C25" s="2289"/>
      <c r="D25" s="202" t="s">
        <v>1201</v>
      </c>
      <c r="E25" s="2738" t="s">
        <v>2039</v>
      </c>
      <c r="F25" s="2738"/>
    </row>
    <row r="26" spans="2:7" ht="15.75" customHeight="1" x14ac:dyDescent="0.2">
      <c r="B26" s="298" t="s">
        <v>1987</v>
      </c>
      <c r="C26" s="113"/>
      <c r="D26" s="202"/>
      <c r="E26" s="2738"/>
      <c r="F26" s="2738"/>
    </row>
    <row r="27" spans="2:7" ht="27" customHeight="1" x14ac:dyDescent="0.2">
      <c r="B27" s="2740" t="s">
        <v>962</v>
      </c>
      <c r="C27" s="2289"/>
      <c r="D27" s="202" t="s">
        <v>1201</v>
      </c>
      <c r="E27" s="2738" t="s">
        <v>2040</v>
      </c>
      <c r="F27" s="2738"/>
    </row>
    <row r="28" spans="2:7" ht="27" customHeight="1" x14ac:dyDescent="0.2">
      <c r="B28" s="203" t="s">
        <v>963</v>
      </c>
      <c r="C28" s="113"/>
      <c r="D28" s="202" t="s">
        <v>1201</v>
      </c>
      <c r="E28" s="2738" t="s">
        <v>2041</v>
      </c>
      <c r="F28" s="2738"/>
    </row>
    <row r="29" spans="2:7" ht="36" customHeight="1" x14ac:dyDescent="0.2">
      <c r="B29" s="2740" t="s">
        <v>965</v>
      </c>
      <c r="C29" s="2289"/>
      <c r="D29" s="202" t="s">
        <v>1201</v>
      </c>
      <c r="E29" s="2738" t="s">
        <v>2040</v>
      </c>
      <c r="F29" s="2738"/>
    </row>
    <row r="30" spans="2:7" ht="36" customHeight="1" x14ac:dyDescent="0.2">
      <c r="B30" s="299"/>
      <c r="C30" s="127"/>
      <c r="D30" s="171"/>
      <c r="E30" s="127"/>
      <c r="F30" s="127"/>
    </row>
    <row r="31" spans="2:7" ht="15.75" customHeight="1" x14ac:dyDescent="0.2">
      <c r="B31" s="207"/>
    </row>
    <row r="32" spans="2:7" ht="15.75" customHeight="1" x14ac:dyDescent="0.2">
      <c r="B32" s="2118" t="s">
        <v>1705</v>
      </c>
      <c r="C32" s="2118"/>
      <c r="D32" s="2118"/>
      <c r="E32" s="2118"/>
      <c r="F32" s="2118"/>
      <c r="G32" s="2118"/>
    </row>
    <row r="34" spans="2:7" ht="15.75" customHeight="1" x14ac:dyDescent="0.2">
      <c r="B34" s="2729" t="s">
        <v>2042</v>
      </c>
      <c r="C34" s="2730"/>
      <c r="D34" s="2730"/>
      <c r="E34" s="2730"/>
      <c r="F34" s="2730"/>
      <c r="G34" s="2731"/>
    </row>
    <row r="35" spans="2:7" ht="15.75" customHeight="1" x14ac:dyDescent="0.2">
      <c r="B35" s="2732"/>
      <c r="C35" s="2733"/>
      <c r="D35" s="2733"/>
      <c r="E35" s="2733"/>
      <c r="F35" s="2733"/>
      <c r="G35" s="2734"/>
    </row>
    <row r="36" spans="2:7" ht="15.75" customHeight="1" x14ac:dyDescent="0.2">
      <c r="B36" s="2732"/>
      <c r="C36" s="2733"/>
      <c r="D36" s="2733"/>
      <c r="E36" s="2733"/>
      <c r="F36" s="2733"/>
      <c r="G36" s="2734"/>
    </row>
    <row r="37" spans="2:7" ht="15.75" customHeight="1" x14ac:dyDescent="0.2">
      <c r="B37" s="2732"/>
      <c r="C37" s="2733"/>
      <c r="D37" s="2733"/>
      <c r="E37" s="2733"/>
      <c r="F37" s="2733"/>
      <c r="G37" s="2734"/>
    </row>
    <row r="38" spans="2:7" ht="15.75" customHeight="1" x14ac:dyDescent="0.2">
      <c r="B38" s="2735"/>
      <c r="C38" s="2736"/>
      <c r="D38" s="2736"/>
      <c r="E38" s="2736"/>
      <c r="F38" s="2736"/>
      <c r="G38" s="2737"/>
    </row>
  </sheetData>
  <sheetProtection formatCells="0" formatColumns="0" formatRows="0" insertColumns="0" insertRows="0" insertHyperlinks="0" deleteColumns="0" deleteRows="0" pivotTables="0"/>
  <mergeCells count="45">
    <mergeCell ref="B32:G32"/>
    <mergeCell ref="B34:G38"/>
    <mergeCell ref="B10:J10"/>
    <mergeCell ref="E7:F7"/>
    <mergeCell ref="B6:C6"/>
    <mergeCell ref="E6:F6"/>
    <mergeCell ref="G8:I8"/>
    <mergeCell ref="B7:C7"/>
    <mergeCell ref="B8:C8"/>
    <mergeCell ref="E8:F8"/>
    <mergeCell ref="B13:C13"/>
    <mergeCell ref="E13:F13"/>
    <mergeCell ref="E14:F14"/>
    <mergeCell ref="B15:C15"/>
    <mergeCell ref="E15:F15"/>
    <mergeCell ref="B18:C18"/>
    <mergeCell ref="B2:D2"/>
    <mergeCell ref="B4:C4"/>
    <mergeCell ref="E4:F4"/>
    <mergeCell ref="G4:I4"/>
    <mergeCell ref="E2:I2"/>
    <mergeCell ref="B5:C5"/>
    <mergeCell ref="G6:I6"/>
    <mergeCell ref="G7:I7"/>
    <mergeCell ref="E5:F5"/>
    <mergeCell ref="G5:I5"/>
    <mergeCell ref="B29:C29"/>
    <mergeCell ref="B27:C27"/>
    <mergeCell ref="B24:C24"/>
    <mergeCell ref="B25:C25"/>
    <mergeCell ref="B21:C21"/>
    <mergeCell ref="E16:F16"/>
    <mergeCell ref="E17:F17"/>
    <mergeCell ref="E29:F29"/>
    <mergeCell ref="E28:F28"/>
    <mergeCell ref="E27:F27"/>
    <mergeCell ref="E26:F26"/>
    <mergeCell ref="E25:F25"/>
    <mergeCell ref="E24:F24"/>
    <mergeCell ref="E18:F18"/>
    <mergeCell ref="E23:F23"/>
    <mergeCell ref="E22:F22"/>
    <mergeCell ref="E21:F21"/>
    <mergeCell ref="E20:F20"/>
    <mergeCell ref="E19:F19"/>
  </mergeCells>
  <pageMargins left="0.7" right="0.7" top="0.75" bottom="0.75" header="0" footer="0"/>
  <pageSetup paperSize="9" scale="51" orientation="portrait" r:id="rId1"/>
  <drawing r:id="rId2"/>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8B8A62-79E9-4702-8801-82DCCC6891CF}">
  <sheetPr>
    <tabColor theme="2"/>
    <pageSetUpPr fitToPage="1"/>
  </sheetPr>
  <dimension ref="B2:L63"/>
  <sheetViews>
    <sheetView showGridLines="0" workbookViewId="0">
      <selection activeCell="N21" sqref="N21"/>
    </sheetView>
  </sheetViews>
  <sheetFormatPr defaultColWidth="12.5703125" defaultRowHeight="15.75" customHeight="1" x14ac:dyDescent="0.2"/>
  <cols>
    <col min="1" max="1" width="3.42578125" style="39" customWidth="1"/>
    <col min="2" max="2" width="35.140625" style="39" customWidth="1"/>
    <col min="3" max="3" width="21.7109375" style="39" customWidth="1"/>
    <col min="4" max="9" width="14.28515625" style="39" customWidth="1"/>
    <col min="10" max="10" width="36.28515625" style="39" customWidth="1"/>
    <col min="11" max="11" width="25.28515625" style="39" customWidth="1"/>
    <col min="12" max="12" width="10.140625" style="39" customWidth="1"/>
    <col min="13" max="13" width="12.85546875" style="39" customWidth="1"/>
    <col min="14" max="14" width="11.7109375" style="39" customWidth="1"/>
    <col min="15" max="21" width="7.5703125" style="39" customWidth="1"/>
    <col min="22" max="16384" width="12.5703125" style="39"/>
  </cols>
  <sheetData>
    <row r="2" spans="2:12" s="166" customFormat="1" ht="30.75" customHeight="1" x14ac:dyDescent="0.25">
      <c r="B2" s="2625" t="s">
        <v>0</v>
      </c>
      <c r="C2" s="2625"/>
      <c r="D2" s="2625"/>
      <c r="E2" s="2627" t="s">
        <v>123</v>
      </c>
      <c r="F2" s="2627"/>
      <c r="G2" s="2627"/>
      <c r="H2" s="2627"/>
      <c r="I2" s="2627"/>
      <c r="J2" s="1010"/>
      <c r="K2" s="1011"/>
    </row>
    <row r="3" spans="2:12" ht="22.5" customHeight="1" x14ac:dyDescent="0.2">
      <c r="B3" s="40"/>
      <c r="C3" s="40"/>
      <c r="D3" s="41"/>
      <c r="E3" s="41"/>
      <c r="F3" s="41"/>
      <c r="G3" s="41"/>
      <c r="H3" s="41"/>
      <c r="I3" s="41"/>
    </row>
    <row r="4" spans="2:12" ht="67.5" customHeight="1" x14ac:dyDescent="0.25">
      <c r="B4" s="1332" t="s">
        <v>124</v>
      </c>
      <c r="C4" s="2750" t="s">
        <v>2043</v>
      </c>
      <c r="D4" s="2750"/>
      <c r="E4" s="2442" t="s">
        <v>126</v>
      </c>
      <c r="F4" s="2442"/>
      <c r="G4" s="2752" t="s">
        <v>2044</v>
      </c>
      <c r="H4" s="2753"/>
      <c r="I4" s="2753"/>
      <c r="J4" s="1013"/>
      <c r="K4" s="1012"/>
      <c r="L4" s="1012"/>
    </row>
    <row r="5" spans="2:12" ht="39.75" customHeight="1" x14ac:dyDescent="0.2">
      <c r="B5" s="1332" t="s">
        <v>128</v>
      </c>
      <c r="C5" s="2751" t="s">
        <v>2045</v>
      </c>
      <c r="D5" s="2751"/>
      <c r="E5" s="2442" t="s">
        <v>130</v>
      </c>
      <c r="F5" s="2442"/>
      <c r="G5" s="2757" t="s">
        <v>496</v>
      </c>
      <c r="H5" s="2757"/>
      <c r="I5" s="2758"/>
    </row>
    <row r="6" spans="2:12" ht="45.75" customHeight="1" x14ac:dyDescent="0.2">
      <c r="B6" s="1332" t="s">
        <v>132</v>
      </c>
      <c r="C6" s="2751" t="s">
        <v>2046</v>
      </c>
      <c r="D6" s="2751"/>
      <c r="E6" s="2442" t="s">
        <v>134</v>
      </c>
      <c r="F6" s="2442"/>
      <c r="G6" s="2757" t="s">
        <v>135</v>
      </c>
      <c r="H6" s="2757"/>
      <c r="I6" s="2758"/>
    </row>
    <row r="7" spans="2:12" ht="45.75" customHeight="1" x14ac:dyDescent="0.2">
      <c r="B7" s="1332" t="s">
        <v>136</v>
      </c>
      <c r="C7" s="2754" t="s">
        <v>1972</v>
      </c>
      <c r="D7" s="2754"/>
      <c r="E7" s="2442" t="s">
        <v>138</v>
      </c>
      <c r="F7" s="2442"/>
      <c r="G7" s="2759" t="s">
        <v>139</v>
      </c>
      <c r="H7" s="2759"/>
      <c r="I7" s="2760"/>
    </row>
    <row r="8" spans="2:12" ht="45.75" customHeight="1" x14ac:dyDescent="0.2">
      <c r="B8" s="1332" t="s">
        <v>140</v>
      </c>
      <c r="C8" s="2750" t="s">
        <v>1890</v>
      </c>
      <c r="D8" s="2750"/>
      <c r="E8" s="2442" t="s">
        <v>142</v>
      </c>
      <c r="F8" s="2442"/>
      <c r="G8" s="2754" t="s">
        <v>2047</v>
      </c>
      <c r="H8" s="2755"/>
      <c r="I8" s="2756"/>
    </row>
    <row r="9" spans="2:12" ht="17.25" customHeight="1" x14ac:dyDescent="0.2"/>
    <row r="10" spans="2:12" ht="22.5" customHeight="1" x14ac:dyDescent="0.2">
      <c r="B10" s="2234" t="s">
        <v>144</v>
      </c>
      <c r="C10" s="2234"/>
      <c r="D10" s="2234"/>
      <c r="E10" s="2234"/>
      <c r="F10" s="2234"/>
      <c r="G10" s="2234"/>
      <c r="H10" s="2234"/>
      <c r="I10" s="2234"/>
    </row>
    <row r="11" spans="2:12" s="172" customFormat="1" ht="22.5" customHeight="1" x14ac:dyDescent="0.2">
      <c r="B11" s="1106" t="s">
        <v>2048</v>
      </c>
      <c r="C11" s="1107"/>
      <c r="D11" s="1109" t="s">
        <v>2049</v>
      </c>
      <c r="E11" s="1107"/>
      <c r="F11" s="1107"/>
      <c r="G11" s="1107"/>
      <c r="H11" s="1107"/>
      <c r="I11" s="1101"/>
    </row>
    <row r="12" spans="2:12" ht="22.5" customHeight="1" x14ac:dyDescent="0.2">
      <c r="B12" s="289" t="s">
        <v>72</v>
      </c>
      <c r="C12" s="92"/>
      <c r="D12" s="92"/>
      <c r="E12" s="92"/>
      <c r="F12" s="92"/>
      <c r="G12" s="92"/>
      <c r="H12" s="92"/>
      <c r="I12" s="92"/>
      <c r="J12" s="92"/>
    </row>
    <row r="13" spans="2:12" ht="22.5" customHeight="1" x14ac:dyDescent="0.2">
      <c r="B13" s="225" t="s">
        <v>2050</v>
      </c>
      <c r="C13" s="92"/>
      <c r="D13" s="92"/>
      <c r="E13" s="92"/>
      <c r="F13" s="92"/>
      <c r="G13" s="92"/>
      <c r="H13" s="92"/>
      <c r="I13" s="92"/>
      <c r="J13" s="92"/>
    </row>
    <row r="14" spans="2:12" ht="22.5" customHeight="1" x14ac:dyDescent="0.2">
      <c r="B14" s="225" t="s">
        <v>2051</v>
      </c>
      <c r="C14" s="92"/>
      <c r="D14" s="92"/>
      <c r="E14" s="92"/>
      <c r="F14" s="92"/>
      <c r="G14" s="92"/>
      <c r="H14" s="92"/>
      <c r="I14" s="92"/>
      <c r="J14" s="92"/>
    </row>
    <row r="15" spans="2:12" ht="15.75" customHeight="1" x14ac:dyDescent="0.25">
      <c r="C15" s="2761" t="s">
        <v>2052</v>
      </c>
      <c r="D15" s="2762"/>
      <c r="E15" s="2762"/>
      <c r="F15" s="2762"/>
      <c r="G15" s="2762"/>
      <c r="H15" s="2762"/>
      <c r="I15" s="2763"/>
    </row>
    <row r="16" spans="2:12" ht="15.75" customHeight="1" thickBot="1" x14ac:dyDescent="0.3">
      <c r="B16" s="1729" t="s">
        <v>2053</v>
      </c>
      <c r="C16" s="1730">
        <v>2019</v>
      </c>
      <c r="D16" s="1730">
        <v>2020</v>
      </c>
      <c r="E16" s="1730">
        <v>2021</v>
      </c>
      <c r="F16" s="1730">
        <v>2022</v>
      </c>
      <c r="G16" s="1730">
        <v>2023</v>
      </c>
      <c r="H16" s="1730">
        <v>2024</v>
      </c>
      <c r="I16" s="1730">
        <v>2025</v>
      </c>
    </row>
    <row r="17" spans="2:9" ht="15.75" customHeight="1" x14ac:dyDescent="0.2">
      <c r="B17" s="290" t="s">
        <v>507</v>
      </c>
      <c r="C17" s="1740" t="s">
        <v>2054</v>
      </c>
      <c r="D17" s="1741">
        <v>1</v>
      </c>
      <c r="E17" s="1741" t="s">
        <v>2054</v>
      </c>
      <c r="F17" s="1741">
        <v>1</v>
      </c>
      <c r="G17" s="1732" t="s">
        <v>2054</v>
      </c>
      <c r="H17" s="1732">
        <v>0</v>
      </c>
      <c r="I17" s="1733" t="s">
        <v>2054</v>
      </c>
    </row>
    <row r="18" spans="2:9" ht="15.75" customHeight="1" x14ac:dyDescent="0.2">
      <c r="B18" s="290" t="s">
        <v>508</v>
      </c>
      <c r="C18" s="1742">
        <v>1</v>
      </c>
      <c r="D18" s="108" t="s">
        <v>2054</v>
      </c>
      <c r="E18" s="108">
        <v>1</v>
      </c>
      <c r="F18" s="108">
        <v>1</v>
      </c>
      <c r="G18" s="613">
        <v>1</v>
      </c>
      <c r="H18" s="613">
        <v>1</v>
      </c>
      <c r="I18" s="1734">
        <v>0.4</v>
      </c>
    </row>
    <row r="19" spans="2:9" ht="15.75" customHeight="1" x14ac:dyDescent="0.2">
      <c r="B19" s="290" t="s">
        <v>509</v>
      </c>
      <c r="C19" s="1742"/>
      <c r="D19" s="108"/>
      <c r="E19" s="108"/>
      <c r="F19" s="108">
        <v>1</v>
      </c>
      <c r="G19" s="613" t="s">
        <v>2054</v>
      </c>
      <c r="H19" s="613">
        <v>0.4</v>
      </c>
      <c r="I19" s="1734" t="s">
        <v>2054</v>
      </c>
    </row>
    <row r="20" spans="2:9" ht="15.75" customHeight="1" x14ac:dyDescent="0.2">
      <c r="B20" s="290" t="s">
        <v>2055</v>
      </c>
      <c r="C20" s="1742">
        <v>1</v>
      </c>
      <c r="D20" s="108">
        <v>1</v>
      </c>
      <c r="E20" s="108">
        <v>1</v>
      </c>
      <c r="F20" s="108">
        <v>1</v>
      </c>
      <c r="G20" s="613">
        <v>1</v>
      </c>
      <c r="H20" s="613" t="s">
        <v>2054</v>
      </c>
      <c r="I20" s="1734">
        <v>0.75</v>
      </c>
    </row>
    <row r="21" spans="2:9" ht="15.75" customHeight="1" x14ac:dyDescent="0.2">
      <c r="B21" s="290" t="s">
        <v>511</v>
      </c>
      <c r="C21" s="1742">
        <v>1</v>
      </c>
      <c r="D21" s="108">
        <v>1</v>
      </c>
      <c r="E21" s="108" t="s">
        <v>2054</v>
      </c>
      <c r="F21" s="108">
        <v>1</v>
      </c>
      <c r="G21" s="613" t="s">
        <v>2054</v>
      </c>
      <c r="H21" s="613">
        <v>0</v>
      </c>
      <c r="I21" s="1734">
        <v>0</v>
      </c>
    </row>
    <row r="22" spans="2:9" ht="15.75" customHeight="1" x14ac:dyDescent="0.2">
      <c r="B22" s="290" t="s">
        <v>2056</v>
      </c>
      <c r="C22" s="1742"/>
      <c r="D22" s="108"/>
      <c r="E22" s="108"/>
      <c r="F22" s="108" t="s">
        <v>2054</v>
      </c>
      <c r="G22" s="613">
        <v>1</v>
      </c>
      <c r="H22" s="613">
        <v>1</v>
      </c>
      <c r="I22" s="1734" t="s">
        <v>2054</v>
      </c>
    </row>
    <row r="23" spans="2:9" ht="15.75" customHeight="1" x14ac:dyDescent="0.2">
      <c r="B23" s="290" t="s">
        <v>513</v>
      </c>
      <c r="C23" s="1742">
        <v>1</v>
      </c>
      <c r="D23" s="108" t="s">
        <v>2054</v>
      </c>
      <c r="E23" s="108">
        <v>1</v>
      </c>
      <c r="F23" s="108" t="s">
        <v>2054</v>
      </c>
      <c r="G23" s="613">
        <v>0</v>
      </c>
      <c r="H23" s="613">
        <v>1</v>
      </c>
      <c r="I23" s="1734" t="s">
        <v>2054</v>
      </c>
    </row>
    <row r="24" spans="2:9" ht="15.75" customHeight="1" x14ac:dyDescent="0.2">
      <c r="B24" s="290" t="s">
        <v>2057</v>
      </c>
      <c r="C24" s="1742">
        <v>1</v>
      </c>
      <c r="D24" s="108" t="s">
        <v>2054</v>
      </c>
      <c r="E24" s="108">
        <v>1</v>
      </c>
      <c r="F24" s="108" t="s">
        <v>2054</v>
      </c>
      <c r="G24" s="613">
        <v>1</v>
      </c>
      <c r="H24" s="613">
        <v>1</v>
      </c>
      <c r="I24" s="1734" t="s">
        <v>2054</v>
      </c>
    </row>
    <row r="25" spans="2:9" ht="15.75" customHeight="1" x14ac:dyDescent="0.2">
      <c r="B25" s="290" t="s">
        <v>2058</v>
      </c>
      <c r="C25" s="1742">
        <v>1</v>
      </c>
      <c r="D25" s="108">
        <v>1</v>
      </c>
      <c r="E25" s="108">
        <v>1</v>
      </c>
      <c r="F25" s="108" t="s">
        <v>2054</v>
      </c>
      <c r="G25" s="613">
        <v>1</v>
      </c>
      <c r="H25" s="613">
        <v>1</v>
      </c>
      <c r="I25" s="1734" t="s">
        <v>2054</v>
      </c>
    </row>
    <row r="26" spans="2:9" ht="15.75" customHeight="1" x14ac:dyDescent="0.2">
      <c r="B26" s="290" t="s">
        <v>2059</v>
      </c>
      <c r="C26" s="1742"/>
      <c r="D26" s="108"/>
      <c r="E26" s="108"/>
      <c r="F26" s="108" t="s">
        <v>2054</v>
      </c>
      <c r="G26" s="613">
        <v>1</v>
      </c>
      <c r="H26" s="613">
        <v>1</v>
      </c>
      <c r="I26" s="1734" t="s">
        <v>2054</v>
      </c>
    </row>
    <row r="27" spans="2:9" ht="15.75" customHeight="1" x14ac:dyDescent="0.2">
      <c r="B27" s="290" t="s">
        <v>517</v>
      </c>
      <c r="C27" s="1742">
        <v>1</v>
      </c>
      <c r="D27" s="108" t="s">
        <v>2054</v>
      </c>
      <c r="E27" s="108" t="s">
        <v>2054</v>
      </c>
      <c r="F27" s="210"/>
      <c r="G27" s="291"/>
      <c r="H27" s="291"/>
      <c r="I27" s="292"/>
    </row>
    <row r="28" spans="2:9" ht="15.75" customHeight="1" x14ac:dyDescent="0.2">
      <c r="B28" s="290" t="s">
        <v>518</v>
      </c>
      <c r="C28" s="1742" t="s">
        <v>2054</v>
      </c>
      <c r="D28" s="108">
        <v>1</v>
      </c>
      <c r="E28" s="108">
        <v>1</v>
      </c>
      <c r="F28" s="108" t="s">
        <v>2054</v>
      </c>
      <c r="G28" s="613" t="s">
        <v>2054</v>
      </c>
      <c r="H28" s="613">
        <v>0</v>
      </c>
      <c r="I28" s="1734" t="s">
        <v>2054</v>
      </c>
    </row>
    <row r="29" spans="2:9" ht="15.75" customHeight="1" x14ac:dyDescent="0.2">
      <c r="B29" s="290" t="s">
        <v>519</v>
      </c>
      <c r="C29" s="1743" t="s">
        <v>2060</v>
      </c>
      <c r="D29" s="1129">
        <v>1</v>
      </c>
      <c r="E29" s="1129" t="s">
        <v>2054</v>
      </c>
      <c r="F29" s="108">
        <v>1</v>
      </c>
      <c r="G29" s="613" t="s">
        <v>2054</v>
      </c>
      <c r="H29" s="613" t="s">
        <v>2054</v>
      </c>
      <c r="I29" s="1734">
        <v>0</v>
      </c>
    </row>
    <row r="30" spans="2:9" ht="15.75" customHeight="1" x14ac:dyDescent="0.2">
      <c r="B30" s="290" t="s">
        <v>520</v>
      </c>
      <c r="C30" s="1743" t="s">
        <v>2060</v>
      </c>
      <c r="D30" s="1129">
        <v>1</v>
      </c>
      <c r="E30" s="1129" t="s">
        <v>2054</v>
      </c>
      <c r="F30" s="108">
        <v>1</v>
      </c>
      <c r="G30" s="613">
        <v>0.5</v>
      </c>
      <c r="H30" s="613">
        <v>0.4</v>
      </c>
      <c r="I30" s="1734">
        <v>1</v>
      </c>
    </row>
    <row r="31" spans="2:9" ht="15.75" customHeight="1" x14ac:dyDescent="0.2">
      <c r="B31" s="290" t="s">
        <v>521</v>
      </c>
      <c r="C31" s="1743" t="s">
        <v>2060</v>
      </c>
      <c r="D31" s="1129">
        <v>1</v>
      </c>
      <c r="E31" s="1129" t="s">
        <v>2054</v>
      </c>
      <c r="F31" s="108">
        <v>1</v>
      </c>
      <c r="G31" s="613">
        <v>0.6</v>
      </c>
      <c r="H31" s="613">
        <v>0.8</v>
      </c>
      <c r="I31" s="1734">
        <v>0.1</v>
      </c>
    </row>
    <row r="32" spans="2:9" ht="15.75" customHeight="1" x14ac:dyDescent="0.2">
      <c r="B32" s="290" t="s">
        <v>522</v>
      </c>
      <c r="C32" s="1743" t="s">
        <v>2054</v>
      </c>
      <c r="D32" s="1129" t="s">
        <v>2054</v>
      </c>
      <c r="E32" s="1129">
        <v>1</v>
      </c>
      <c r="F32" s="108">
        <v>0.75</v>
      </c>
      <c r="G32" s="613">
        <v>0.6</v>
      </c>
      <c r="H32" s="613" t="s">
        <v>2054</v>
      </c>
      <c r="I32" s="1734">
        <v>0.2</v>
      </c>
    </row>
    <row r="33" spans="2:9" ht="15.75" customHeight="1" x14ac:dyDescent="0.2">
      <c r="B33" s="290" t="s">
        <v>523</v>
      </c>
      <c r="C33" s="1743" t="s">
        <v>2054</v>
      </c>
      <c r="D33" s="1129">
        <v>1</v>
      </c>
      <c r="E33" s="1129" t="s">
        <v>2054</v>
      </c>
      <c r="F33" s="108">
        <v>1</v>
      </c>
      <c r="G33" s="613" t="s">
        <v>2054</v>
      </c>
      <c r="H33" s="613">
        <v>0.33333333333333331</v>
      </c>
      <c r="I33" s="1734">
        <v>0</v>
      </c>
    </row>
    <row r="34" spans="2:9" ht="15.75" customHeight="1" x14ac:dyDescent="0.2">
      <c r="B34" s="290" t="s">
        <v>886</v>
      </c>
      <c r="C34" s="1743" t="s">
        <v>2054</v>
      </c>
      <c r="D34" s="1129" t="s">
        <v>2054</v>
      </c>
      <c r="E34" s="1129">
        <v>1</v>
      </c>
      <c r="F34" s="108">
        <v>0.5</v>
      </c>
      <c r="G34" s="613">
        <v>0.5</v>
      </c>
      <c r="H34" s="613">
        <v>1</v>
      </c>
      <c r="I34" s="1734">
        <v>0</v>
      </c>
    </row>
    <row r="35" spans="2:9" ht="15.75" customHeight="1" x14ac:dyDescent="0.2">
      <c r="B35" s="290" t="s">
        <v>525</v>
      </c>
      <c r="C35" s="1743" t="s">
        <v>2054</v>
      </c>
      <c r="D35" s="1129" t="s">
        <v>2054</v>
      </c>
      <c r="E35" s="1129">
        <v>1</v>
      </c>
      <c r="F35" s="108">
        <v>1</v>
      </c>
      <c r="G35" s="613">
        <v>1</v>
      </c>
      <c r="H35" s="613">
        <v>0.66666666666666663</v>
      </c>
      <c r="I35" s="1734" t="s">
        <v>2054</v>
      </c>
    </row>
    <row r="36" spans="2:9" ht="15.75" customHeight="1" x14ac:dyDescent="0.2">
      <c r="B36" s="290" t="s">
        <v>526</v>
      </c>
      <c r="C36" s="1743" t="s">
        <v>2054</v>
      </c>
      <c r="D36" s="1129">
        <v>1</v>
      </c>
      <c r="E36" s="1129" t="s">
        <v>2054</v>
      </c>
      <c r="F36" s="108">
        <v>1</v>
      </c>
      <c r="G36" s="613">
        <v>0</v>
      </c>
      <c r="H36" s="613" t="s">
        <v>2054</v>
      </c>
      <c r="I36" s="1734" t="s">
        <v>2054</v>
      </c>
    </row>
    <row r="37" spans="2:9" ht="15.75" customHeight="1" x14ac:dyDescent="0.2">
      <c r="B37" s="290" t="s">
        <v>527</v>
      </c>
      <c r="C37" s="1743" t="s">
        <v>2060</v>
      </c>
      <c r="D37" s="1129">
        <v>1</v>
      </c>
      <c r="E37" s="1129"/>
      <c r="F37" s="108">
        <v>0.66666666666666663</v>
      </c>
      <c r="G37" s="613" t="s">
        <v>2054</v>
      </c>
      <c r="H37" s="613" t="s">
        <v>2054</v>
      </c>
      <c r="I37" s="1734" t="s">
        <v>2054</v>
      </c>
    </row>
    <row r="38" spans="2:9" ht="15.75" customHeight="1" x14ac:dyDescent="0.2">
      <c r="B38" s="290" t="s">
        <v>2061</v>
      </c>
      <c r="C38" s="1743" t="s">
        <v>2060</v>
      </c>
      <c r="D38" s="1129" t="s">
        <v>2054</v>
      </c>
      <c r="E38" s="1129" t="s">
        <v>2054</v>
      </c>
      <c r="F38" s="108">
        <v>1</v>
      </c>
      <c r="G38" s="613" t="s">
        <v>2054</v>
      </c>
      <c r="H38" s="613">
        <v>1</v>
      </c>
      <c r="I38" s="1734">
        <v>0</v>
      </c>
    </row>
    <row r="39" spans="2:9" ht="15.75" customHeight="1" x14ac:dyDescent="0.2">
      <c r="B39" s="290" t="s">
        <v>2062</v>
      </c>
      <c r="C39" s="1743" t="s">
        <v>2060</v>
      </c>
      <c r="D39" s="1129">
        <v>1</v>
      </c>
      <c r="E39" s="1129" t="s">
        <v>2054</v>
      </c>
      <c r="F39" s="108">
        <v>1</v>
      </c>
      <c r="G39" s="613">
        <v>0.5</v>
      </c>
      <c r="H39" s="613" t="s">
        <v>2054</v>
      </c>
      <c r="I39" s="1734">
        <v>0</v>
      </c>
    </row>
    <row r="40" spans="2:9" ht="15.75" customHeight="1" x14ac:dyDescent="0.2">
      <c r="B40" s="290" t="s">
        <v>2063</v>
      </c>
      <c r="C40" s="1743" t="s">
        <v>2060</v>
      </c>
      <c r="D40" s="1129" t="s">
        <v>2054</v>
      </c>
      <c r="E40" s="1129" t="s">
        <v>2054</v>
      </c>
      <c r="F40" s="108">
        <v>1</v>
      </c>
      <c r="G40" s="613">
        <v>0.66666666666666663</v>
      </c>
      <c r="H40" s="613" t="s">
        <v>2054</v>
      </c>
      <c r="I40" s="1734">
        <v>0</v>
      </c>
    </row>
    <row r="41" spans="2:9" ht="15.75" customHeight="1" x14ac:dyDescent="0.2">
      <c r="B41" s="290" t="s">
        <v>2064</v>
      </c>
      <c r="C41" s="1743" t="s">
        <v>2054</v>
      </c>
      <c r="D41" s="1129" t="s">
        <v>2054</v>
      </c>
      <c r="E41" s="1129">
        <v>1</v>
      </c>
      <c r="F41" s="108">
        <v>1</v>
      </c>
      <c r="G41" s="613" t="s">
        <v>2054</v>
      </c>
      <c r="H41" s="613">
        <v>0.5</v>
      </c>
      <c r="I41" s="1734" t="s">
        <v>2054</v>
      </c>
    </row>
    <row r="42" spans="2:9" ht="15.75" customHeight="1" x14ac:dyDescent="0.2">
      <c r="B42" s="290" t="s">
        <v>2065</v>
      </c>
      <c r="C42" s="1743" t="s">
        <v>2060</v>
      </c>
      <c r="D42" s="1129">
        <v>1</v>
      </c>
      <c r="E42" s="1129">
        <v>1</v>
      </c>
      <c r="F42" s="108" t="s">
        <v>2054</v>
      </c>
      <c r="G42" s="613" t="s">
        <v>2054</v>
      </c>
      <c r="H42" s="613" t="s">
        <v>2054</v>
      </c>
      <c r="I42" s="1734">
        <v>0</v>
      </c>
    </row>
    <row r="43" spans="2:9" ht="15.75" customHeight="1" x14ac:dyDescent="0.2">
      <c r="B43" s="290" t="s">
        <v>2066</v>
      </c>
      <c r="C43" s="1743" t="s">
        <v>2060</v>
      </c>
      <c r="D43" s="1129" t="s">
        <v>2054</v>
      </c>
      <c r="E43" s="1129" t="s">
        <v>2054</v>
      </c>
      <c r="F43" s="108">
        <v>0.5</v>
      </c>
      <c r="G43" s="613" t="s">
        <v>2054</v>
      </c>
      <c r="H43" s="613" t="s">
        <v>2054</v>
      </c>
      <c r="I43" s="1734" t="s">
        <v>2054</v>
      </c>
    </row>
    <row r="44" spans="2:9" ht="15.75" customHeight="1" x14ac:dyDescent="0.2">
      <c r="B44" s="290" t="s">
        <v>2067</v>
      </c>
      <c r="C44" s="1743" t="s">
        <v>2054</v>
      </c>
      <c r="D44" s="1129" t="s">
        <v>2054</v>
      </c>
      <c r="E44" s="1129">
        <v>1</v>
      </c>
      <c r="F44" s="108" t="s">
        <v>2054</v>
      </c>
      <c r="G44" s="613">
        <v>0.5</v>
      </c>
      <c r="H44" s="613" t="s">
        <v>2054</v>
      </c>
      <c r="I44" s="1734">
        <v>0</v>
      </c>
    </row>
    <row r="45" spans="2:9" ht="15.75" customHeight="1" x14ac:dyDescent="0.2">
      <c r="B45" s="290" t="s">
        <v>2068</v>
      </c>
      <c r="C45" s="1743" t="s">
        <v>2060</v>
      </c>
      <c r="D45" s="1129">
        <v>1</v>
      </c>
      <c r="E45" s="1129"/>
      <c r="F45" s="108" t="s">
        <v>2054</v>
      </c>
      <c r="G45" s="613">
        <v>0.5</v>
      </c>
      <c r="H45" s="613" t="s">
        <v>2054</v>
      </c>
      <c r="I45" s="1734">
        <v>0</v>
      </c>
    </row>
    <row r="46" spans="2:9" ht="15.75" customHeight="1" x14ac:dyDescent="0.2">
      <c r="B46" s="290" t="s">
        <v>2069</v>
      </c>
      <c r="C46" s="1743" t="s">
        <v>2060</v>
      </c>
      <c r="D46" s="1129">
        <v>1</v>
      </c>
      <c r="E46" s="1129">
        <v>1</v>
      </c>
      <c r="F46" s="108" t="s">
        <v>2054</v>
      </c>
      <c r="G46" s="613" t="s">
        <v>2054</v>
      </c>
      <c r="H46" s="613">
        <v>0.33333333333333331</v>
      </c>
      <c r="I46" s="1734" t="s">
        <v>2054</v>
      </c>
    </row>
    <row r="47" spans="2:9" ht="15.75" customHeight="1" x14ac:dyDescent="0.2">
      <c r="B47" s="290" t="s">
        <v>2070</v>
      </c>
      <c r="C47" s="1743" t="s">
        <v>2060</v>
      </c>
      <c r="D47" s="1129">
        <v>1</v>
      </c>
      <c r="E47" s="1129" t="s">
        <v>2054</v>
      </c>
      <c r="F47" s="108">
        <v>1</v>
      </c>
      <c r="G47" s="613">
        <v>1</v>
      </c>
      <c r="H47" s="613">
        <v>1</v>
      </c>
      <c r="I47" s="1734">
        <v>0.25</v>
      </c>
    </row>
    <row r="48" spans="2:9" ht="15.75" customHeight="1" x14ac:dyDescent="0.2">
      <c r="B48" s="290" t="s">
        <v>2071</v>
      </c>
      <c r="C48" s="1743"/>
      <c r="D48" s="1129"/>
      <c r="E48" s="1129"/>
      <c r="F48" s="108">
        <v>1</v>
      </c>
      <c r="G48" s="613">
        <v>1</v>
      </c>
      <c r="H48" s="613" t="s">
        <v>2054</v>
      </c>
      <c r="I48" s="1734">
        <v>0.33333333333333331</v>
      </c>
    </row>
    <row r="49" spans="2:9" ht="15.75" customHeight="1" x14ac:dyDescent="0.2">
      <c r="B49" s="290" t="s">
        <v>2072</v>
      </c>
      <c r="C49" s="1743" t="s">
        <v>2054</v>
      </c>
      <c r="D49" s="1129">
        <v>1</v>
      </c>
      <c r="E49" s="1129" t="s">
        <v>2054</v>
      </c>
      <c r="F49" s="108">
        <v>1</v>
      </c>
      <c r="G49" s="613">
        <v>1</v>
      </c>
      <c r="H49" s="613" t="s">
        <v>2054</v>
      </c>
      <c r="I49" s="1734">
        <v>0.5</v>
      </c>
    </row>
    <row r="50" spans="2:9" ht="15.75" customHeight="1" x14ac:dyDescent="0.2">
      <c r="B50" s="290" t="s">
        <v>2073</v>
      </c>
      <c r="C50" s="1743" t="s">
        <v>2054</v>
      </c>
      <c r="D50" s="1129">
        <v>1</v>
      </c>
      <c r="E50" s="1129" t="s">
        <v>2054</v>
      </c>
      <c r="F50" s="108">
        <v>0</v>
      </c>
      <c r="G50" s="613">
        <v>0</v>
      </c>
      <c r="H50" s="613">
        <v>0</v>
      </c>
      <c r="I50" s="1734" t="s">
        <v>2054</v>
      </c>
    </row>
    <row r="51" spans="2:9" ht="15.75" customHeight="1" thickBot="1" x14ac:dyDescent="0.25">
      <c r="B51" s="293" t="s">
        <v>2074</v>
      </c>
      <c r="C51" s="1744" t="s">
        <v>2060</v>
      </c>
      <c r="D51" s="1745">
        <v>1</v>
      </c>
      <c r="E51" s="1745" t="s">
        <v>2054</v>
      </c>
      <c r="F51" s="1746">
        <v>1</v>
      </c>
      <c r="G51" s="1735">
        <v>1</v>
      </c>
      <c r="H51" s="1735">
        <v>1</v>
      </c>
      <c r="I51" s="1736">
        <v>0</v>
      </c>
    </row>
    <row r="52" spans="2:9" ht="15.75" customHeight="1" thickBot="1" x14ac:dyDescent="0.25">
      <c r="B52" s="1731" t="s">
        <v>2075</v>
      </c>
      <c r="C52" s="1737">
        <v>1</v>
      </c>
      <c r="D52" s="1737">
        <v>1</v>
      </c>
      <c r="E52" s="1737">
        <v>1</v>
      </c>
      <c r="F52" s="1737">
        <v>0.88</v>
      </c>
      <c r="G52" s="1738">
        <v>0.69767441860465118</v>
      </c>
      <c r="H52" s="1738">
        <v>0.5625</v>
      </c>
      <c r="I52" s="1739">
        <v>0.21311475409836064</v>
      </c>
    </row>
    <row r="54" spans="2:9" ht="15.75" customHeight="1" x14ac:dyDescent="0.2">
      <c r="B54" s="44" t="s">
        <v>2076</v>
      </c>
    </row>
    <row r="55" spans="2:9" ht="21.75" customHeight="1" x14ac:dyDescent="0.2">
      <c r="I55" s="294" t="s">
        <v>428</v>
      </c>
    </row>
    <row r="56" spans="2:9" ht="21.75" customHeight="1" x14ac:dyDescent="0.2">
      <c r="I56" s="172" t="s">
        <v>431</v>
      </c>
    </row>
    <row r="57" spans="2:9" ht="21.75" customHeight="1" x14ac:dyDescent="0.2">
      <c r="B57" s="2729" t="s">
        <v>2077</v>
      </c>
      <c r="C57" s="2730"/>
      <c r="D57" s="2730"/>
      <c r="E57" s="2730"/>
      <c r="F57" s="2730"/>
      <c r="G57" s="2731"/>
      <c r="I57" s="172" t="s">
        <v>326</v>
      </c>
    </row>
    <row r="58" spans="2:9" ht="21.75" customHeight="1" x14ac:dyDescent="0.2">
      <c r="B58" s="2732"/>
      <c r="C58" s="2733"/>
      <c r="D58" s="2733"/>
      <c r="E58" s="2733"/>
      <c r="F58" s="2733"/>
      <c r="G58" s="2734"/>
      <c r="I58" s="172" t="s">
        <v>430</v>
      </c>
    </row>
    <row r="59" spans="2:9" ht="21.75" customHeight="1" x14ac:dyDescent="0.2">
      <c r="B59" s="2732"/>
      <c r="C59" s="2733"/>
      <c r="D59" s="2733"/>
      <c r="E59" s="2733"/>
      <c r="F59" s="2733"/>
      <c r="G59" s="2734"/>
      <c r="I59" s="172" t="s">
        <v>429</v>
      </c>
    </row>
    <row r="60" spans="2:9" ht="15.75" customHeight="1" x14ac:dyDescent="0.2">
      <c r="B60" s="2732"/>
      <c r="C60" s="2733"/>
      <c r="D60" s="2733"/>
      <c r="E60" s="2733"/>
      <c r="F60" s="2733"/>
      <c r="G60" s="2734"/>
    </row>
    <row r="61" spans="2:9" ht="15.75" customHeight="1" x14ac:dyDescent="0.2">
      <c r="B61" s="2735"/>
      <c r="C61" s="2736"/>
      <c r="D61" s="2736"/>
      <c r="E61" s="2736"/>
      <c r="F61" s="2736"/>
      <c r="G61" s="2737"/>
    </row>
    <row r="62" spans="2:9" ht="15.75" customHeight="1" x14ac:dyDescent="0.2">
      <c r="B62" s="148"/>
      <c r="C62" s="148"/>
      <c r="D62" s="148"/>
      <c r="E62" s="148"/>
      <c r="F62" s="148"/>
      <c r="G62" s="148"/>
    </row>
    <row r="63" spans="2:9" ht="15.75" customHeight="1" x14ac:dyDescent="0.2">
      <c r="B63" s="148"/>
      <c r="C63" s="148"/>
      <c r="D63" s="148"/>
      <c r="E63" s="148"/>
      <c r="F63" s="148"/>
      <c r="G63" s="148"/>
    </row>
  </sheetData>
  <sheetProtection formatCells="0" formatColumns="0" formatRows="0" insertColumns="0" insertRows="0" insertHyperlinks="0" deleteColumns="0" deleteRows="0" pivotTables="0"/>
  <mergeCells count="20">
    <mergeCell ref="B57:G61"/>
    <mergeCell ref="B10:I10"/>
    <mergeCell ref="G8:I8"/>
    <mergeCell ref="E5:F5"/>
    <mergeCell ref="G5:I5"/>
    <mergeCell ref="E8:F8"/>
    <mergeCell ref="G7:I7"/>
    <mergeCell ref="G6:I6"/>
    <mergeCell ref="E7:F7"/>
    <mergeCell ref="E6:F6"/>
    <mergeCell ref="C7:D7"/>
    <mergeCell ref="C8:D8"/>
    <mergeCell ref="C15:I15"/>
    <mergeCell ref="B2:D2"/>
    <mergeCell ref="E2:I2"/>
    <mergeCell ref="C4:D4"/>
    <mergeCell ref="C5:D5"/>
    <mergeCell ref="C6:D6"/>
    <mergeCell ref="E4:F4"/>
    <mergeCell ref="G4:I4"/>
  </mergeCells>
  <phoneticPr fontId="3" type="noConversion"/>
  <pageMargins left="0.7" right="0.7" top="0.75" bottom="0.75" header="0" footer="0"/>
  <pageSetup paperSize="9" scale="34"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1" id="{00000000-000E-0000-4400-000001000000}">
            <x14:iconSet iconSet="4Arrows" custom="1">
              <x14:cfvo type="percent">
                <xm:f>0</xm:f>
              </x14:cfvo>
              <x14:cfvo type="num">
                <xm:f>0.6</xm:f>
              </x14:cfvo>
              <x14:cfvo type="num">
                <xm:f>0.8</xm:f>
              </x14:cfvo>
              <x14:cfvo type="num">
                <xm:f>1</xm:f>
              </x14:cfvo>
              <x14:cfIcon iconSet="3TrafficLights1" iconId="0"/>
              <x14:cfIcon iconSet="3TrafficLights1" iconId="1"/>
              <x14:cfIcon iconSet="3Triangles" iconId="2"/>
              <x14:cfIcon iconSet="3Symbols" iconId="2"/>
            </x14:iconSet>
          </x14:cfRule>
          <xm:sqref>C52:F52</xm:sqref>
        </x14:conditionalFormatting>
      </x14:conditionalFormattings>
    </ext>
  </extLst>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F3C395-B8A4-49BC-A115-157806311B0C}">
  <sheetPr>
    <tabColor theme="4" tint="0.79998168889431442"/>
  </sheetPr>
  <dimension ref="B2:N38"/>
  <sheetViews>
    <sheetView showGridLines="0" workbookViewId="0">
      <selection activeCell="N21" sqref="N21"/>
    </sheetView>
  </sheetViews>
  <sheetFormatPr defaultColWidth="9.140625" defaultRowHeight="12.75" x14ac:dyDescent="0.2"/>
  <cols>
    <col min="1" max="1" width="5.5703125" style="39" bestFit="1" customWidth="1"/>
    <col min="2" max="2" width="40.85546875" style="39" customWidth="1"/>
    <col min="3" max="3" width="15.7109375" style="39" customWidth="1"/>
    <col min="4" max="5" width="17" style="39" customWidth="1"/>
    <col min="6" max="6" width="16.7109375" style="39" customWidth="1"/>
    <col min="7" max="7" width="11.42578125" style="39" customWidth="1"/>
    <col min="8" max="8" width="11.28515625" style="39" customWidth="1"/>
    <col min="9" max="9" width="33.85546875" style="39" customWidth="1"/>
    <col min="10" max="10" width="9.140625" style="39"/>
    <col min="11" max="14" width="14.85546875" style="39" customWidth="1"/>
    <col min="15" max="16384" width="9.140625" style="39"/>
  </cols>
  <sheetData>
    <row r="2" spans="2:14" s="166" customFormat="1" ht="30.75" customHeight="1" x14ac:dyDescent="0.25">
      <c r="B2" s="2625" t="s">
        <v>0</v>
      </c>
      <c r="C2" s="2625"/>
      <c r="D2" s="2625"/>
      <c r="E2" s="2046" t="s">
        <v>123</v>
      </c>
      <c r="F2" s="2047"/>
      <c r="G2" s="2047"/>
      <c r="H2" s="2047"/>
      <c r="I2" s="2047"/>
      <c r="J2" s="2106"/>
    </row>
    <row r="3" spans="2:14" ht="19.5" customHeight="1" x14ac:dyDescent="0.2">
      <c r="B3" s="40"/>
      <c r="C3" s="40"/>
      <c r="D3" s="41"/>
      <c r="E3" s="41"/>
      <c r="F3" s="41"/>
      <c r="G3" s="41"/>
      <c r="H3" s="41"/>
      <c r="I3" s="41"/>
    </row>
    <row r="4" spans="2:14" ht="81.75" customHeight="1" x14ac:dyDescent="0.25">
      <c r="B4" s="2118" t="s">
        <v>124</v>
      </c>
      <c r="C4" s="1943"/>
      <c r="D4" s="2493" t="s">
        <v>86</v>
      </c>
      <c r="E4" s="2494"/>
      <c r="F4" s="2189" t="s">
        <v>126</v>
      </c>
      <c r="G4" s="1936"/>
      <c r="H4" s="2413" t="s">
        <v>2078</v>
      </c>
      <c r="I4" s="2766"/>
      <c r="J4" s="2767"/>
      <c r="K4" s="1012"/>
      <c r="L4" s="1012"/>
    </row>
    <row r="5" spans="2:14" ht="67.900000000000006" customHeight="1" x14ac:dyDescent="0.2">
      <c r="B5" s="2118" t="s">
        <v>128</v>
      </c>
      <c r="C5" s="1943"/>
      <c r="D5" s="2768" t="s">
        <v>2079</v>
      </c>
      <c r="E5" s="2494"/>
      <c r="F5" s="2189" t="s">
        <v>130</v>
      </c>
      <c r="G5" s="1936"/>
      <c r="H5" s="2416" t="s">
        <v>1438</v>
      </c>
      <c r="I5" s="2769"/>
      <c r="J5" s="2770"/>
    </row>
    <row r="6" spans="2:14" ht="53.25" customHeight="1" x14ac:dyDescent="0.2">
      <c r="B6" s="2118" t="s">
        <v>132</v>
      </c>
      <c r="C6" s="1943"/>
      <c r="D6" s="2768" t="s">
        <v>2080</v>
      </c>
      <c r="E6" s="2494"/>
      <c r="F6" s="2189" t="s">
        <v>134</v>
      </c>
      <c r="G6" s="1936"/>
      <c r="H6" s="2320" t="s">
        <v>2081</v>
      </c>
      <c r="I6" s="2461"/>
      <c r="J6" s="2321"/>
    </row>
    <row r="7" spans="2:14" ht="53.25" customHeight="1" x14ac:dyDescent="0.2">
      <c r="B7" s="2118" t="s">
        <v>136</v>
      </c>
      <c r="C7" s="1943"/>
      <c r="D7" s="2764" t="s">
        <v>1972</v>
      </c>
      <c r="E7" s="2765"/>
      <c r="F7" s="2189" t="s">
        <v>138</v>
      </c>
      <c r="G7" s="1936"/>
      <c r="H7" s="2320" t="s">
        <v>135</v>
      </c>
      <c r="I7" s="2461"/>
      <c r="J7" s="2321"/>
    </row>
    <row r="8" spans="2:14" ht="43.5" customHeight="1" x14ac:dyDescent="0.2">
      <c r="B8" s="2118" t="s">
        <v>140</v>
      </c>
      <c r="C8" s="1943"/>
      <c r="D8" s="2764" t="s">
        <v>2082</v>
      </c>
      <c r="E8" s="2765"/>
      <c r="F8" s="2189" t="s">
        <v>142</v>
      </c>
      <c r="G8" s="1936"/>
      <c r="H8" s="2320" t="s">
        <v>2083</v>
      </c>
      <c r="I8" s="2461"/>
      <c r="J8" s="2321"/>
    </row>
    <row r="10" spans="2:14" x14ac:dyDescent="0.2">
      <c r="B10" s="2307" t="s">
        <v>1253</v>
      </c>
      <c r="C10" s="2308"/>
      <c r="D10" s="2308"/>
      <c r="E10" s="2308"/>
      <c r="F10" s="2308"/>
      <c r="G10" s="2308"/>
      <c r="H10" s="2308"/>
      <c r="I10" s="2308"/>
      <c r="J10" s="2308"/>
    </row>
    <row r="11" spans="2:14" s="172" customFormat="1" ht="22.5" customHeight="1" x14ac:dyDescent="0.2">
      <c r="B11" s="225" t="s">
        <v>2084</v>
      </c>
      <c r="D11" s="225" t="s">
        <v>601</v>
      </c>
      <c r="I11" s="183"/>
    </row>
    <row r="12" spans="2:14" ht="14.25" x14ac:dyDescent="0.2">
      <c r="K12" s="287"/>
      <c r="L12" s="287"/>
      <c r="M12" s="287"/>
      <c r="N12" s="287"/>
    </row>
    <row r="13" spans="2:14" ht="12.75" customHeight="1" x14ac:dyDescent="0.2">
      <c r="B13" s="2669" t="s">
        <v>2085</v>
      </c>
      <c r="C13" s="2669" t="s">
        <v>502</v>
      </c>
      <c r="D13" s="2669"/>
      <c r="E13" s="2669"/>
      <c r="F13" s="2669"/>
      <c r="G13" s="2669"/>
      <c r="H13" s="207"/>
      <c r="I13" s="2669" t="s">
        <v>2085</v>
      </c>
      <c r="J13" s="2669" t="s">
        <v>1131</v>
      </c>
      <c r="K13" s="2669"/>
      <c r="L13" s="2669"/>
      <c r="M13" s="2669"/>
      <c r="N13" s="2669"/>
    </row>
    <row r="14" spans="2:14" ht="12.75" customHeight="1" x14ac:dyDescent="0.2">
      <c r="B14" s="2669"/>
      <c r="C14" s="2669" t="s">
        <v>2086</v>
      </c>
      <c r="D14" s="1177" t="s">
        <v>2087</v>
      </c>
      <c r="E14" s="1177" t="s">
        <v>2087</v>
      </c>
      <c r="F14" s="2669" t="s">
        <v>2088</v>
      </c>
      <c r="G14" s="1177" t="s">
        <v>2089</v>
      </c>
      <c r="H14" s="207"/>
      <c r="I14" s="2669"/>
      <c r="J14" s="2669" t="s">
        <v>2086</v>
      </c>
      <c r="K14" s="1177" t="s">
        <v>2087</v>
      </c>
      <c r="L14" s="1177" t="s">
        <v>2087</v>
      </c>
      <c r="M14" s="2220" t="s">
        <v>2088</v>
      </c>
      <c r="N14" s="1177" t="s">
        <v>2089</v>
      </c>
    </row>
    <row r="15" spans="2:14" ht="12.75" customHeight="1" x14ac:dyDescent="0.2">
      <c r="B15" s="2669"/>
      <c r="C15" s="2669"/>
      <c r="D15" s="1177" t="s">
        <v>2090</v>
      </c>
      <c r="E15" s="1177" t="s">
        <v>2091</v>
      </c>
      <c r="F15" s="2669"/>
      <c r="G15" s="1177" t="s">
        <v>2092</v>
      </c>
      <c r="H15" s="207"/>
      <c r="I15" s="2669"/>
      <c r="J15" s="2669"/>
      <c r="K15" s="1177" t="s">
        <v>2090</v>
      </c>
      <c r="L15" s="1177" t="s">
        <v>2091</v>
      </c>
      <c r="M15" s="2220"/>
      <c r="N15" s="1177" t="s">
        <v>2092</v>
      </c>
    </row>
    <row r="16" spans="2:14" ht="15" x14ac:dyDescent="0.2">
      <c r="B16" s="1490" t="s">
        <v>904</v>
      </c>
      <c r="C16" s="596">
        <v>11</v>
      </c>
      <c r="D16" s="496">
        <v>0</v>
      </c>
      <c r="E16" s="496">
        <v>11</v>
      </c>
      <c r="F16" s="496"/>
      <c r="G16" s="496"/>
      <c r="H16" s="1749"/>
      <c r="I16" s="1490" t="s">
        <v>904</v>
      </c>
      <c r="J16" s="596"/>
      <c r="K16" s="496"/>
      <c r="L16" s="496"/>
      <c r="M16" s="496"/>
      <c r="N16" s="496"/>
    </row>
    <row r="17" spans="2:14" ht="15" x14ac:dyDescent="0.2">
      <c r="B17" s="1490" t="s">
        <v>905</v>
      </c>
      <c r="C17" s="1747">
        <v>8</v>
      </c>
      <c r="D17" s="196"/>
      <c r="E17" s="196">
        <v>8</v>
      </c>
      <c r="F17" s="196"/>
      <c r="G17" s="196"/>
      <c r="H17" s="1749"/>
      <c r="I17" s="1490" t="s">
        <v>905</v>
      </c>
      <c r="J17" s="1747">
        <v>1</v>
      </c>
      <c r="K17" s="196">
        <v>0</v>
      </c>
      <c r="L17" s="196">
        <v>1</v>
      </c>
      <c r="M17" s="196"/>
      <c r="N17" s="196"/>
    </row>
    <row r="18" spans="2:14" ht="15" x14ac:dyDescent="0.2">
      <c r="B18" s="1490" t="s">
        <v>719</v>
      </c>
      <c r="C18" s="1747">
        <v>18</v>
      </c>
      <c r="D18" s="196">
        <v>4</v>
      </c>
      <c r="E18" s="196">
        <v>14</v>
      </c>
      <c r="F18" s="196">
        <v>4</v>
      </c>
      <c r="G18" s="1748">
        <v>1</v>
      </c>
      <c r="H18" s="1749"/>
      <c r="I18" s="1490" t="s">
        <v>719</v>
      </c>
      <c r="J18" s="1747">
        <v>12</v>
      </c>
      <c r="K18" s="196">
        <v>10</v>
      </c>
      <c r="L18" s="196">
        <v>2</v>
      </c>
      <c r="M18" s="196">
        <v>10</v>
      </c>
      <c r="N18" s="1748">
        <v>1</v>
      </c>
    </row>
    <row r="19" spans="2:14" ht="15" x14ac:dyDescent="0.2">
      <c r="B19" s="1490" t="s">
        <v>720</v>
      </c>
      <c r="C19" s="1747">
        <v>18</v>
      </c>
      <c r="D19" s="198">
        <v>2</v>
      </c>
      <c r="E19" s="198">
        <v>16</v>
      </c>
      <c r="F19" s="198">
        <v>2</v>
      </c>
      <c r="G19" s="1748">
        <v>1</v>
      </c>
      <c r="H19" s="1749"/>
      <c r="I19" s="1490" t="s">
        <v>720</v>
      </c>
      <c r="J19" s="1747">
        <v>12</v>
      </c>
      <c r="K19" s="198">
        <v>1</v>
      </c>
      <c r="L19" s="198">
        <v>11</v>
      </c>
      <c r="M19" s="198">
        <v>1</v>
      </c>
      <c r="N19" s="1748">
        <v>1</v>
      </c>
    </row>
    <row r="20" spans="2:14" ht="15" x14ac:dyDescent="0.2">
      <c r="B20" s="1490" t="s">
        <v>721</v>
      </c>
      <c r="C20" s="1747">
        <v>7</v>
      </c>
      <c r="D20" s="196">
        <v>1</v>
      </c>
      <c r="E20" s="196">
        <v>6</v>
      </c>
      <c r="F20" s="196">
        <v>1</v>
      </c>
      <c r="G20" s="1748">
        <v>1</v>
      </c>
      <c r="H20" s="1749"/>
      <c r="I20" s="1490" t="s">
        <v>721</v>
      </c>
      <c r="J20" s="1747">
        <v>6</v>
      </c>
      <c r="K20" s="196">
        <v>4</v>
      </c>
      <c r="L20" s="196">
        <v>2</v>
      </c>
      <c r="M20" s="196">
        <v>4</v>
      </c>
      <c r="N20" s="1748">
        <v>1</v>
      </c>
    </row>
    <row r="21" spans="2:14" ht="15" x14ac:dyDescent="0.2">
      <c r="B21" s="1490" t="s">
        <v>998</v>
      </c>
      <c r="C21" s="1158">
        <v>1</v>
      </c>
      <c r="D21" s="196"/>
      <c r="E21" s="196">
        <v>1</v>
      </c>
      <c r="F21" s="196"/>
      <c r="G21" s="196"/>
      <c r="H21" s="1749"/>
      <c r="I21" s="1490" t="s">
        <v>998</v>
      </c>
      <c r="J21" s="1158">
        <v>4</v>
      </c>
      <c r="K21" s="196"/>
      <c r="L21" s="196">
        <v>4</v>
      </c>
      <c r="M21" s="196"/>
      <c r="N21" s="196"/>
    </row>
    <row r="22" spans="2:14" ht="15" x14ac:dyDescent="0.2">
      <c r="B22" s="1490" t="s">
        <v>999</v>
      </c>
      <c r="C22" s="1158">
        <v>2</v>
      </c>
      <c r="D22" s="291"/>
      <c r="E22" s="196">
        <v>2</v>
      </c>
      <c r="F22" s="196"/>
      <c r="G22" s="196"/>
      <c r="H22" s="1749"/>
      <c r="I22" s="1490" t="s">
        <v>999</v>
      </c>
      <c r="J22" s="1158">
        <v>6</v>
      </c>
      <c r="K22" s="291"/>
      <c r="L22" s="196">
        <v>6</v>
      </c>
      <c r="M22" s="196"/>
      <c r="N22" s="1748"/>
    </row>
    <row r="23" spans="2:14" ht="15" x14ac:dyDescent="0.2">
      <c r="B23" s="1490" t="s">
        <v>153</v>
      </c>
      <c r="C23" s="1160">
        <v>5</v>
      </c>
      <c r="D23" s="210">
        <v>1</v>
      </c>
      <c r="E23" s="1530">
        <v>4</v>
      </c>
      <c r="F23" s="210">
        <v>1</v>
      </c>
      <c r="G23" s="1750">
        <v>1</v>
      </c>
      <c r="H23" s="1749"/>
      <c r="I23" s="1490" t="s">
        <v>153</v>
      </c>
      <c r="J23" s="1160">
        <v>1</v>
      </c>
      <c r="K23" s="210">
        <v>1</v>
      </c>
      <c r="L23" s="1530"/>
      <c r="M23" s="210">
        <v>1</v>
      </c>
      <c r="N23" s="1750">
        <v>1</v>
      </c>
    </row>
    <row r="24" spans="2:14" ht="15" x14ac:dyDescent="0.2">
      <c r="B24" s="1490" t="s">
        <v>1114</v>
      </c>
      <c r="C24" s="1751">
        <v>1</v>
      </c>
      <c r="D24" s="1752">
        <v>1</v>
      </c>
      <c r="E24" s="1752"/>
      <c r="F24" s="1752">
        <v>1</v>
      </c>
      <c r="G24" s="1750">
        <v>1</v>
      </c>
      <c r="H24" s="1749"/>
      <c r="I24" s="1490" t="s">
        <v>1114</v>
      </c>
      <c r="J24" s="1751">
        <v>1</v>
      </c>
      <c r="K24" s="1752"/>
      <c r="L24" s="1752">
        <v>1</v>
      </c>
      <c r="M24" s="1752"/>
      <c r="N24" s="1753"/>
    </row>
    <row r="25" spans="2:14" ht="15" x14ac:dyDescent="0.2">
      <c r="B25" s="1490" t="s">
        <v>314</v>
      </c>
      <c r="C25" s="1754">
        <v>1</v>
      </c>
      <c r="D25" s="1755"/>
      <c r="E25" s="1755">
        <v>1</v>
      </c>
      <c r="F25" s="1755"/>
      <c r="G25" s="1755"/>
      <c r="H25" s="1749"/>
      <c r="I25" s="1490" t="s">
        <v>314</v>
      </c>
      <c r="J25" s="1754">
        <v>2</v>
      </c>
      <c r="K25" s="1755">
        <v>1</v>
      </c>
      <c r="L25" s="1755">
        <v>1</v>
      </c>
      <c r="M25" s="1755">
        <v>1</v>
      </c>
      <c r="N25" s="1750">
        <v>1</v>
      </c>
    </row>
    <row r="28" spans="2:14" x14ac:dyDescent="0.2">
      <c r="B28" s="2118" t="s">
        <v>1705</v>
      </c>
      <c r="C28" s="2308"/>
      <c r="D28" s="2308"/>
      <c r="E28" s="2308"/>
    </row>
    <row r="30" spans="2:14" x14ac:dyDescent="0.2">
      <c r="B30" s="2382" t="s">
        <v>2093</v>
      </c>
      <c r="C30" s="2657"/>
      <c r="D30" s="2657"/>
      <c r="E30" s="2658"/>
    </row>
    <row r="31" spans="2:14" x14ac:dyDescent="0.2">
      <c r="B31" s="2659"/>
      <c r="C31" s="2569"/>
      <c r="D31" s="2569"/>
      <c r="E31" s="2660"/>
    </row>
    <row r="32" spans="2:14" x14ac:dyDescent="0.2">
      <c r="B32" s="2659"/>
      <c r="C32" s="2569"/>
      <c r="D32" s="2569"/>
      <c r="E32" s="2660"/>
    </row>
    <row r="33" spans="2:5" x14ac:dyDescent="0.2">
      <c r="B33" s="2659"/>
      <c r="C33" s="2569"/>
      <c r="D33" s="2569"/>
      <c r="E33" s="2660"/>
    </row>
    <row r="34" spans="2:5" x14ac:dyDescent="0.2">
      <c r="B34" s="2659"/>
      <c r="C34" s="2569"/>
      <c r="D34" s="2569"/>
      <c r="E34" s="2660"/>
    </row>
    <row r="35" spans="2:5" x14ac:dyDescent="0.2">
      <c r="B35" s="2659"/>
      <c r="C35" s="2569"/>
      <c r="D35" s="2569"/>
      <c r="E35" s="2660"/>
    </row>
    <row r="36" spans="2:5" x14ac:dyDescent="0.2">
      <c r="B36" s="2659"/>
      <c r="C36" s="2569"/>
      <c r="D36" s="2569"/>
      <c r="E36" s="2660"/>
    </row>
    <row r="37" spans="2:5" x14ac:dyDescent="0.2">
      <c r="B37" s="2659"/>
      <c r="C37" s="2569"/>
      <c r="D37" s="2569"/>
      <c r="E37" s="2660"/>
    </row>
    <row r="38" spans="2:5" x14ac:dyDescent="0.2">
      <c r="B38" s="2661"/>
      <c r="C38" s="2662"/>
      <c r="D38" s="2662"/>
      <c r="E38" s="2663"/>
    </row>
  </sheetData>
  <sheetProtection formatCells="0" formatColumns="0" formatRows="0" insertColumns="0" insertRows="0" insertHyperlinks="0" deleteColumns="0" deleteRows="0" pivotTables="0"/>
  <mergeCells count="33">
    <mergeCell ref="B5:C5"/>
    <mergeCell ref="D5:E5"/>
    <mergeCell ref="F5:G5"/>
    <mergeCell ref="H5:J5"/>
    <mergeCell ref="F6:G6"/>
    <mergeCell ref="D6:E6"/>
    <mergeCell ref="B2:D2"/>
    <mergeCell ref="E2:J2"/>
    <mergeCell ref="B4:C4"/>
    <mergeCell ref="D4:E4"/>
    <mergeCell ref="F4:G4"/>
    <mergeCell ref="H4:J4"/>
    <mergeCell ref="B10:J10"/>
    <mergeCell ref="H8:J8"/>
    <mergeCell ref="H7:J7"/>
    <mergeCell ref="H6:J6"/>
    <mergeCell ref="F8:G8"/>
    <mergeCell ref="F7:G7"/>
    <mergeCell ref="B7:C7"/>
    <mergeCell ref="B6:C6"/>
    <mergeCell ref="D8:E8"/>
    <mergeCell ref="D7:E7"/>
    <mergeCell ref="B8:C8"/>
    <mergeCell ref="B28:E28"/>
    <mergeCell ref="B30:E38"/>
    <mergeCell ref="J13:N13"/>
    <mergeCell ref="C14:C15"/>
    <mergeCell ref="F14:F15"/>
    <mergeCell ref="J14:J15"/>
    <mergeCell ref="M14:M15"/>
    <mergeCell ref="B13:B15"/>
    <mergeCell ref="C13:G13"/>
    <mergeCell ref="I13:I15"/>
  </mergeCells>
  <pageMargins left="0.7" right="0.7" top="0.75" bottom="0.75" header="0.3" footer="0.3"/>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70117-9205-49D6-A13B-8724EA6E9FAA}">
  <sheetPr>
    <tabColor theme="4" tint="0.79998168889431442"/>
    <pageSetUpPr fitToPage="1"/>
  </sheetPr>
  <dimension ref="B2:K27"/>
  <sheetViews>
    <sheetView showGridLines="0" workbookViewId="0">
      <selection activeCell="D8" sqref="D8:E8"/>
    </sheetView>
  </sheetViews>
  <sheetFormatPr defaultColWidth="12.5703125" defaultRowHeight="15.75" customHeight="1" x14ac:dyDescent="0.2"/>
  <cols>
    <col min="1" max="1" width="3.42578125" style="39" customWidth="1"/>
    <col min="2" max="2" width="14.140625" style="39" customWidth="1"/>
    <col min="3" max="3" width="17.28515625" style="39" customWidth="1"/>
    <col min="4" max="4" width="19.7109375" style="39" customWidth="1"/>
    <col min="5" max="6" width="12.5703125" style="39" customWidth="1"/>
    <col min="7" max="7" width="14.7109375" style="39" customWidth="1"/>
    <col min="8" max="9" width="12.5703125" style="39" customWidth="1"/>
    <col min="10" max="10" width="16.140625" style="39" customWidth="1"/>
    <col min="11" max="11" width="15.7109375" style="39" customWidth="1"/>
    <col min="12" max="19" width="7.5703125" style="39" customWidth="1"/>
    <col min="20" max="16384" width="12.5703125" style="39"/>
  </cols>
  <sheetData>
    <row r="2" spans="2:11" s="166" customFormat="1" ht="32.25" customHeight="1" x14ac:dyDescent="0.25">
      <c r="B2" s="2771" t="s">
        <v>0</v>
      </c>
      <c r="C2" s="2772"/>
      <c r="D2" s="2773"/>
      <c r="E2" s="2046" t="s">
        <v>123</v>
      </c>
      <c r="F2" s="2047"/>
      <c r="G2" s="2047"/>
      <c r="H2" s="2047"/>
      <c r="I2" s="2047"/>
      <c r="J2" s="2047"/>
      <c r="K2" s="2106"/>
    </row>
    <row r="3" spans="2:11" ht="22.5" customHeight="1" x14ac:dyDescent="0.2">
      <c r="B3" s="40"/>
      <c r="C3" s="40"/>
      <c r="D3" s="41"/>
      <c r="E3" s="41"/>
      <c r="F3" s="41"/>
      <c r="G3" s="41"/>
      <c r="H3" s="41"/>
      <c r="I3" s="41"/>
      <c r="J3" s="41"/>
      <c r="K3" s="41"/>
    </row>
    <row r="4" spans="2:11" ht="51.75" customHeight="1" x14ac:dyDescent="0.25">
      <c r="B4" s="2118" t="s">
        <v>124</v>
      </c>
      <c r="C4" s="2163"/>
      <c r="D4" s="2107" t="s">
        <v>87</v>
      </c>
      <c r="E4" s="2108"/>
      <c r="F4" s="2189" t="s">
        <v>126</v>
      </c>
      <c r="G4" s="1936"/>
      <c r="H4" s="2524" t="s">
        <v>2094</v>
      </c>
      <c r="I4" s="1974"/>
      <c r="J4" s="1974"/>
      <c r="K4" s="1975"/>
    </row>
    <row r="5" spans="2:11" ht="42" customHeight="1" x14ac:dyDescent="0.2">
      <c r="B5" s="2118" t="s">
        <v>128</v>
      </c>
      <c r="C5" s="2163"/>
      <c r="D5" s="2098" t="s">
        <v>2095</v>
      </c>
      <c r="E5" s="2607"/>
      <c r="F5" s="2189" t="s">
        <v>130</v>
      </c>
      <c r="G5" s="1936"/>
      <c r="H5" s="2526" t="s">
        <v>1250</v>
      </c>
      <c r="I5" s="1980"/>
      <c r="J5" s="1980"/>
      <c r="K5" s="1981"/>
    </row>
    <row r="6" spans="2:11" ht="29.25" customHeight="1" x14ac:dyDescent="0.2">
      <c r="B6" s="2118" t="s">
        <v>132</v>
      </c>
      <c r="C6" s="2163"/>
      <c r="D6" s="2098" t="s">
        <v>2096</v>
      </c>
      <c r="E6" s="2099"/>
      <c r="F6" s="2189" t="s">
        <v>134</v>
      </c>
      <c r="G6" s="1936"/>
      <c r="H6" s="2290" t="s">
        <v>135</v>
      </c>
      <c r="I6" s="1949"/>
      <c r="J6" s="1949"/>
      <c r="K6" s="1950"/>
    </row>
    <row r="7" spans="2:11" ht="33" customHeight="1" x14ac:dyDescent="0.2">
      <c r="B7" s="2118" t="s">
        <v>136</v>
      </c>
      <c r="C7" s="2163"/>
      <c r="D7" s="2098" t="s">
        <v>2097</v>
      </c>
      <c r="E7" s="2099"/>
      <c r="F7" s="2189" t="s">
        <v>138</v>
      </c>
      <c r="G7" s="1936"/>
      <c r="H7" s="2290" t="s">
        <v>2098</v>
      </c>
      <c r="I7" s="1949"/>
      <c r="J7" s="1949"/>
      <c r="K7" s="1950"/>
    </row>
    <row r="8" spans="2:11" ht="42.75" customHeight="1" x14ac:dyDescent="0.2">
      <c r="B8" s="2118" t="s">
        <v>140</v>
      </c>
      <c r="C8" s="2163"/>
      <c r="D8" s="2098" t="s">
        <v>2099</v>
      </c>
      <c r="E8" s="2099"/>
      <c r="F8" s="2189" t="s">
        <v>142</v>
      </c>
      <c r="G8" s="1936"/>
      <c r="H8" s="2290" t="s">
        <v>2100</v>
      </c>
      <c r="I8" s="1949"/>
      <c r="J8" s="1949"/>
      <c r="K8" s="1950"/>
    </row>
    <row r="9" spans="2:11" ht="22.5" customHeight="1" x14ac:dyDescent="0.2"/>
    <row r="10" spans="2:11" ht="22.5" customHeight="1" x14ac:dyDescent="0.2">
      <c r="B10" s="2121" t="s">
        <v>144</v>
      </c>
      <c r="C10" s="2159"/>
      <c r="D10" s="2159"/>
      <c r="E10" s="2159"/>
      <c r="F10" s="2159"/>
      <c r="G10" s="2159"/>
      <c r="H10" s="2159"/>
      <c r="I10" s="2159"/>
      <c r="J10" s="2159"/>
      <c r="K10" s="2159"/>
    </row>
    <row r="11" spans="2:11" s="172" customFormat="1" ht="22.5" customHeight="1" x14ac:dyDescent="0.2">
      <c r="B11" s="1106" t="s">
        <v>2101</v>
      </c>
      <c r="C11" s="1107"/>
      <c r="D11" s="1107"/>
      <c r="E11" s="1107"/>
      <c r="F11" s="1109" t="s">
        <v>601</v>
      </c>
      <c r="G11" s="1107"/>
      <c r="H11" s="1107"/>
      <c r="I11" s="1100"/>
      <c r="J11" s="1107"/>
      <c r="K11" s="1110"/>
    </row>
    <row r="12" spans="2:11" ht="22.5" customHeight="1" x14ac:dyDescent="0.2"/>
    <row r="13" spans="2:11" ht="22.5" customHeight="1" x14ac:dyDescent="0.2">
      <c r="B13" s="2617"/>
      <c r="C13" s="2617"/>
      <c r="D13" s="1146" t="s">
        <v>477</v>
      </c>
      <c r="E13" s="1146" t="s">
        <v>478</v>
      </c>
      <c r="F13" s="1146" t="s">
        <v>440</v>
      </c>
      <c r="G13" s="1146" t="s">
        <v>441</v>
      </c>
      <c r="H13" s="1146" t="s">
        <v>442</v>
      </c>
      <c r="I13" s="1146" t="s">
        <v>443</v>
      </c>
      <c r="J13" s="1146" t="s">
        <v>444</v>
      </c>
      <c r="K13" s="1146" t="s">
        <v>445</v>
      </c>
    </row>
    <row r="14" spans="2:11" ht="41.25" customHeight="1" x14ac:dyDescent="0.2">
      <c r="B14" s="2188" t="s">
        <v>2102</v>
      </c>
      <c r="C14" s="2188"/>
      <c r="D14" s="1338" t="s">
        <v>2103</v>
      </c>
      <c r="E14" s="1757" t="s">
        <v>2104</v>
      </c>
      <c r="F14" s="1757" t="s">
        <v>2105</v>
      </c>
      <c r="G14" s="1758" t="s">
        <v>2106</v>
      </c>
      <c r="H14" s="1544" t="s">
        <v>2107</v>
      </c>
      <c r="I14" s="1759" t="s">
        <v>2108</v>
      </c>
      <c r="J14" s="1760" t="s">
        <v>2109</v>
      </c>
      <c r="K14" s="1761" t="s">
        <v>2110</v>
      </c>
    </row>
    <row r="15" spans="2:11" ht="41.25" customHeight="1" x14ac:dyDescent="0.2">
      <c r="B15" s="2188" t="s">
        <v>2111</v>
      </c>
      <c r="C15" s="2188"/>
      <c r="D15" s="1756">
        <v>83170.48</v>
      </c>
      <c r="E15" s="284">
        <v>57244.28</v>
      </c>
      <c r="F15" s="284">
        <v>56278.39</v>
      </c>
      <c r="G15" s="285" t="s">
        <v>2112</v>
      </c>
      <c r="H15" s="286" t="s">
        <v>2113</v>
      </c>
      <c r="I15" s="1762">
        <v>85163.96</v>
      </c>
      <c r="J15" s="1763">
        <v>104517.78</v>
      </c>
      <c r="K15" s="1764">
        <v>119473.61</v>
      </c>
    </row>
    <row r="16" spans="2:11" ht="22.5" customHeight="1" x14ac:dyDescent="0.2">
      <c r="B16" s="184"/>
      <c r="C16" s="184"/>
      <c r="D16" s="185"/>
      <c r="E16" s="185"/>
      <c r="F16" s="185"/>
      <c r="G16" s="185"/>
      <c r="H16" s="185"/>
      <c r="I16" s="185"/>
      <c r="J16" s="185"/>
      <c r="K16" s="185"/>
    </row>
    <row r="17" spans="2:11" ht="22.5" customHeight="1" x14ac:dyDescent="0.2">
      <c r="B17" s="2118" t="s">
        <v>1705</v>
      </c>
      <c r="C17" s="2308"/>
      <c r="D17" s="2308"/>
      <c r="E17" s="2308"/>
      <c r="F17" s="282"/>
    </row>
    <row r="18" spans="2:11" ht="15.75" customHeight="1" x14ac:dyDescent="0.2">
      <c r="I18" s="283"/>
      <c r="J18" s="283"/>
      <c r="K18" s="283"/>
    </row>
    <row r="19" spans="2:11" ht="15.75" customHeight="1" x14ac:dyDescent="0.2">
      <c r="B19" s="2382" t="s">
        <v>2114</v>
      </c>
      <c r="C19" s="2657"/>
      <c r="D19" s="2657"/>
      <c r="E19" s="2658"/>
      <c r="H19" s="283"/>
      <c r="I19" s="283"/>
      <c r="J19" s="283"/>
      <c r="K19" s="283"/>
    </row>
    <row r="20" spans="2:11" ht="15.75" customHeight="1" x14ac:dyDescent="0.2">
      <c r="B20" s="2659"/>
      <c r="C20" s="2569"/>
      <c r="D20" s="2569"/>
      <c r="E20" s="2660"/>
      <c r="H20" s="283"/>
      <c r="I20" s="283"/>
      <c r="J20" s="283"/>
      <c r="K20" s="283"/>
    </row>
    <row r="21" spans="2:11" ht="15.75" customHeight="1" x14ac:dyDescent="0.2">
      <c r="B21" s="2659"/>
      <c r="C21" s="2569"/>
      <c r="D21" s="2569"/>
      <c r="E21" s="2660"/>
      <c r="H21" s="283"/>
      <c r="I21" s="283"/>
      <c r="J21" s="283"/>
      <c r="K21" s="283"/>
    </row>
    <row r="22" spans="2:11" ht="15.75" customHeight="1" x14ac:dyDescent="0.2">
      <c r="B22" s="2659"/>
      <c r="C22" s="2569"/>
      <c r="D22" s="2569"/>
      <c r="E22" s="2660"/>
      <c r="H22" s="283"/>
      <c r="I22" s="283"/>
      <c r="J22" s="283"/>
      <c r="K22" s="283"/>
    </row>
    <row r="23" spans="2:11" ht="15.75" customHeight="1" x14ac:dyDescent="0.2">
      <c r="B23" s="2659"/>
      <c r="C23" s="2569"/>
      <c r="D23" s="2569"/>
      <c r="E23" s="2660"/>
      <c r="H23" s="283"/>
      <c r="I23" s="283"/>
      <c r="J23" s="283"/>
      <c r="K23" s="283"/>
    </row>
    <row r="24" spans="2:11" ht="15.75" customHeight="1" x14ac:dyDescent="0.2">
      <c r="B24" s="2659"/>
      <c r="C24" s="2569"/>
      <c r="D24" s="2569"/>
      <c r="E24" s="2660"/>
      <c r="H24" s="283"/>
      <c r="I24" s="283"/>
      <c r="J24" s="283"/>
      <c r="K24" s="283"/>
    </row>
    <row r="25" spans="2:11" ht="15.75" customHeight="1" x14ac:dyDescent="0.2">
      <c r="B25" s="2659"/>
      <c r="C25" s="2569"/>
      <c r="D25" s="2569"/>
      <c r="E25" s="2660"/>
      <c r="H25" s="283"/>
      <c r="I25" s="283"/>
      <c r="J25" s="283"/>
      <c r="K25" s="283"/>
    </row>
    <row r="26" spans="2:11" ht="15.75" customHeight="1" x14ac:dyDescent="0.2">
      <c r="B26" s="2659"/>
      <c r="C26" s="2569"/>
      <c r="D26" s="2569"/>
      <c r="E26" s="2660"/>
      <c r="H26" s="283"/>
      <c r="I26" s="283"/>
      <c r="J26" s="283"/>
      <c r="K26" s="283"/>
    </row>
    <row r="27" spans="2:11" ht="15.75" customHeight="1" x14ac:dyDescent="0.2">
      <c r="B27" s="2661"/>
      <c r="C27" s="2662"/>
      <c r="D27" s="2662"/>
      <c r="E27" s="2663"/>
      <c r="H27" s="283"/>
    </row>
  </sheetData>
  <sheetProtection formatCells="0" formatColumns="0" formatRows="0" insertColumns="0" insertRows="0" insertHyperlinks="0" deleteColumns="0" deleteRows="0" pivotTables="0"/>
  <mergeCells count="28">
    <mergeCell ref="B19:E27"/>
    <mergeCell ref="B7:C7"/>
    <mergeCell ref="D7:E7"/>
    <mergeCell ref="F7:G7"/>
    <mergeCell ref="B8:C8"/>
    <mergeCell ref="B14:C14"/>
    <mergeCell ref="B15:C15"/>
    <mergeCell ref="B10:K10"/>
    <mergeCell ref="B13:C13"/>
    <mergeCell ref="H7:K7"/>
    <mergeCell ref="D8:E8"/>
    <mergeCell ref="F8:G8"/>
    <mergeCell ref="H8:K8"/>
    <mergeCell ref="B17:E17"/>
    <mergeCell ref="B5:C5"/>
    <mergeCell ref="D5:E5"/>
    <mergeCell ref="F5:G5"/>
    <mergeCell ref="H5:K5"/>
    <mergeCell ref="B6:C6"/>
    <mergeCell ref="D6:E6"/>
    <mergeCell ref="F6:G6"/>
    <mergeCell ref="H6:K6"/>
    <mergeCell ref="B2:D2"/>
    <mergeCell ref="E2:K2"/>
    <mergeCell ref="B4:C4"/>
    <mergeCell ref="D4:E4"/>
    <mergeCell ref="F4:G4"/>
    <mergeCell ref="H4:K4"/>
  </mergeCells>
  <pageMargins left="0.7" right="0.7" top="0.75" bottom="0.75" header="0" footer="0"/>
  <pageSetup paperSize="9" scale="61" orientation="portrait" r:id="rId1"/>
  <drawing r:id="rId2"/>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78652-76B6-49AA-B6B7-FE54BAAFC1E1}">
  <sheetPr>
    <tabColor theme="2"/>
  </sheetPr>
  <dimension ref="B2:K27"/>
  <sheetViews>
    <sheetView showGridLines="0" workbookViewId="0">
      <selection activeCell="D9" sqref="D9"/>
    </sheetView>
  </sheetViews>
  <sheetFormatPr defaultColWidth="12.5703125" defaultRowHeight="15.75" customHeight="1" x14ac:dyDescent="0.2"/>
  <cols>
    <col min="1" max="1" width="3.42578125" style="39" customWidth="1"/>
    <col min="2" max="2" width="14.140625" style="39" customWidth="1"/>
    <col min="3" max="3" width="17.28515625" style="39" customWidth="1"/>
    <col min="4" max="4" width="19.7109375" style="39" customWidth="1"/>
    <col min="5" max="9" width="12.5703125" style="39"/>
    <col min="10" max="10" width="30.42578125" style="39" customWidth="1"/>
    <col min="11" max="20" width="7.5703125" style="39" customWidth="1"/>
    <col min="21" max="16384" width="12.5703125" style="39"/>
  </cols>
  <sheetData>
    <row r="2" spans="2:11" s="166" customFormat="1" ht="34.5" customHeight="1" x14ac:dyDescent="0.25">
      <c r="B2" s="2771" t="s">
        <v>0</v>
      </c>
      <c r="C2" s="2772"/>
      <c r="D2" s="2773"/>
      <c r="E2" s="2046" t="s">
        <v>123</v>
      </c>
      <c r="F2" s="2047"/>
      <c r="G2" s="2047"/>
      <c r="H2" s="2047"/>
      <c r="I2" s="2047"/>
      <c r="J2" s="2106"/>
    </row>
    <row r="3" spans="2:11" ht="22.5" customHeight="1" x14ac:dyDescent="0.2">
      <c r="B3" s="40"/>
      <c r="C3" s="40"/>
      <c r="D3" s="41"/>
      <c r="E3" s="41"/>
      <c r="F3" s="41"/>
      <c r="G3" s="41"/>
      <c r="H3" s="41"/>
      <c r="I3" s="41"/>
    </row>
    <row r="4" spans="2:11" ht="72.75" customHeight="1" x14ac:dyDescent="0.25">
      <c r="B4" s="2118" t="s">
        <v>124</v>
      </c>
      <c r="C4" s="2183"/>
      <c r="D4" s="2107" t="s">
        <v>2115</v>
      </c>
      <c r="E4" s="2108"/>
      <c r="F4" s="2189" t="s">
        <v>126</v>
      </c>
      <c r="G4" s="1936"/>
      <c r="H4" s="2125" t="s">
        <v>2116</v>
      </c>
      <c r="I4" s="2126"/>
      <c r="J4" s="2144"/>
      <c r="K4" s="1012"/>
    </row>
    <row r="5" spans="2:11" ht="36" customHeight="1" x14ac:dyDescent="0.2">
      <c r="B5" s="2118" t="s">
        <v>128</v>
      </c>
      <c r="C5" s="2183"/>
      <c r="D5" s="2098" t="s">
        <v>897</v>
      </c>
      <c r="E5" s="2099"/>
      <c r="F5" s="2189" t="s">
        <v>130</v>
      </c>
      <c r="G5" s="1936"/>
      <c r="H5" s="2098" t="s">
        <v>597</v>
      </c>
      <c r="I5" s="2039"/>
      <c r="J5" s="2040"/>
    </row>
    <row r="6" spans="2:11" ht="30.75" customHeight="1" x14ac:dyDescent="0.2">
      <c r="B6" s="2118" t="s">
        <v>132</v>
      </c>
      <c r="C6" s="2183"/>
      <c r="D6" s="2098" t="s">
        <v>2117</v>
      </c>
      <c r="E6" s="2099"/>
      <c r="F6" s="2189" t="s">
        <v>134</v>
      </c>
      <c r="G6" s="1936"/>
      <c r="H6" s="2098" t="s">
        <v>135</v>
      </c>
      <c r="I6" s="2039"/>
      <c r="J6" s="2040"/>
    </row>
    <row r="7" spans="2:11" ht="33" customHeight="1" x14ac:dyDescent="0.2">
      <c r="B7" s="2118" t="s">
        <v>2118</v>
      </c>
      <c r="C7" s="2183"/>
      <c r="D7" s="2098" t="s">
        <v>2097</v>
      </c>
      <c r="E7" s="2099"/>
      <c r="F7" s="2189" t="s">
        <v>138</v>
      </c>
      <c r="G7" s="1936"/>
      <c r="H7" s="2098" t="s">
        <v>139</v>
      </c>
      <c r="I7" s="2039"/>
      <c r="J7" s="2040"/>
    </row>
    <row r="8" spans="2:11" ht="42.75" customHeight="1" x14ac:dyDescent="0.2">
      <c r="B8" s="2118" t="s">
        <v>140</v>
      </c>
      <c r="C8" s="2183"/>
      <c r="D8" s="2098" t="s">
        <v>2099</v>
      </c>
      <c r="E8" s="2099"/>
      <c r="F8" s="2189" t="s">
        <v>142</v>
      </c>
      <c r="G8" s="1936"/>
      <c r="H8" s="2164" t="s">
        <v>2119</v>
      </c>
      <c r="I8" s="2063"/>
      <c r="J8" s="2165"/>
    </row>
    <row r="9" spans="2:11" ht="22.5" customHeight="1" x14ac:dyDescent="0.2"/>
    <row r="10" spans="2:11" ht="22.5" customHeight="1" x14ac:dyDescent="0.2">
      <c r="B10" s="2121" t="s">
        <v>144</v>
      </c>
      <c r="C10" s="2187"/>
      <c r="D10" s="2187"/>
      <c r="E10" s="2187"/>
      <c r="F10" s="2187"/>
      <c r="G10" s="2187"/>
      <c r="H10" s="2187"/>
      <c r="I10" s="2187"/>
      <c r="J10" s="2187"/>
    </row>
    <row r="11" spans="2:11" s="172" customFormat="1" ht="22.5" customHeight="1" x14ac:dyDescent="0.2">
      <c r="B11" s="1106" t="s">
        <v>900</v>
      </c>
      <c r="C11" s="1107"/>
      <c r="D11" s="1107"/>
      <c r="E11" s="1107"/>
      <c r="F11" s="1109" t="s">
        <v>312</v>
      </c>
      <c r="G11" s="1107"/>
      <c r="H11" s="1107"/>
      <c r="I11" s="1100"/>
      <c r="J11" s="1110"/>
    </row>
    <row r="13" spans="2:11" ht="22.5" customHeight="1" x14ac:dyDescent="0.2">
      <c r="B13" s="2617"/>
      <c r="C13" s="2617"/>
      <c r="D13" s="1146" t="s">
        <v>442</v>
      </c>
      <c r="E13" s="1146" t="s">
        <v>443</v>
      </c>
      <c r="F13" s="1146" t="s">
        <v>444</v>
      </c>
      <c r="G13" s="1146" t="s">
        <v>2120</v>
      </c>
      <c r="H13" s="120"/>
      <c r="I13" s="120"/>
    </row>
    <row r="14" spans="2:11" ht="41.25" customHeight="1" x14ac:dyDescent="0.2">
      <c r="B14" s="2188" t="s">
        <v>2121</v>
      </c>
      <c r="C14" s="2188"/>
      <c r="D14" s="1766">
        <v>3.67</v>
      </c>
      <c r="E14" s="1767">
        <v>3.6</v>
      </c>
      <c r="F14" s="1767">
        <v>3.75</v>
      </c>
      <c r="G14" s="1767" t="s">
        <v>2122</v>
      </c>
      <c r="H14" s="281"/>
      <c r="I14" s="281"/>
    </row>
    <row r="15" spans="2:11" ht="41.25" customHeight="1" x14ac:dyDescent="0.2">
      <c r="B15" s="2188" t="s">
        <v>2123</v>
      </c>
      <c r="C15" s="2188"/>
      <c r="D15" s="1765">
        <v>3.69</v>
      </c>
      <c r="E15" s="193">
        <v>3.78</v>
      </c>
      <c r="F15" s="193">
        <v>3.82</v>
      </c>
      <c r="G15" s="193" t="s">
        <v>2122</v>
      </c>
      <c r="H15" s="281"/>
      <c r="I15" s="281"/>
    </row>
    <row r="16" spans="2:11" ht="22.5" customHeight="1" x14ac:dyDescent="0.2">
      <c r="B16" s="184"/>
      <c r="C16" s="184"/>
      <c r="D16" s="185"/>
      <c r="E16" s="185"/>
      <c r="F16" s="185"/>
      <c r="G16" s="185"/>
      <c r="J16" s="185"/>
    </row>
    <row r="17" spans="2:7" ht="22.5" customHeight="1" x14ac:dyDescent="0.2">
      <c r="B17" s="2118" t="s">
        <v>1705</v>
      </c>
      <c r="C17" s="2152"/>
      <c r="D17" s="2152"/>
      <c r="E17" s="2152"/>
      <c r="F17" s="282"/>
      <c r="G17" s="44" t="s">
        <v>428</v>
      </c>
    </row>
    <row r="19" spans="2:7" ht="24" customHeight="1" x14ac:dyDescent="0.2">
      <c r="B19" s="2382" t="s">
        <v>2124</v>
      </c>
      <c r="C19" s="2657"/>
      <c r="D19" s="2657"/>
      <c r="E19" s="2658"/>
      <c r="G19" s="39" t="s">
        <v>429</v>
      </c>
    </row>
    <row r="20" spans="2:7" ht="24" customHeight="1" x14ac:dyDescent="0.2">
      <c r="B20" s="2659"/>
      <c r="C20" s="2569"/>
      <c r="D20" s="2569"/>
      <c r="E20" s="2660"/>
      <c r="G20" s="39" t="s">
        <v>430</v>
      </c>
    </row>
    <row r="21" spans="2:7" ht="24" customHeight="1" x14ac:dyDescent="0.2">
      <c r="B21" s="2659"/>
      <c r="C21" s="2569"/>
      <c r="D21" s="2569"/>
      <c r="E21" s="2660"/>
      <c r="G21" s="39" t="s">
        <v>326</v>
      </c>
    </row>
    <row r="22" spans="2:7" ht="24" customHeight="1" x14ac:dyDescent="0.2">
      <c r="B22" s="2659"/>
      <c r="C22" s="2569"/>
      <c r="D22" s="2569"/>
      <c r="E22" s="2660"/>
      <c r="G22" s="39" t="s">
        <v>431</v>
      </c>
    </row>
    <row r="23" spans="2:7" ht="15.75" customHeight="1" x14ac:dyDescent="0.2">
      <c r="B23" s="2659"/>
      <c r="C23" s="2569"/>
      <c r="D23" s="2569"/>
      <c r="E23" s="2660"/>
    </row>
    <row r="24" spans="2:7" ht="15.75" customHeight="1" x14ac:dyDescent="0.2">
      <c r="B24" s="2659"/>
      <c r="C24" s="2569"/>
      <c r="D24" s="2569"/>
      <c r="E24" s="2660"/>
    </row>
    <row r="25" spans="2:7" ht="15.75" customHeight="1" x14ac:dyDescent="0.2">
      <c r="B25" s="2659"/>
      <c r="C25" s="2569"/>
      <c r="D25" s="2569"/>
      <c r="E25" s="2660"/>
    </row>
    <row r="26" spans="2:7" ht="15.75" customHeight="1" x14ac:dyDescent="0.2">
      <c r="B26" s="2659"/>
      <c r="C26" s="2569"/>
      <c r="D26" s="2569"/>
      <c r="E26" s="2660"/>
    </row>
    <row r="27" spans="2:7" ht="15.75" customHeight="1" x14ac:dyDescent="0.2">
      <c r="B27" s="2661"/>
      <c r="C27" s="2662"/>
      <c r="D27" s="2662"/>
      <c r="E27" s="2663"/>
    </row>
  </sheetData>
  <mergeCells count="28">
    <mergeCell ref="B17:E17"/>
    <mergeCell ref="H8:J8"/>
    <mergeCell ref="B10:J10"/>
    <mergeCell ref="B13:C13"/>
    <mergeCell ref="B14:C14"/>
    <mergeCell ref="B15:C15"/>
    <mergeCell ref="B7:C7"/>
    <mergeCell ref="D7:E7"/>
    <mergeCell ref="F7:G7"/>
    <mergeCell ref="B8:C8"/>
    <mergeCell ref="D8:E8"/>
    <mergeCell ref="F8:G8"/>
    <mergeCell ref="H7:J7"/>
    <mergeCell ref="H6:J6"/>
    <mergeCell ref="H5:J5"/>
    <mergeCell ref="B19:E27"/>
    <mergeCell ref="B2:D2"/>
    <mergeCell ref="E2:J2"/>
    <mergeCell ref="B4:C4"/>
    <mergeCell ref="D4:E4"/>
    <mergeCell ref="F4:G4"/>
    <mergeCell ref="H4:J4"/>
    <mergeCell ref="B5:C5"/>
    <mergeCell ref="D5:E5"/>
    <mergeCell ref="F5:G5"/>
    <mergeCell ref="B6:C6"/>
    <mergeCell ref="D6:E6"/>
    <mergeCell ref="F6:G6"/>
  </mergeCells>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iconSet" priority="1" id="{00000000-000E-0000-4700-000001000000}">
            <x14:iconSet iconSet="4Arrows" custom="1">
              <x14:cfvo type="percent">
                <xm:f>0</xm:f>
              </x14:cfvo>
              <x14:cfvo type="num">
                <xm:f>3.4</xm:f>
              </x14:cfvo>
              <x14:cfvo type="num">
                <xm:f>3.55</xm:f>
              </x14:cfvo>
              <x14:cfvo type="num">
                <xm:f>3.75</xm:f>
              </x14:cfvo>
              <x14:cfIcon iconSet="3TrafficLights1" iconId="0"/>
              <x14:cfIcon iconSet="3TrafficLights1" iconId="1"/>
              <x14:cfIcon iconSet="3Triangles" iconId="2"/>
              <x14:cfIcon iconSet="3Symbols" iconId="2"/>
            </x14:iconSet>
          </x14:cfRule>
          <xm:sqref>D14:F14</xm:sqref>
        </x14:conditionalFormatting>
      </x14:conditionalFormattings>
    </ext>
  </extLst>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C984B0-7D33-4865-ACC7-40BEFA9CEB9B}">
  <sheetPr>
    <tabColor theme="2"/>
  </sheetPr>
  <dimension ref="B2:L29"/>
  <sheetViews>
    <sheetView showGridLines="0" workbookViewId="0">
      <selection activeCell="N21" sqref="N21"/>
    </sheetView>
  </sheetViews>
  <sheetFormatPr defaultColWidth="8.85546875" defaultRowHeight="15.75" customHeight="1" x14ac:dyDescent="0.2"/>
  <cols>
    <col min="1" max="1" width="3.42578125" style="39" customWidth="1"/>
    <col min="2" max="2" width="14.140625" style="39" customWidth="1"/>
    <col min="3" max="3" width="16.85546875" style="39" customWidth="1"/>
    <col min="4" max="4" width="16" style="39" customWidth="1"/>
    <col min="5" max="6" width="12.5703125" style="39" bestFit="1" customWidth="1"/>
    <col min="7" max="7" width="14.28515625" style="39" customWidth="1"/>
    <col min="8" max="8" width="17.5703125" style="39" customWidth="1"/>
    <col min="9" max="9" width="17.85546875" style="39" customWidth="1"/>
    <col min="10" max="10" width="19.42578125" style="39" customWidth="1"/>
    <col min="11" max="19" width="7.5703125" style="39" customWidth="1"/>
    <col min="20" max="16384" width="8.85546875" style="39"/>
  </cols>
  <sheetData>
    <row r="2" spans="2:11" s="166" customFormat="1" ht="24" customHeight="1" x14ac:dyDescent="0.25">
      <c r="B2" s="2771" t="s">
        <v>0</v>
      </c>
      <c r="C2" s="2772"/>
      <c r="D2" s="2773"/>
      <c r="E2" s="2046" t="s">
        <v>123</v>
      </c>
      <c r="F2" s="2047"/>
      <c r="G2" s="2047"/>
      <c r="H2" s="2047"/>
      <c r="I2" s="2047"/>
      <c r="J2" s="2106"/>
    </row>
    <row r="3" spans="2:11" ht="14.25" x14ac:dyDescent="0.2">
      <c r="B3" s="40"/>
      <c r="C3" s="40"/>
      <c r="D3" s="41"/>
      <c r="E3" s="41"/>
      <c r="F3" s="41"/>
      <c r="G3" s="41"/>
      <c r="H3" s="41"/>
      <c r="I3" s="41"/>
      <c r="J3" s="41"/>
    </row>
    <row r="4" spans="2:11" ht="64.5" customHeight="1" x14ac:dyDescent="0.25">
      <c r="B4" s="2118" t="s">
        <v>124</v>
      </c>
      <c r="C4" s="2183"/>
      <c r="D4" s="2107" t="s">
        <v>89</v>
      </c>
      <c r="E4" s="2108"/>
      <c r="F4" s="2189" t="s">
        <v>126</v>
      </c>
      <c r="G4" s="1936"/>
      <c r="H4" s="2125" t="s">
        <v>2125</v>
      </c>
      <c r="I4" s="2126"/>
      <c r="J4" s="2144"/>
      <c r="K4" s="1012"/>
    </row>
    <row r="5" spans="2:11" ht="45.75" customHeight="1" x14ac:dyDescent="0.2">
      <c r="B5" s="2118" t="s">
        <v>128</v>
      </c>
      <c r="C5" s="2183"/>
      <c r="D5" s="2098" t="s">
        <v>897</v>
      </c>
      <c r="E5" s="2099"/>
      <c r="F5" s="2189" t="s">
        <v>130</v>
      </c>
      <c r="G5" s="1936"/>
      <c r="H5" s="2098" t="s">
        <v>597</v>
      </c>
      <c r="I5" s="2039"/>
      <c r="J5" s="2040"/>
    </row>
    <row r="6" spans="2:11" ht="28.5" customHeight="1" x14ac:dyDescent="0.2">
      <c r="B6" s="2118" t="s">
        <v>132</v>
      </c>
      <c r="C6" s="2183"/>
      <c r="D6" s="2098" t="s">
        <v>2126</v>
      </c>
      <c r="E6" s="2099"/>
      <c r="F6" s="2189" t="s">
        <v>134</v>
      </c>
      <c r="G6" s="1936"/>
      <c r="H6" s="2098" t="s">
        <v>135</v>
      </c>
      <c r="I6" s="2039"/>
      <c r="J6" s="2040"/>
    </row>
    <row r="7" spans="2:11" ht="39.75" customHeight="1" x14ac:dyDescent="0.2">
      <c r="B7" s="2118" t="s">
        <v>136</v>
      </c>
      <c r="C7" s="2183"/>
      <c r="D7" s="2098" t="s">
        <v>2097</v>
      </c>
      <c r="E7" s="2099"/>
      <c r="F7" s="2189" t="s">
        <v>138</v>
      </c>
      <c r="G7" s="1936"/>
      <c r="H7" s="2098" t="s">
        <v>139</v>
      </c>
      <c r="I7" s="2039"/>
      <c r="J7" s="2040"/>
    </row>
    <row r="8" spans="2:11" ht="33.75" customHeight="1" x14ac:dyDescent="0.2">
      <c r="B8" s="2118" t="s">
        <v>140</v>
      </c>
      <c r="C8" s="2183"/>
      <c r="D8" s="2098" t="s">
        <v>2127</v>
      </c>
      <c r="E8" s="2099"/>
      <c r="F8" s="2189" t="s">
        <v>142</v>
      </c>
      <c r="G8" s="1936"/>
      <c r="H8" s="2164" t="s">
        <v>2128</v>
      </c>
      <c r="I8" s="2063"/>
      <c r="J8" s="2165"/>
    </row>
    <row r="9" spans="2:11" ht="13.5" customHeight="1" x14ac:dyDescent="0.2"/>
    <row r="10" spans="2:11" ht="12.75" x14ac:dyDescent="0.2">
      <c r="B10" s="2774" t="s">
        <v>144</v>
      </c>
      <c r="C10" s="2775"/>
      <c r="D10" s="2775"/>
      <c r="E10" s="2775"/>
      <c r="F10" s="2775"/>
      <c r="G10" s="2775"/>
      <c r="H10" s="2775"/>
      <c r="I10" s="2775"/>
      <c r="J10" s="2775"/>
    </row>
    <row r="11" spans="2:11" s="172" customFormat="1" ht="22.5" customHeight="1" x14ac:dyDescent="0.2">
      <c r="B11" s="1106" t="s">
        <v>900</v>
      </c>
      <c r="C11" s="1107"/>
      <c r="D11" s="1107"/>
      <c r="E11" s="1107"/>
      <c r="F11" s="1109" t="s">
        <v>2129</v>
      </c>
      <c r="G11" s="1107"/>
      <c r="H11" s="1107"/>
      <c r="I11" s="1100"/>
      <c r="J11" s="1110"/>
    </row>
    <row r="12" spans="2:11" ht="22.5" customHeight="1" x14ac:dyDescent="0.2">
      <c r="B12" s="44"/>
      <c r="F12" s="44"/>
      <c r="I12" s="183"/>
    </row>
    <row r="13" spans="2:11" ht="12.75" x14ac:dyDescent="0.2"/>
    <row r="14" spans="2:11" ht="15.75" customHeight="1" x14ac:dyDescent="0.2">
      <c r="B14" s="2581"/>
      <c r="C14" s="2581"/>
      <c r="D14" s="1133" t="s">
        <v>1622</v>
      </c>
      <c r="E14" s="1146" t="s">
        <v>828</v>
      </c>
      <c r="F14" s="1133" t="s">
        <v>829</v>
      </c>
      <c r="G14" s="1133" t="s">
        <v>503</v>
      </c>
      <c r="H14" s="1133" t="s">
        <v>504</v>
      </c>
      <c r="I14" s="1133" t="s">
        <v>505</v>
      </c>
      <c r="J14" s="1133" t="s">
        <v>506</v>
      </c>
    </row>
    <row r="15" spans="2:11" ht="12.75" x14ac:dyDescent="0.2">
      <c r="B15" s="2372" t="s">
        <v>0</v>
      </c>
      <c r="C15" s="2372"/>
      <c r="D15" s="1766">
        <v>3.6</v>
      </c>
      <c r="E15" s="1767">
        <v>3.5</v>
      </c>
      <c r="F15" s="1767">
        <v>3.6</v>
      </c>
      <c r="G15" s="1767">
        <v>3.82</v>
      </c>
      <c r="H15" s="1769">
        <v>3.89</v>
      </c>
      <c r="I15" s="1769">
        <v>3.54</v>
      </c>
      <c r="J15" s="1769" t="s">
        <v>2122</v>
      </c>
    </row>
    <row r="16" spans="2:11" ht="15" x14ac:dyDescent="0.2">
      <c r="B16" s="2188" t="s">
        <v>611</v>
      </c>
      <c r="C16" s="2188"/>
      <c r="D16" s="1768">
        <v>3.78</v>
      </c>
      <c r="E16" s="279">
        <v>3.67</v>
      </c>
      <c r="F16" s="279">
        <v>3.82</v>
      </c>
      <c r="G16" s="279">
        <v>3.97</v>
      </c>
      <c r="H16" s="1770">
        <v>4.05</v>
      </c>
      <c r="I16" s="1770">
        <v>3.73</v>
      </c>
      <c r="J16" s="1771" t="s">
        <v>2122</v>
      </c>
    </row>
    <row r="17" spans="2:12" ht="12.75" x14ac:dyDescent="0.2">
      <c r="B17" s="1772"/>
      <c r="C17" s="1772"/>
      <c r="D17"/>
      <c r="E17"/>
      <c r="F17"/>
      <c r="G17"/>
      <c r="H17"/>
      <c r="I17"/>
      <c r="J17"/>
    </row>
    <row r="18" spans="2:12" ht="14.25" x14ac:dyDescent="0.2">
      <c r="B18" s="184"/>
      <c r="C18" s="184"/>
      <c r="D18" s="185"/>
      <c r="E18" s="185"/>
      <c r="F18" s="185"/>
      <c r="G18" s="185"/>
      <c r="H18" s="185"/>
      <c r="I18" s="185"/>
      <c r="J18" s="185"/>
      <c r="K18" s="2396"/>
      <c r="L18" s="2396"/>
    </row>
    <row r="19" spans="2:12" ht="12.75" x14ac:dyDescent="0.2">
      <c r="B19" s="2118" t="s">
        <v>1705</v>
      </c>
      <c r="C19" s="2308"/>
      <c r="D19" s="2308"/>
      <c r="E19" s="2308"/>
    </row>
    <row r="20" spans="2:12" ht="12.75" x14ac:dyDescent="0.2">
      <c r="B20" s="2502" t="s">
        <v>2130</v>
      </c>
      <c r="C20" s="2502"/>
      <c r="D20" s="2502"/>
      <c r="E20" s="2502"/>
      <c r="G20" s="44" t="s">
        <v>428</v>
      </c>
    </row>
    <row r="21" spans="2:12" ht="12.75" x14ac:dyDescent="0.2">
      <c r="B21" s="2503"/>
      <c r="C21" s="2503"/>
      <c r="D21" s="2503"/>
      <c r="E21" s="2503"/>
    </row>
    <row r="22" spans="2:12" ht="12.75" x14ac:dyDescent="0.2">
      <c r="B22" s="2503"/>
      <c r="C22" s="2503"/>
      <c r="D22" s="2503"/>
      <c r="E22" s="2503"/>
      <c r="G22" s="39" t="s">
        <v>429</v>
      </c>
    </row>
    <row r="23" spans="2:12" ht="12.75" x14ac:dyDescent="0.2">
      <c r="B23" s="2503"/>
      <c r="C23" s="2503"/>
      <c r="D23" s="2503"/>
      <c r="E23" s="2503"/>
    </row>
    <row r="24" spans="2:12" ht="12.75" x14ac:dyDescent="0.2">
      <c r="B24" s="2503"/>
      <c r="C24" s="2503"/>
      <c r="D24" s="2503"/>
      <c r="E24" s="2503"/>
      <c r="G24" s="39" t="s">
        <v>430</v>
      </c>
    </row>
    <row r="25" spans="2:12" ht="12.75" x14ac:dyDescent="0.2">
      <c r="B25" s="2503"/>
      <c r="C25" s="2503"/>
      <c r="D25" s="2503"/>
      <c r="E25" s="2503"/>
    </row>
    <row r="26" spans="2:12" ht="12.75" x14ac:dyDescent="0.2">
      <c r="B26" s="2503"/>
      <c r="C26" s="2503"/>
      <c r="D26" s="2503"/>
      <c r="E26" s="2503"/>
      <c r="G26" s="39" t="s">
        <v>326</v>
      </c>
    </row>
    <row r="27" spans="2:12" ht="12.75" x14ac:dyDescent="0.2">
      <c r="B27" s="2503"/>
      <c r="C27" s="2503"/>
      <c r="D27" s="2503"/>
      <c r="E27" s="2503"/>
    </row>
    <row r="28" spans="2:12" ht="12.75" x14ac:dyDescent="0.2">
      <c r="B28" s="2503"/>
      <c r="C28" s="2503"/>
      <c r="D28" s="2503"/>
      <c r="E28" s="2503"/>
      <c r="G28" s="39" t="s">
        <v>431</v>
      </c>
    </row>
    <row r="29" spans="2:12" ht="36" customHeight="1" x14ac:dyDescent="0.2">
      <c r="B29" s="2503"/>
      <c r="C29" s="2503"/>
      <c r="D29" s="2503"/>
      <c r="E29" s="2503"/>
    </row>
  </sheetData>
  <mergeCells count="29">
    <mergeCell ref="B16:C16"/>
    <mergeCell ref="K18:L18"/>
    <mergeCell ref="B19:E19"/>
    <mergeCell ref="B20:E29"/>
    <mergeCell ref="H4:J4"/>
    <mergeCell ref="H5:J5"/>
    <mergeCell ref="H6:J6"/>
    <mergeCell ref="H7:J7"/>
    <mergeCell ref="H8:J8"/>
    <mergeCell ref="B15:C15"/>
    <mergeCell ref="B14:C14"/>
    <mergeCell ref="B10:J10"/>
    <mergeCell ref="B7:C7"/>
    <mergeCell ref="D7:E7"/>
    <mergeCell ref="F7:G7"/>
    <mergeCell ref="B8:C8"/>
    <mergeCell ref="D8:E8"/>
    <mergeCell ref="F8:G8"/>
    <mergeCell ref="B5:C5"/>
    <mergeCell ref="D5:E5"/>
    <mergeCell ref="F5:G5"/>
    <mergeCell ref="B6:C6"/>
    <mergeCell ref="D6:E6"/>
    <mergeCell ref="F6:G6"/>
    <mergeCell ref="B2:D2"/>
    <mergeCell ref="B4:C4"/>
    <mergeCell ref="D4:E4"/>
    <mergeCell ref="F4:G4"/>
    <mergeCell ref="E2:J2"/>
  </mergeCells>
  <conditionalFormatting sqref="D16:J16">
    <cfRule type="cellIs" dxfId="4" priority="2" operator="between">
      <formula>0</formula>
      <formula>3.15</formula>
    </cfRule>
  </conditionalFormatting>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iconSet" priority="1" id="{00000000-000E-0000-4800-000001000000}">
            <x14:iconSet iconSet="4Arrows" custom="1">
              <x14:cfvo type="percent">
                <xm:f>0</xm:f>
              </x14:cfvo>
              <x14:cfvo type="num">
                <xm:f>3.4</xm:f>
              </x14:cfvo>
              <x14:cfvo type="num">
                <xm:f>3.55</xm:f>
              </x14:cfvo>
              <x14:cfvo type="num">
                <xm:f>3.75</xm:f>
              </x14:cfvo>
              <x14:cfIcon iconSet="3TrafficLights1" iconId="0"/>
              <x14:cfIcon iconSet="3TrafficLights1" iconId="1"/>
              <x14:cfIcon iconSet="3Triangles" iconId="2"/>
              <x14:cfIcon iconSet="3Symbols" iconId="2"/>
            </x14:iconSet>
          </x14:cfRule>
          <xm:sqref>D15:J15</xm:sqref>
        </x14:conditionalFormatting>
      </x14:conditionalFormattings>
    </ext>
  </extLst>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46C19D-99C4-49CE-A99A-7F19D6006EB1}">
  <sheetPr>
    <tabColor theme="2"/>
  </sheetPr>
  <dimension ref="B2:P53"/>
  <sheetViews>
    <sheetView showGridLines="0" workbookViewId="0">
      <selection activeCell="N21" sqref="N21"/>
    </sheetView>
  </sheetViews>
  <sheetFormatPr defaultColWidth="8.85546875" defaultRowHeight="15.75" customHeight="1" x14ac:dyDescent="0.2"/>
  <cols>
    <col min="1" max="1" width="3.42578125" style="39" customWidth="1"/>
    <col min="2" max="2" width="19.140625" style="39" customWidth="1"/>
    <col min="3" max="3" width="13.28515625" style="39" customWidth="1"/>
    <col min="4" max="7" width="13.5703125" style="39" customWidth="1"/>
    <col min="8" max="8" width="16.42578125" style="39" customWidth="1"/>
    <col min="9" max="13" width="13.85546875" style="39" customWidth="1"/>
    <col min="14" max="14" width="32.5703125" style="39" customWidth="1"/>
    <col min="15" max="23" width="7.5703125" style="39" customWidth="1"/>
    <col min="24" max="16384" width="8.85546875" style="39"/>
  </cols>
  <sheetData>
    <row r="2" spans="2:13" s="166" customFormat="1" ht="27.75" customHeight="1" x14ac:dyDescent="0.25">
      <c r="B2" s="2776" t="s">
        <v>0</v>
      </c>
      <c r="C2" s="2441"/>
      <c r="D2" s="2441"/>
      <c r="E2" s="2608"/>
      <c r="F2" s="2046" t="s">
        <v>123</v>
      </c>
      <c r="G2" s="2047"/>
      <c r="H2" s="2047"/>
      <c r="I2" s="2047"/>
      <c r="J2" s="2106"/>
      <c r="K2"/>
      <c r="L2"/>
      <c r="M2"/>
    </row>
    <row r="3" spans="2:13" ht="14.25" x14ac:dyDescent="0.2">
      <c r="B3" s="40"/>
      <c r="C3" s="40"/>
      <c r="D3" s="41"/>
      <c r="E3" s="41"/>
      <c r="F3" s="41"/>
      <c r="G3" s="41"/>
      <c r="H3" s="41"/>
      <c r="I3" s="41"/>
      <c r="J3" s="41"/>
      <c r="K3" s="41"/>
      <c r="L3" s="41"/>
      <c r="M3" s="41"/>
    </row>
    <row r="4" spans="2:13" ht="75" customHeight="1" x14ac:dyDescent="0.2">
      <c r="B4" s="2118" t="s">
        <v>124</v>
      </c>
      <c r="C4" s="2183"/>
      <c r="D4" s="2107" t="s">
        <v>90</v>
      </c>
      <c r="E4" s="2108"/>
      <c r="F4" s="2189" t="s">
        <v>126</v>
      </c>
      <c r="G4" s="1936"/>
      <c r="H4" s="2125" t="s">
        <v>2131</v>
      </c>
      <c r="I4" s="2126"/>
      <c r="J4" s="2144"/>
      <c r="K4"/>
      <c r="L4"/>
      <c r="M4"/>
    </row>
    <row r="5" spans="2:13" ht="45.75" customHeight="1" x14ac:dyDescent="0.2">
      <c r="B5" s="2118" t="s">
        <v>128</v>
      </c>
      <c r="C5" s="2183"/>
      <c r="D5" s="2098" t="s">
        <v>2132</v>
      </c>
      <c r="E5" s="2099"/>
      <c r="F5" s="2189" t="s">
        <v>130</v>
      </c>
      <c r="G5" s="1936"/>
      <c r="H5" s="2098" t="s">
        <v>475</v>
      </c>
      <c r="I5" s="2039"/>
      <c r="J5" s="2040"/>
      <c r="K5"/>
      <c r="L5"/>
      <c r="M5"/>
    </row>
    <row r="6" spans="2:13" ht="27.75" customHeight="1" x14ac:dyDescent="0.2">
      <c r="B6" s="2118" t="s">
        <v>132</v>
      </c>
      <c r="C6" s="2183"/>
      <c r="D6" s="2098" t="s">
        <v>2133</v>
      </c>
      <c r="E6" s="2099"/>
      <c r="F6" s="2189" t="s">
        <v>134</v>
      </c>
      <c r="G6" s="1936"/>
      <c r="H6" s="2098" t="s">
        <v>135</v>
      </c>
      <c r="I6" s="2039"/>
      <c r="J6" s="2040"/>
      <c r="K6"/>
      <c r="L6"/>
      <c r="M6"/>
    </row>
    <row r="7" spans="2:13" ht="25.5" customHeight="1" x14ac:dyDescent="0.2">
      <c r="B7" s="2118" t="s">
        <v>136</v>
      </c>
      <c r="C7" s="2183"/>
      <c r="D7" s="2098" t="s">
        <v>2097</v>
      </c>
      <c r="E7" s="2099"/>
      <c r="F7" s="2189" t="s">
        <v>138</v>
      </c>
      <c r="G7" s="1936"/>
      <c r="H7" s="2098" t="s">
        <v>139</v>
      </c>
      <c r="I7" s="2039"/>
      <c r="J7" s="2040"/>
      <c r="K7"/>
      <c r="L7"/>
      <c r="M7"/>
    </row>
    <row r="8" spans="2:13" ht="28.5" customHeight="1" x14ac:dyDescent="0.2">
      <c r="B8" s="2118" t="s">
        <v>140</v>
      </c>
      <c r="C8" s="2183"/>
      <c r="D8" s="2098" t="s">
        <v>2134</v>
      </c>
      <c r="E8" s="2099"/>
      <c r="F8" s="2189" t="s">
        <v>142</v>
      </c>
      <c r="G8" s="1936"/>
      <c r="H8" s="2164" t="s">
        <v>2135</v>
      </c>
      <c r="I8" s="2063"/>
      <c r="J8" s="2165"/>
      <c r="K8"/>
      <c r="L8"/>
      <c r="M8"/>
    </row>
    <row r="9" spans="2:13" ht="12.75" x14ac:dyDescent="0.2"/>
    <row r="10" spans="2:13" ht="12.75" x14ac:dyDescent="0.2">
      <c r="B10" s="2121" t="s">
        <v>144</v>
      </c>
      <c r="C10" s="2159"/>
      <c r="D10" s="2159"/>
      <c r="E10" s="2159"/>
      <c r="F10" s="2159"/>
      <c r="G10" s="2159"/>
      <c r="H10" s="2159"/>
      <c r="I10" s="2159"/>
      <c r="J10" s="2159"/>
      <c r="K10" s="2159"/>
      <c r="L10" s="2159"/>
      <c r="M10" s="2159"/>
    </row>
    <row r="11" spans="2:13" s="172" customFormat="1" ht="22.5" customHeight="1" x14ac:dyDescent="0.2">
      <c r="B11" s="1106" t="s">
        <v>2136</v>
      </c>
      <c r="C11" s="1107"/>
      <c r="D11" s="1107"/>
      <c r="E11" s="1107"/>
      <c r="F11" s="1109" t="s">
        <v>601</v>
      </c>
      <c r="G11" s="1107"/>
      <c r="H11" s="1107"/>
      <c r="I11" s="1100"/>
      <c r="J11" s="1107"/>
      <c r="K11" s="1107"/>
      <c r="L11" s="1107"/>
      <c r="M11" s="1110"/>
    </row>
    <row r="12" spans="2:13" ht="12.75" x14ac:dyDescent="0.2"/>
    <row r="13" spans="2:13" ht="12.75" x14ac:dyDescent="0.2"/>
    <row r="14" spans="2:13" ht="12.75" x14ac:dyDescent="0.2">
      <c r="C14" s="44" t="s">
        <v>2137</v>
      </c>
    </row>
    <row r="15" spans="2:13" ht="21.75" customHeight="1" x14ac:dyDescent="0.2">
      <c r="B15" s="114"/>
      <c r="C15" s="1462" t="s">
        <v>829</v>
      </c>
      <c r="D15" s="1462" t="s">
        <v>503</v>
      </c>
      <c r="E15" s="1463" t="s">
        <v>504</v>
      </c>
      <c r="F15" s="1463" t="s">
        <v>505</v>
      </c>
      <c r="G15" s="1463" t="s">
        <v>506</v>
      </c>
    </row>
    <row r="16" spans="2:13" ht="25.5" x14ac:dyDescent="0.2">
      <c r="B16" s="1331" t="s">
        <v>2138</v>
      </c>
      <c r="C16" s="241">
        <f>E38</f>
        <v>239</v>
      </c>
      <c r="D16" s="241">
        <f>G38</f>
        <v>194</v>
      </c>
      <c r="E16" s="1773">
        <f>I38</f>
        <v>553</v>
      </c>
      <c r="F16" s="1773">
        <f>K38</f>
        <v>635</v>
      </c>
      <c r="G16" s="1773">
        <f>M38</f>
        <v>952</v>
      </c>
    </row>
    <row r="17" spans="2:16" ht="25.5" x14ac:dyDescent="0.2">
      <c r="B17" s="1331" t="s">
        <v>2139</v>
      </c>
      <c r="C17" s="242">
        <v>3732</v>
      </c>
      <c r="D17" s="242">
        <v>3763</v>
      </c>
      <c r="E17" s="1534">
        <v>3688</v>
      </c>
      <c r="F17" s="1534">
        <v>3598</v>
      </c>
      <c r="G17" s="1534">
        <v>3469</v>
      </c>
    </row>
    <row r="18" spans="2:16" ht="21.75" customHeight="1" x14ac:dyDescent="0.2">
      <c r="B18" s="1233" t="s">
        <v>2140</v>
      </c>
      <c r="C18" s="108">
        <f>C16/C17</f>
        <v>6.404072883172561E-2</v>
      </c>
      <c r="D18" s="108">
        <f>D16/D17</f>
        <v>5.1554610682965719E-2</v>
      </c>
      <c r="E18" s="108">
        <f>E16/E17</f>
        <v>0.14994577006507592</v>
      </c>
      <c r="F18" s="108">
        <f>F16/F17</f>
        <v>0.1764869371873263</v>
      </c>
      <c r="G18" s="108">
        <f>G16/G17</f>
        <v>0.27443067166330354</v>
      </c>
    </row>
    <row r="20" spans="2:16" ht="15" customHeight="1" x14ac:dyDescent="0.2"/>
    <row r="21" spans="2:16" ht="15" customHeight="1" x14ac:dyDescent="0.2">
      <c r="C21" s="44" t="s">
        <v>2141</v>
      </c>
    </row>
    <row r="22" spans="2:16" ht="18" customHeight="1" x14ac:dyDescent="0.2">
      <c r="B22" s="2372" t="s">
        <v>2142</v>
      </c>
      <c r="C22" s="2372"/>
      <c r="D22" s="2188" t="s">
        <v>829</v>
      </c>
      <c r="E22" s="2666"/>
      <c r="F22" s="2188" t="s">
        <v>503</v>
      </c>
      <c r="G22" s="2666"/>
      <c r="H22" s="2188" t="s">
        <v>504</v>
      </c>
      <c r="I22" s="2666"/>
      <c r="J22" s="2188" t="s">
        <v>505</v>
      </c>
      <c r="K22" s="2666"/>
      <c r="L22" s="2188" t="s">
        <v>506</v>
      </c>
      <c r="M22" s="2666"/>
    </row>
    <row r="23" spans="2:16" ht="18" customHeight="1" x14ac:dyDescent="0.2">
      <c r="B23" s="2779"/>
      <c r="C23" s="2779"/>
      <c r="D23" s="1133" t="s">
        <v>2143</v>
      </c>
      <c r="E23" s="1133" t="s">
        <v>2144</v>
      </c>
      <c r="F23" s="1133" t="s">
        <v>2143</v>
      </c>
      <c r="G23" s="1133" t="s">
        <v>2144</v>
      </c>
      <c r="H23" s="1133" t="s">
        <v>2143</v>
      </c>
      <c r="I23" s="1133" t="s">
        <v>2144</v>
      </c>
      <c r="J23" s="1133" t="s">
        <v>2143</v>
      </c>
      <c r="K23" s="1133" t="s">
        <v>2144</v>
      </c>
      <c r="L23" s="1133" t="s">
        <v>2143</v>
      </c>
      <c r="M23" s="1133" t="s">
        <v>2144</v>
      </c>
    </row>
    <row r="24" spans="2:16" ht="14.25" x14ac:dyDescent="0.2">
      <c r="B24" s="2777" t="s">
        <v>2145</v>
      </c>
      <c r="C24" s="2778"/>
      <c r="D24" s="265"/>
      <c r="E24" s="266"/>
      <c r="F24" s="265"/>
      <c r="G24" s="266"/>
      <c r="H24" s="265"/>
      <c r="I24" s="267"/>
      <c r="J24" s="265"/>
      <c r="K24" s="266"/>
      <c r="L24" s="268" t="s">
        <v>2146</v>
      </c>
      <c r="M24" s="266" t="s">
        <v>2146</v>
      </c>
    </row>
    <row r="25" spans="2:16" ht="14.25" x14ac:dyDescent="0.2">
      <c r="B25" s="2777" t="s">
        <v>2147</v>
      </c>
      <c r="C25" s="2778"/>
      <c r="D25" s="265">
        <v>1</v>
      </c>
      <c r="E25" s="266">
        <v>35</v>
      </c>
      <c r="F25" s="265"/>
      <c r="G25" s="266"/>
      <c r="H25" s="265"/>
      <c r="I25" s="267"/>
      <c r="J25" s="265" t="s">
        <v>2146</v>
      </c>
      <c r="K25" s="266" t="s">
        <v>2146</v>
      </c>
      <c r="L25" s="268" t="s">
        <v>2146</v>
      </c>
      <c r="M25" s="266" t="s">
        <v>2146</v>
      </c>
    </row>
    <row r="26" spans="2:16" ht="14.25" x14ac:dyDescent="0.2">
      <c r="B26" s="2777" t="s">
        <v>2148</v>
      </c>
      <c r="C26" s="2778"/>
      <c r="D26" s="265">
        <v>1</v>
      </c>
      <c r="E26" s="266">
        <v>21</v>
      </c>
      <c r="F26" s="265"/>
      <c r="G26" s="266"/>
      <c r="H26" s="265" t="s">
        <v>2146</v>
      </c>
      <c r="I26" s="267" t="s">
        <v>2146</v>
      </c>
      <c r="J26" s="265" t="s">
        <v>2146</v>
      </c>
      <c r="K26" s="266" t="s">
        <v>2146</v>
      </c>
      <c r="L26" s="268" t="s">
        <v>2146</v>
      </c>
      <c r="M26" s="266" t="s">
        <v>2146</v>
      </c>
    </row>
    <row r="27" spans="2:16" ht="14.25" x14ac:dyDescent="0.2">
      <c r="B27" s="2777" t="s">
        <v>2149</v>
      </c>
      <c r="C27" s="2778"/>
      <c r="D27" s="265">
        <v>4</v>
      </c>
      <c r="E27" s="266">
        <v>49</v>
      </c>
      <c r="F27" s="265">
        <v>8</v>
      </c>
      <c r="G27" s="266">
        <v>54</v>
      </c>
      <c r="H27" s="265">
        <v>8</v>
      </c>
      <c r="I27" s="267">
        <v>92</v>
      </c>
      <c r="J27" s="265">
        <v>6</v>
      </c>
      <c r="K27" s="266">
        <v>98</v>
      </c>
      <c r="L27" s="268">
        <v>7</v>
      </c>
      <c r="M27" s="266">
        <v>149</v>
      </c>
    </row>
    <row r="28" spans="2:16" ht="14.25" x14ac:dyDescent="0.2">
      <c r="B28" s="2777" t="s">
        <v>2150</v>
      </c>
      <c r="C28" s="2778"/>
      <c r="D28" s="265">
        <v>1</v>
      </c>
      <c r="E28" s="266">
        <v>23</v>
      </c>
      <c r="F28" s="265"/>
      <c r="G28" s="266"/>
      <c r="H28" s="265">
        <v>1</v>
      </c>
      <c r="I28" s="267">
        <v>45</v>
      </c>
      <c r="J28" s="265">
        <v>1</v>
      </c>
      <c r="K28" s="266">
        <v>46</v>
      </c>
      <c r="L28" s="268">
        <v>1</v>
      </c>
      <c r="M28" s="266">
        <v>43</v>
      </c>
    </row>
    <row r="29" spans="2:16" ht="14.25" x14ac:dyDescent="0.2">
      <c r="B29" s="2777" t="s">
        <v>2151</v>
      </c>
      <c r="C29" s="2778"/>
      <c r="D29" s="265">
        <v>1</v>
      </c>
      <c r="E29" s="266">
        <v>12</v>
      </c>
      <c r="F29" s="265"/>
      <c r="G29" s="266"/>
      <c r="H29" s="265">
        <v>2</v>
      </c>
      <c r="I29" s="267">
        <v>30</v>
      </c>
      <c r="J29" s="265">
        <v>1</v>
      </c>
      <c r="K29" s="266">
        <v>27</v>
      </c>
      <c r="L29" s="268">
        <v>1</v>
      </c>
      <c r="M29" s="266">
        <v>35</v>
      </c>
      <c r="N29" s="2396"/>
      <c r="O29" s="2396"/>
      <c r="P29" s="2396"/>
    </row>
    <row r="30" spans="2:16" ht="15.75" customHeight="1" x14ac:dyDescent="0.2">
      <c r="B30" s="2288" t="s">
        <v>2152</v>
      </c>
      <c r="C30" s="2783"/>
      <c r="D30" s="265"/>
      <c r="E30" s="266"/>
      <c r="F30" s="265"/>
      <c r="G30" s="266"/>
      <c r="H30" s="265">
        <v>1</v>
      </c>
      <c r="I30" s="267">
        <v>55</v>
      </c>
      <c r="J30" s="265">
        <v>1</v>
      </c>
      <c r="K30" s="266">
        <v>35</v>
      </c>
      <c r="L30" s="268">
        <v>1</v>
      </c>
      <c r="M30" s="266">
        <v>32</v>
      </c>
    </row>
    <row r="31" spans="2:16" ht="15.75" customHeight="1" x14ac:dyDescent="0.2">
      <c r="B31" s="2288" t="s">
        <v>2153</v>
      </c>
      <c r="C31" s="2783"/>
      <c r="D31" s="265">
        <v>1</v>
      </c>
      <c r="E31" s="266">
        <v>6</v>
      </c>
      <c r="F31" s="265">
        <v>2</v>
      </c>
      <c r="G31" s="266">
        <v>8</v>
      </c>
      <c r="H31" s="265">
        <v>2</v>
      </c>
      <c r="I31" s="267">
        <v>15</v>
      </c>
      <c r="J31" s="265">
        <v>2</v>
      </c>
      <c r="K31" s="266">
        <v>6</v>
      </c>
      <c r="L31" s="268">
        <v>2</v>
      </c>
      <c r="M31" s="266">
        <v>7</v>
      </c>
    </row>
    <row r="32" spans="2:16" ht="15.75" customHeight="1" x14ac:dyDescent="0.2">
      <c r="B32" s="2777" t="s">
        <v>2154</v>
      </c>
      <c r="C32" s="2778"/>
      <c r="D32" s="265">
        <v>1</v>
      </c>
      <c r="E32" s="266">
        <v>14</v>
      </c>
      <c r="F32" s="265">
        <v>3</v>
      </c>
      <c r="G32" s="266">
        <v>32</v>
      </c>
      <c r="H32" s="265">
        <v>2</v>
      </c>
      <c r="I32" s="267">
        <v>33</v>
      </c>
      <c r="J32" s="265"/>
      <c r="K32" s="266"/>
      <c r="L32" s="268"/>
      <c r="M32" s="266"/>
    </row>
    <row r="33" spans="2:13" ht="15.75" customHeight="1" x14ac:dyDescent="0.2">
      <c r="B33" s="2777" t="s">
        <v>2155</v>
      </c>
      <c r="C33" s="2778"/>
      <c r="D33" s="265"/>
      <c r="E33" s="266"/>
      <c r="F33" s="265"/>
      <c r="G33" s="266"/>
      <c r="H33" s="265">
        <v>1</v>
      </c>
      <c r="I33" s="267">
        <v>31</v>
      </c>
      <c r="J33" s="265">
        <v>1</v>
      </c>
      <c r="K33" s="266">
        <v>42</v>
      </c>
      <c r="L33" s="268">
        <v>1</v>
      </c>
      <c r="M33" s="266">
        <v>51</v>
      </c>
    </row>
    <row r="34" spans="2:13" ht="15.75" customHeight="1" x14ac:dyDescent="0.2">
      <c r="B34" s="2288" t="s">
        <v>2156</v>
      </c>
      <c r="C34" s="2783"/>
      <c r="D34" s="265">
        <v>33</v>
      </c>
      <c r="E34" s="266">
        <v>33</v>
      </c>
      <c r="F34" s="265">
        <v>2</v>
      </c>
      <c r="G34" s="266">
        <v>45</v>
      </c>
      <c r="H34" s="265">
        <v>10</v>
      </c>
      <c r="I34" s="267">
        <v>141</v>
      </c>
      <c r="J34" s="265">
        <v>4</v>
      </c>
      <c r="K34" s="266">
        <v>292</v>
      </c>
      <c r="L34" s="268">
        <v>6</v>
      </c>
      <c r="M34" s="266">
        <v>352</v>
      </c>
    </row>
    <row r="35" spans="2:13" ht="15.75" customHeight="1" x14ac:dyDescent="0.2">
      <c r="B35" s="2777" t="s">
        <v>2157</v>
      </c>
      <c r="C35" s="2778"/>
      <c r="D35" s="270">
        <v>25</v>
      </c>
      <c r="E35" s="271">
        <v>25</v>
      </c>
      <c r="F35" s="270">
        <v>2</v>
      </c>
      <c r="G35" s="271">
        <v>32</v>
      </c>
      <c r="H35" s="270">
        <v>2</v>
      </c>
      <c r="I35" s="272">
        <v>65</v>
      </c>
      <c r="J35" s="265"/>
      <c r="K35" s="266"/>
      <c r="L35" s="268">
        <v>2</v>
      </c>
      <c r="M35" s="266">
        <v>72</v>
      </c>
    </row>
    <row r="36" spans="2:13" ht="15.75" customHeight="1" x14ac:dyDescent="0.2">
      <c r="B36" s="2777" t="s">
        <v>2158</v>
      </c>
      <c r="C36" s="2778"/>
      <c r="D36" s="265">
        <v>21</v>
      </c>
      <c r="E36" s="266">
        <v>21</v>
      </c>
      <c r="F36" s="265">
        <v>1</v>
      </c>
      <c r="G36" s="266">
        <v>23</v>
      </c>
      <c r="H36" s="265">
        <v>3</v>
      </c>
      <c r="I36" s="267">
        <v>46</v>
      </c>
      <c r="J36" s="265">
        <v>3</v>
      </c>
      <c r="K36" s="266">
        <v>89</v>
      </c>
      <c r="L36" s="268">
        <v>2</v>
      </c>
      <c r="M36" s="266">
        <v>76</v>
      </c>
    </row>
    <row r="37" spans="2:13" ht="15.75" customHeight="1" thickBot="1" x14ac:dyDescent="0.25">
      <c r="B37" s="2784" t="s">
        <v>2159</v>
      </c>
      <c r="C37" s="2785"/>
      <c r="D37" s="273" t="s">
        <v>763</v>
      </c>
      <c r="E37" s="274" t="s">
        <v>763</v>
      </c>
      <c r="F37" s="273">
        <v>1</v>
      </c>
      <c r="G37" s="274">
        <v>8</v>
      </c>
      <c r="H37" s="273"/>
      <c r="I37" s="275"/>
      <c r="J37" s="276">
        <v>2</v>
      </c>
      <c r="K37" s="277">
        <v>46</v>
      </c>
      <c r="L37" s="278">
        <v>6</v>
      </c>
      <c r="M37" s="277">
        <v>135</v>
      </c>
    </row>
    <row r="38" spans="2:13" ht="15.75" customHeight="1" thickBot="1" x14ac:dyDescent="0.3">
      <c r="B38" s="2786" t="s">
        <v>744</v>
      </c>
      <c r="C38" s="2787"/>
      <c r="D38" s="1774">
        <f t="shared" ref="D38:I38" si="0">SUM(D23:D36)</f>
        <v>89</v>
      </c>
      <c r="E38" s="1775">
        <f t="shared" si="0"/>
        <v>239</v>
      </c>
      <c r="F38" s="1776">
        <f t="shared" si="0"/>
        <v>18</v>
      </c>
      <c r="G38" s="1777">
        <f t="shared" si="0"/>
        <v>194</v>
      </c>
      <c r="H38" s="1776">
        <f t="shared" si="0"/>
        <v>32</v>
      </c>
      <c r="I38" s="1775">
        <f t="shared" si="0"/>
        <v>553</v>
      </c>
      <c r="J38" s="1778">
        <f>SUM(J26:J36)</f>
        <v>19</v>
      </c>
      <c r="K38" s="1779">
        <f>SUM(K26:K36)</f>
        <v>635</v>
      </c>
      <c r="L38" s="1780">
        <v>29</v>
      </c>
      <c r="M38" s="1779">
        <v>952</v>
      </c>
    </row>
    <row r="40" spans="2:13" ht="15.75" customHeight="1" x14ac:dyDescent="0.2">
      <c r="B40" s="2118" t="s">
        <v>1705</v>
      </c>
      <c r="C40" s="2118"/>
      <c r="D40" s="2118"/>
      <c r="E40" s="2118"/>
      <c r="F40" s="2118"/>
      <c r="H40" s="44" t="s">
        <v>428</v>
      </c>
    </row>
    <row r="41" spans="2:13" ht="15.75" customHeight="1" x14ac:dyDescent="0.2">
      <c r="B41" s="2780" t="s">
        <v>2160</v>
      </c>
      <c r="C41" s="2781"/>
      <c r="D41" s="2781"/>
      <c r="E41" s="2781"/>
      <c r="F41" s="2782"/>
    </row>
    <row r="42" spans="2:13" ht="21.75" customHeight="1" x14ac:dyDescent="0.2">
      <c r="B42" s="2395"/>
      <c r="C42" s="2396"/>
      <c r="D42" s="2396"/>
      <c r="E42" s="2396"/>
      <c r="F42" s="2397"/>
      <c r="H42" s="39" t="s">
        <v>429</v>
      </c>
    </row>
    <row r="43" spans="2:13" ht="21.75" customHeight="1" x14ac:dyDescent="0.2">
      <c r="B43" s="2395"/>
      <c r="C43" s="2396"/>
      <c r="D43" s="2396"/>
      <c r="E43" s="2396"/>
      <c r="F43" s="2397"/>
      <c r="H43" s="39" t="s">
        <v>430</v>
      </c>
    </row>
    <row r="44" spans="2:13" ht="21.75" customHeight="1" x14ac:dyDescent="0.2">
      <c r="B44" s="2395"/>
      <c r="C44" s="2396"/>
      <c r="D44" s="2396"/>
      <c r="E44" s="2396"/>
      <c r="F44" s="2397"/>
      <c r="H44" s="39" t="s">
        <v>326</v>
      </c>
    </row>
    <row r="45" spans="2:13" ht="21.75" customHeight="1" x14ac:dyDescent="0.2">
      <c r="B45" s="2395"/>
      <c r="C45" s="2396"/>
      <c r="D45" s="2396"/>
      <c r="E45" s="2396"/>
      <c r="F45" s="2397"/>
      <c r="H45" s="39" t="s">
        <v>431</v>
      </c>
    </row>
    <row r="46" spans="2:13" ht="15.75" customHeight="1" x14ac:dyDescent="0.2">
      <c r="B46" s="2395"/>
      <c r="C46" s="2396"/>
      <c r="D46" s="2396"/>
      <c r="E46" s="2396"/>
      <c r="F46" s="2397"/>
    </row>
    <row r="47" spans="2:13" ht="15.75" customHeight="1" x14ac:dyDescent="0.2">
      <c r="B47" s="2395"/>
      <c r="C47" s="2396"/>
      <c r="D47" s="2396"/>
      <c r="E47" s="2396"/>
      <c r="F47" s="2397"/>
    </row>
    <row r="48" spans="2:13" ht="15.75" customHeight="1" x14ac:dyDescent="0.2">
      <c r="B48" s="2395"/>
      <c r="C48" s="2396"/>
      <c r="D48" s="2396"/>
      <c r="E48" s="2396"/>
      <c r="F48" s="2397"/>
    </row>
    <row r="49" spans="2:6" ht="15.75" customHeight="1" x14ac:dyDescent="0.2">
      <c r="B49" s="2395"/>
      <c r="C49" s="2396"/>
      <c r="D49" s="2396"/>
      <c r="E49" s="2396"/>
      <c r="F49" s="2397"/>
    </row>
    <row r="50" spans="2:6" ht="15.75" customHeight="1" x14ac:dyDescent="0.2">
      <c r="B50" s="2398"/>
      <c r="C50" s="2399"/>
      <c r="D50" s="2399"/>
      <c r="E50" s="2399"/>
      <c r="F50" s="2400"/>
    </row>
    <row r="51" spans="2:6" ht="15.75" customHeight="1" x14ac:dyDescent="0.2">
      <c r="B51" s="186"/>
      <c r="C51" s="186"/>
      <c r="D51" s="186"/>
      <c r="E51" s="186"/>
      <c r="F51" s="186"/>
    </row>
    <row r="52" spans="2:6" ht="15.75" customHeight="1" x14ac:dyDescent="0.2">
      <c r="B52" s="186"/>
      <c r="C52" s="186"/>
      <c r="D52" s="186"/>
      <c r="E52" s="186"/>
      <c r="F52" s="186"/>
    </row>
    <row r="53" spans="2:6" ht="15.75" customHeight="1" x14ac:dyDescent="0.2">
      <c r="B53" s="186"/>
      <c r="C53" s="186"/>
      <c r="D53" s="186"/>
      <c r="E53" s="186"/>
      <c r="F53" s="186"/>
    </row>
  </sheetData>
  <mergeCells count="47">
    <mergeCell ref="B40:F40"/>
    <mergeCell ref="B41:F50"/>
    <mergeCell ref="N29:P29"/>
    <mergeCell ref="B30:C30"/>
    <mergeCell ref="B24:C24"/>
    <mergeCell ref="B25:C25"/>
    <mergeCell ref="B28:C28"/>
    <mergeCell ref="B29:C29"/>
    <mergeCell ref="B31:C31"/>
    <mergeCell ref="B32:C32"/>
    <mergeCell ref="B33:C33"/>
    <mergeCell ref="B34:C34"/>
    <mergeCell ref="B35:C35"/>
    <mergeCell ref="B36:C36"/>
    <mergeCell ref="B37:C37"/>
    <mergeCell ref="B38:C38"/>
    <mergeCell ref="B10:M10"/>
    <mergeCell ref="D22:E22"/>
    <mergeCell ref="F22:G22"/>
    <mergeCell ref="B7:C7"/>
    <mergeCell ref="D7:E7"/>
    <mergeCell ref="F7:G7"/>
    <mergeCell ref="B8:C8"/>
    <mergeCell ref="D8:E8"/>
    <mergeCell ref="F8:G8"/>
    <mergeCell ref="B22:C23"/>
    <mergeCell ref="H22:I22"/>
    <mergeCell ref="J22:K22"/>
    <mergeCell ref="L22:M22"/>
    <mergeCell ref="H7:J7"/>
    <mergeCell ref="H8:J8"/>
    <mergeCell ref="B2:E2"/>
    <mergeCell ref="F2:J2"/>
    <mergeCell ref="B26:C26"/>
    <mergeCell ref="B27:C27"/>
    <mergeCell ref="B4:C4"/>
    <mergeCell ref="D4:E4"/>
    <mergeCell ref="F4:G4"/>
    <mergeCell ref="H4:J4"/>
    <mergeCell ref="B5:C5"/>
    <mergeCell ref="D5:E5"/>
    <mergeCell ref="F5:G5"/>
    <mergeCell ref="B6:C6"/>
    <mergeCell ref="D6:E6"/>
    <mergeCell ref="F6:G6"/>
    <mergeCell ref="H5:J5"/>
    <mergeCell ref="H6:J6"/>
  </mergeCells>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iconSet" priority="1" id="{00000000-000E-0000-4900-000001000000}">
            <x14:iconSet iconSet="4Arrows" custom="1">
              <x14:cfvo type="percent">
                <xm:f>0</xm:f>
              </x14:cfvo>
              <x14:cfvo type="num">
                <xm:f>0.1</xm:f>
              </x14:cfvo>
              <x14:cfvo type="num">
                <xm:f>0.15</xm:f>
              </x14:cfvo>
              <x14:cfvo type="num">
                <xm:f>0.25</xm:f>
              </x14:cfvo>
              <x14:cfIcon iconSet="3TrafficLights1" iconId="0"/>
              <x14:cfIcon iconSet="3TrafficLights1" iconId="1"/>
              <x14:cfIcon iconSet="3Triangles" iconId="2"/>
              <x14:cfIcon iconSet="3Symbols" iconId="2"/>
            </x14:iconSet>
          </x14:cfRule>
          <xm:sqref>C18:G18</xm:sqref>
        </x14:conditionalFormatting>
      </x14:conditionalFormattings>
    </ext>
  </extLst>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E86B7-76F7-4909-8C5D-97CFAF54CBB1}">
  <sheetPr>
    <tabColor theme="4" tint="0.79998168889431442"/>
  </sheetPr>
  <dimension ref="B2:M31"/>
  <sheetViews>
    <sheetView showGridLines="0" workbookViewId="0">
      <selection activeCell="N21" sqref="N21"/>
    </sheetView>
  </sheetViews>
  <sheetFormatPr defaultColWidth="8.85546875" defaultRowHeight="15.75" customHeight="1" x14ac:dyDescent="0.2"/>
  <cols>
    <col min="1" max="1" width="3.42578125" style="39" customWidth="1"/>
    <col min="2" max="2" width="14.140625" style="39" customWidth="1"/>
    <col min="3" max="3" width="16.85546875" style="39" customWidth="1"/>
    <col min="4" max="4" width="16" style="39" customWidth="1"/>
    <col min="5" max="6" width="12.5703125" style="39" bestFit="1" customWidth="1"/>
    <col min="7" max="7" width="13.5703125" style="39" customWidth="1"/>
    <col min="8" max="10" width="16.7109375" style="39" customWidth="1"/>
    <col min="11" max="11" width="32.5703125" style="39" customWidth="1"/>
    <col min="12" max="20" width="7.5703125" style="39" customWidth="1"/>
    <col min="21" max="16384" width="8.85546875" style="39"/>
  </cols>
  <sheetData>
    <row r="2" spans="2:10" s="166" customFormat="1" ht="24.75" customHeight="1" x14ac:dyDescent="0.25">
      <c r="B2" s="2776" t="s">
        <v>0</v>
      </c>
      <c r="C2" s="2441"/>
      <c r="D2" s="2441"/>
      <c r="E2" s="2608"/>
      <c r="F2" s="2046" t="s">
        <v>123</v>
      </c>
      <c r="G2" s="2047"/>
      <c r="H2" s="2047"/>
      <c r="I2" s="2047"/>
      <c r="J2" s="2106"/>
    </row>
    <row r="3" spans="2:10" ht="14.25" x14ac:dyDescent="0.2">
      <c r="B3" s="40"/>
      <c r="C3" s="40"/>
      <c r="D3" s="41"/>
      <c r="E3" s="41"/>
      <c r="F3" s="41"/>
      <c r="G3" s="41"/>
      <c r="H3" s="41"/>
      <c r="I3" s="41"/>
      <c r="J3" s="41"/>
    </row>
    <row r="4" spans="2:10" ht="81.75" customHeight="1" x14ac:dyDescent="0.2">
      <c r="B4" s="2118" t="s">
        <v>124</v>
      </c>
      <c r="C4" s="2183"/>
      <c r="D4" s="2107" t="s">
        <v>91</v>
      </c>
      <c r="E4" s="2108"/>
      <c r="F4" s="2189" t="s">
        <v>126</v>
      </c>
      <c r="G4" s="1936"/>
      <c r="H4" s="2109" t="s">
        <v>2161</v>
      </c>
      <c r="I4" s="2052"/>
      <c r="J4" s="2053"/>
    </row>
    <row r="5" spans="2:10" ht="40.5" customHeight="1" x14ac:dyDescent="0.2">
      <c r="B5" s="2118" t="s">
        <v>128</v>
      </c>
      <c r="C5" s="2183"/>
      <c r="D5" s="2098" t="s">
        <v>2162</v>
      </c>
      <c r="E5" s="2099"/>
      <c r="F5" s="2189" t="s">
        <v>130</v>
      </c>
      <c r="G5" s="1936"/>
      <c r="H5" s="2103" t="s">
        <v>1369</v>
      </c>
      <c r="I5" s="2066"/>
      <c r="J5" s="2067"/>
    </row>
    <row r="6" spans="2:10" ht="27.75" customHeight="1" x14ac:dyDescent="0.2">
      <c r="B6" s="2118" t="s">
        <v>132</v>
      </c>
      <c r="C6" s="2183"/>
      <c r="D6" s="2098" t="s">
        <v>1416</v>
      </c>
      <c r="E6" s="2099"/>
      <c r="F6" s="2189" t="s">
        <v>134</v>
      </c>
      <c r="G6" s="1936"/>
      <c r="H6" s="2098" t="s">
        <v>135</v>
      </c>
      <c r="I6" s="2039"/>
      <c r="J6" s="2040"/>
    </row>
    <row r="7" spans="2:10" ht="39" customHeight="1" x14ac:dyDescent="0.2">
      <c r="B7" s="2118" t="s">
        <v>136</v>
      </c>
      <c r="C7" s="2183"/>
      <c r="D7" s="2098" t="s">
        <v>2097</v>
      </c>
      <c r="E7" s="2099"/>
      <c r="F7" s="2189" t="s">
        <v>138</v>
      </c>
      <c r="G7" s="1936"/>
      <c r="H7" s="2098" t="s">
        <v>139</v>
      </c>
      <c r="I7" s="2039"/>
      <c r="J7" s="2040"/>
    </row>
    <row r="8" spans="2:10" ht="27" customHeight="1" x14ac:dyDescent="0.2">
      <c r="B8" s="2118" t="s">
        <v>140</v>
      </c>
      <c r="C8" s="2183"/>
      <c r="D8" s="2098" t="s">
        <v>2134</v>
      </c>
      <c r="E8" s="2099"/>
      <c r="F8" s="2189" t="s">
        <v>142</v>
      </c>
      <c r="G8" s="1936"/>
      <c r="H8" s="2164" t="s">
        <v>2163</v>
      </c>
      <c r="I8" s="2063"/>
      <c r="J8" s="2165"/>
    </row>
    <row r="9" spans="2:10" ht="22.5" customHeight="1" x14ac:dyDescent="0.2"/>
    <row r="10" spans="2:10" ht="12.75" x14ac:dyDescent="0.2">
      <c r="B10" s="2121" t="s">
        <v>144</v>
      </c>
      <c r="C10" s="2159"/>
      <c r="D10" s="2159"/>
      <c r="E10" s="2159"/>
      <c r="F10" s="2159"/>
      <c r="G10" s="2159"/>
      <c r="H10" s="2159"/>
      <c r="I10" s="2159"/>
      <c r="J10" s="2159"/>
    </row>
    <row r="11" spans="2:10" s="172" customFormat="1" ht="22.5" customHeight="1" x14ac:dyDescent="0.2">
      <c r="B11" s="1106" t="s">
        <v>2164</v>
      </c>
      <c r="C11" s="1107"/>
      <c r="D11" s="1107"/>
      <c r="E11" s="1107"/>
      <c r="F11" s="1109" t="s">
        <v>312</v>
      </c>
      <c r="G11" s="1107"/>
      <c r="H11" s="1107"/>
      <c r="I11" s="1107"/>
      <c r="J11" s="1110"/>
    </row>
    <row r="12" spans="2:10" ht="12.75" x14ac:dyDescent="0.2"/>
    <row r="13" spans="2:10" ht="12.75" x14ac:dyDescent="0.2"/>
    <row r="14" spans="2:10" ht="31.5" customHeight="1" x14ac:dyDescent="0.2">
      <c r="B14" s="1182">
        <v>2024</v>
      </c>
      <c r="C14" s="1182">
        <v>2025</v>
      </c>
    </row>
    <row r="15" spans="2:10" ht="31.5" customHeight="1" x14ac:dyDescent="0.2">
      <c r="B15" s="1781" t="s">
        <v>2165</v>
      </c>
      <c r="C15" s="1781" t="s">
        <v>2166</v>
      </c>
    </row>
    <row r="16" spans="2:10" ht="39" customHeight="1" x14ac:dyDescent="0.2">
      <c r="B16" s="145" t="s">
        <v>2167</v>
      </c>
      <c r="C16" s="145" t="s">
        <v>2168</v>
      </c>
    </row>
    <row r="17" spans="2:13" ht="39" customHeight="1" x14ac:dyDescent="0.2">
      <c r="B17" s="145" t="s">
        <v>2169</v>
      </c>
      <c r="C17" s="145" t="s">
        <v>2170</v>
      </c>
    </row>
    <row r="18" spans="2:13" ht="39" customHeight="1" x14ac:dyDescent="0.2">
      <c r="B18" s="145"/>
      <c r="C18" s="145" t="s">
        <v>2064</v>
      </c>
    </row>
    <row r="19" spans="2:13" ht="39" customHeight="1" x14ac:dyDescent="0.2">
      <c r="B19" s="145"/>
      <c r="C19" s="145" t="s">
        <v>2171</v>
      </c>
    </row>
    <row r="20" spans="2:13" ht="37.5" customHeight="1" x14ac:dyDescent="0.2"/>
    <row r="21" spans="2:13" ht="37.5" customHeight="1" x14ac:dyDescent="0.2"/>
    <row r="22" spans="2:13" ht="37.5" customHeight="1" x14ac:dyDescent="0.2"/>
    <row r="23" spans="2:13" ht="37.5" customHeight="1" x14ac:dyDescent="0.2"/>
    <row r="24" spans="2:13" ht="17.25" customHeight="1" x14ac:dyDescent="0.2"/>
    <row r="25" spans="2:13" ht="17.25" customHeight="1" x14ac:dyDescent="0.2"/>
    <row r="26" spans="2:13" ht="17.25" customHeight="1" x14ac:dyDescent="0.2"/>
    <row r="27" spans="2:13" ht="17.25" customHeight="1" x14ac:dyDescent="0.2"/>
    <row r="28" spans="2:13" ht="12.75" x14ac:dyDescent="0.2"/>
    <row r="29" spans="2:13" ht="14.25" x14ac:dyDescent="0.2">
      <c r="B29" s="184"/>
      <c r="C29" s="184"/>
      <c r="D29" s="185"/>
      <c r="E29" s="185"/>
      <c r="F29" s="185"/>
      <c r="G29" s="185"/>
      <c r="H29" s="185"/>
      <c r="I29" s="185"/>
      <c r="J29" s="185"/>
      <c r="K29" s="2396"/>
      <c r="L29" s="2396"/>
      <c r="M29" s="2396"/>
    </row>
    <row r="31" spans="2:13" ht="16.5" customHeight="1" x14ac:dyDescent="0.2"/>
  </sheetData>
  <mergeCells count="24">
    <mergeCell ref="K29:M29"/>
    <mergeCell ref="B10:J10"/>
    <mergeCell ref="B7:C7"/>
    <mergeCell ref="D7:E7"/>
    <mergeCell ref="F7:G7"/>
    <mergeCell ref="H7:J7"/>
    <mergeCell ref="B8:C8"/>
    <mergeCell ref="D8:E8"/>
    <mergeCell ref="F8:G8"/>
    <mergeCell ref="H8:J8"/>
    <mergeCell ref="B5:C5"/>
    <mergeCell ref="D5:E5"/>
    <mergeCell ref="F5:G5"/>
    <mergeCell ref="H5:J5"/>
    <mergeCell ref="B6:C6"/>
    <mergeCell ref="D6:E6"/>
    <mergeCell ref="F6:G6"/>
    <mergeCell ref="H6:J6"/>
    <mergeCell ref="B4:C4"/>
    <mergeCell ref="D4:E4"/>
    <mergeCell ref="F4:G4"/>
    <mergeCell ref="H4:J4"/>
    <mergeCell ref="B2:E2"/>
    <mergeCell ref="F2:J2"/>
  </mergeCells>
  <pageMargins left="0.7" right="0.7" top="0.75" bottom="0.75" header="0.3" footer="0.3"/>
  <drawing r:id="rId1"/>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C11BA-D4D1-4534-8E0C-16E72A4869FB}">
  <sheetPr>
    <tabColor theme="2"/>
  </sheetPr>
  <dimension ref="B2:O32"/>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16.85546875" style="39" customWidth="1"/>
    <col min="4" max="4" width="16" style="39" customWidth="1"/>
    <col min="5" max="11" width="12.5703125" style="39"/>
    <col min="12" max="12" width="0.28515625" style="39" customWidth="1"/>
    <col min="13" max="13" width="32.5703125" style="39" customWidth="1"/>
    <col min="14" max="22" width="7.5703125" style="39" customWidth="1"/>
    <col min="23" max="16384" width="12.5703125" style="39"/>
  </cols>
  <sheetData>
    <row r="2" spans="2:12" s="166" customFormat="1" ht="27" customHeight="1" x14ac:dyDescent="0.25">
      <c r="B2" s="2625" t="s">
        <v>0</v>
      </c>
      <c r="C2" s="2625"/>
      <c r="D2" s="2625"/>
      <c r="E2" s="2625" t="s">
        <v>123</v>
      </c>
      <c r="F2" s="2627" t="s">
        <v>2172</v>
      </c>
      <c r="G2" s="2627"/>
      <c r="H2" s="2627"/>
      <c r="I2" s="2627"/>
      <c r="J2" s="2627"/>
      <c r="K2" s="2627"/>
      <c r="L2" s="2627"/>
    </row>
    <row r="3" spans="2:12" ht="22.5" customHeight="1" x14ac:dyDescent="0.2">
      <c r="B3" s="40"/>
      <c r="C3" s="40"/>
      <c r="D3" s="41"/>
      <c r="E3" s="41"/>
      <c r="F3" s="41"/>
      <c r="G3" s="41"/>
      <c r="H3" s="41"/>
      <c r="I3" s="41"/>
      <c r="J3" s="41"/>
      <c r="K3" s="41"/>
    </row>
    <row r="4" spans="2:12" ht="59.25" customHeight="1" x14ac:dyDescent="0.2">
      <c r="B4" s="2118" t="s">
        <v>124</v>
      </c>
      <c r="C4" s="2183"/>
      <c r="D4" s="2107" t="s">
        <v>92</v>
      </c>
      <c r="E4" s="2108"/>
      <c r="F4" s="2189" t="s">
        <v>126</v>
      </c>
      <c r="G4" s="1936"/>
      <c r="H4" s="2125" t="s">
        <v>2173</v>
      </c>
      <c r="I4" s="2126"/>
      <c r="J4" s="2126"/>
      <c r="K4" s="2126"/>
      <c r="L4" s="2144"/>
    </row>
    <row r="5" spans="2:12" ht="45" customHeight="1" x14ac:dyDescent="0.2">
      <c r="B5" s="2118" t="s">
        <v>128</v>
      </c>
      <c r="C5" s="2183"/>
      <c r="D5" s="2098" t="s">
        <v>2174</v>
      </c>
      <c r="E5" s="2099"/>
      <c r="F5" s="2189" t="s">
        <v>130</v>
      </c>
      <c r="G5" s="1936"/>
      <c r="H5" s="2098" t="s">
        <v>496</v>
      </c>
      <c r="I5" s="2039"/>
      <c r="J5" s="2039"/>
      <c r="K5" s="2039"/>
      <c r="L5" s="2040"/>
    </row>
    <row r="6" spans="2:12" ht="22.5" customHeight="1" x14ac:dyDescent="0.2">
      <c r="B6" s="2118" t="s">
        <v>132</v>
      </c>
      <c r="C6" s="2183"/>
      <c r="D6" s="2098" t="s">
        <v>2175</v>
      </c>
      <c r="E6" s="2099"/>
      <c r="F6" s="2189" t="s">
        <v>134</v>
      </c>
      <c r="G6" s="1936"/>
      <c r="H6" s="2098" t="s">
        <v>135</v>
      </c>
      <c r="I6" s="2039"/>
      <c r="J6" s="2039"/>
      <c r="K6" s="2039"/>
      <c r="L6" s="2040"/>
    </row>
    <row r="7" spans="2:12" ht="40.5" customHeight="1" x14ac:dyDescent="0.2">
      <c r="B7" s="2118" t="s">
        <v>136</v>
      </c>
      <c r="C7" s="2183"/>
      <c r="D7" s="2098" t="s">
        <v>2176</v>
      </c>
      <c r="E7" s="2099"/>
      <c r="F7" s="2189" t="s">
        <v>138</v>
      </c>
      <c r="G7" s="1936"/>
      <c r="H7" s="2098" t="s">
        <v>2177</v>
      </c>
      <c r="I7" s="2039"/>
      <c r="J7" s="2039"/>
      <c r="K7" s="2039"/>
      <c r="L7" s="2040"/>
    </row>
    <row r="8" spans="2:12" ht="36" customHeight="1" x14ac:dyDescent="0.2">
      <c r="B8" s="2118" t="s">
        <v>140</v>
      </c>
      <c r="C8" s="2183"/>
      <c r="D8" s="2098" t="s">
        <v>2178</v>
      </c>
      <c r="E8" s="2099"/>
      <c r="F8" s="2189" t="s">
        <v>142</v>
      </c>
      <c r="G8" s="1936"/>
      <c r="H8" s="2164" t="s">
        <v>1041</v>
      </c>
      <c r="I8" s="2063"/>
      <c r="J8" s="2063"/>
      <c r="K8" s="2063"/>
      <c r="L8" s="2165"/>
    </row>
    <row r="9" spans="2:12" ht="18.75" customHeight="1" x14ac:dyDescent="0.2"/>
    <row r="10" spans="2:12" ht="22.5" customHeight="1" x14ac:dyDescent="0.2">
      <c r="B10" s="2121" t="s">
        <v>144</v>
      </c>
      <c r="C10" s="2159"/>
      <c r="D10" s="2159"/>
      <c r="E10" s="2159"/>
      <c r="F10" s="2159"/>
      <c r="G10" s="2159"/>
      <c r="H10" s="2159"/>
      <c r="I10" s="2159"/>
      <c r="J10" s="2159"/>
      <c r="K10" s="2159"/>
      <c r="L10" s="2308"/>
    </row>
    <row r="11" spans="2:12" s="172" customFormat="1" ht="22.5" customHeight="1" x14ac:dyDescent="0.2">
      <c r="B11" s="1106" t="s">
        <v>2179</v>
      </c>
      <c r="C11" s="1107"/>
      <c r="D11" s="1107"/>
      <c r="E11" s="1107"/>
      <c r="F11" s="1107"/>
      <c r="G11" s="1109" t="s">
        <v>601</v>
      </c>
      <c r="H11" s="1107"/>
      <c r="I11" s="1100"/>
      <c r="J11" s="1107"/>
      <c r="K11" s="1110"/>
    </row>
    <row r="12" spans="2:12" ht="22.5" customHeight="1" x14ac:dyDescent="0.2">
      <c r="B12" s="183"/>
      <c r="C12" s="92"/>
      <c r="D12" s="92"/>
      <c r="E12" s="92"/>
      <c r="F12" s="92"/>
      <c r="G12" s="92"/>
      <c r="H12" s="92"/>
      <c r="I12" s="92"/>
      <c r="J12" s="92"/>
      <c r="K12" s="92"/>
      <c r="L12" s="92"/>
    </row>
    <row r="13" spans="2:12" ht="22.5" customHeight="1" x14ac:dyDescent="0.2">
      <c r="B13" s="2581"/>
      <c r="C13" s="2581"/>
      <c r="D13" s="1146" t="s">
        <v>1621</v>
      </c>
      <c r="E13" s="1146" t="s">
        <v>1622</v>
      </c>
      <c r="F13" s="1146" t="s">
        <v>828</v>
      </c>
      <c r="G13" s="1146" t="s">
        <v>829</v>
      </c>
      <c r="H13" s="1146" t="s">
        <v>503</v>
      </c>
      <c r="I13" s="1146" t="s">
        <v>504</v>
      </c>
      <c r="J13" s="1146" t="s">
        <v>505</v>
      </c>
      <c r="K13" s="1146" t="s">
        <v>506</v>
      </c>
    </row>
    <row r="14" spans="2:12" ht="24.75" customHeight="1" x14ac:dyDescent="0.2">
      <c r="B14" s="2788" t="s">
        <v>2180</v>
      </c>
      <c r="C14" s="2789"/>
      <c r="D14" s="1783">
        <v>9</v>
      </c>
      <c r="E14" s="1783">
        <v>6</v>
      </c>
      <c r="F14" s="1783">
        <v>13</v>
      </c>
      <c r="G14" s="1783">
        <v>13</v>
      </c>
      <c r="H14" s="1783">
        <v>7</v>
      </c>
      <c r="I14" s="1786">
        <v>19</v>
      </c>
      <c r="J14" s="1786">
        <v>15</v>
      </c>
      <c r="K14" s="1786">
        <v>11</v>
      </c>
    </row>
    <row r="15" spans="2:12" ht="24.75" customHeight="1" x14ac:dyDescent="0.2">
      <c r="B15" s="2788" t="s">
        <v>2181</v>
      </c>
      <c r="C15" s="2789"/>
      <c r="D15" s="14">
        <v>3</v>
      </c>
      <c r="E15" s="14">
        <v>7</v>
      </c>
      <c r="F15" s="14">
        <v>3</v>
      </c>
      <c r="G15" s="14">
        <v>5</v>
      </c>
      <c r="H15" s="14">
        <v>5</v>
      </c>
      <c r="I15" s="1784">
        <v>6</v>
      </c>
      <c r="J15" s="1784">
        <v>9</v>
      </c>
      <c r="K15" s="1784">
        <v>15</v>
      </c>
    </row>
    <row r="16" spans="2:12" ht="24.75" customHeight="1" x14ac:dyDescent="0.2">
      <c r="B16" s="2788" t="s">
        <v>2182</v>
      </c>
      <c r="C16" s="2789"/>
      <c r="D16" s="1784">
        <f>SUM(D14:D15)</f>
        <v>12</v>
      </c>
      <c r="E16" s="1784">
        <f t="shared" ref="E16:K16" si="0">SUM(E14:E15)</f>
        <v>13</v>
      </c>
      <c r="F16" s="1784">
        <f t="shared" si="0"/>
        <v>16</v>
      </c>
      <c r="G16" s="1784">
        <f t="shared" si="0"/>
        <v>18</v>
      </c>
      <c r="H16" s="1784">
        <f t="shared" si="0"/>
        <v>12</v>
      </c>
      <c r="I16" s="260">
        <f t="shared" si="0"/>
        <v>25</v>
      </c>
      <c r="J16" s="260">
        <f t="shared" si="0"/>
        <v>24</v>
      </c>
      <c r="K16" s="260">
        <f t="shared" si="0"/>
        <v>26</v>
      </c>
      <c r="L16" s="261">
        <f>SUM(L9:L15)</f>
        <v>0</v>
      </c>
    </row>
    <row r="17" spans="2:15" ht="24.75" customHeight="1" x14ac:dyDescent="0.2">
      <c r="B17" s="2788" t="s">
        <v>2183</v>
      </c>
      <c r="C17" s="2789"/>
      <c r="D17" s="929"/>
      <c r="E17" s="929"/>
      <c r="F17" s="929"/>
      <c r="G17" s="929"/>
      <c r="H17" s="1528">
        <v>6</v>
      </c>
      <c r="I17" s="929">
        <v>13</v>
      </c>
      <c r="J17" s="929">
        <v>7</v>
      </c>
      <c r="K17" s="929">
        <v>11</v>
      </c>
    </row>
    <row r="18" spans="2:15" ht="24.75" customHeight="1" x14ac:dyDescent="0.2">
      <c r="B18" s="2788" t="s">
        <v>2184</v>
      </c>
      <c r="C18" s="2789"/>
      <c r="D18" s="929"/>
      <c r="E18" s="929"/>
      <c r="F18" s="929"/>
      <c r="G18" s="929"/>
      <c r="H18" s="929"/>
      <c r="I18" s="929"/>
      <c r="J18" s="929">
        <v>7</v>
      </c>
      <c r="K18" s="929">
        <v>6</v>
      </c>
    </row>
    <row r="19" spans="2:15" ht="24.75" customHeight="1" x14ac:dyDescent="0.2">
      <c r="B19" s="2790" t="s">
        <v>2185</v>
      </c>
      <c r="C19" s="2790"/>
      <c r="D19" s="1784">
        <f>SUM(D17:D18)</f>
        <v>0</v>
      </c>
      <c r="E19" s="1784">
        <f t="shared" ref="E19:L19" si="1">SUM(E17:E18)</f>
        <v>0</v>
      </c>
      <c r="F19" s="1784">
        <f t="shared" si="1"/>
        <v>0</v>
      </c>
      <c r="G19" s="1784">
        <f t="shared" si="1"/>
        <v>0</v>
      </c>
      <c r="H19" s="1784">
        <f t="shared" si="1"/>
        <v>6</v>
      </c>
      <c r="I19" s="1784">
        <f t="shared" si="1"/>
        <v>13</v>
      </c>
      <c r="J19" s="1784">
        <f t="shared" si="1"/>
        <v>14</v>
      </c>
      <c r="K19" s="1784">
        <f t="shared" si="1"/>
        <v>17</v>
      </c>
      <c r="L19" s="261">
        <f t="shared" si="1"/>
        <v>0</v>
      </c>
    </row>
    <row r="20" spans="2:15" ht="24.75" customHeight="1" x14ac:dyDescent="0.2">
      <c r="B20" s="2790" t="s">
        <v>2186</v>
      </c>
      <c r="C20" s="2790"/>
      <c r="D20" s="1785">
        <f>D19/D16</f>
        <v>0</v>
      </c>
      <c r="E20" s="1785">
        <f t="shared" ref="E20:K20" si="2">E19/E16</f>
        <v>0</v>
      </c>
      <c r="F20" s="1785">
        <f t="shared" si="2"/>
        <v>0</v>
      </c>
      <c r="G20" s="1785">
        <f t="shared" si="2"/>
        <v>0</v>
      </c>
      <c r="H20" s="1785">
        <f t="shared" si="2"/>
        <v>0.5</v>
      </c>
      <c r="I20" s="263">
        <f t="shared" si="2"/>
        <v>0.52</v>
      </c>
      <c r="J20" s="263">
        <f t="shared" si="2"/>
        <v>0.58333333333333337</v>
      </c>
      <c r="K20" s="263">
        <f t="shared" si="2"/>
        <v>0.65384615384615385</v>
      </c>
      <c r="L20" s="264"/>
    </row>
    <row r="21" spans="2:15" ht="22.5" customHeight="1" x14ac:dyDescent="0.2">
      <c r="B21" s="184"/>
      <c r="C21" s="184"/>
      <c r="D21" s="185"/>
      <c r="E21" s="185"/>
      <c r="F21" s="185"/>
      <c r="G21" s="185"/>
      <c r="H21" s="185"/>
      <c r="I21" s="185"/>
      <c r="J21" s="185"/>
      <c r="K21" s="185"/>
      <c r="M21" s="2396"/>
      <c r="N21" s="2396"/>
      <c r="O21" s="2396"/>
    </row>
    <row r="22" spans="2:15" ht="15.75" customHeight="1" x14ac:dyDescent="0.2">
      <c r="B22" s="2118" t="s">
        <v>1705</v>
      </c>
      <c r="C22" s="2308"/>
      <c r="D22" s="2308"/>
      <c r="E22" s="2308"/>
    </row>
    <row r="23" spans="2:15" ht="15.75" customHeight="1" x14ac:dyDescent="0.2">
      <c r="B23" s="2502" t="s">
        <v>2187</v>
      </c>
      <c r="C23" s="2502"/>
      <c r="D23" s="2502"/>
      <c r="E23" s="2502"/>
    </row>
    <row r="24" spans="2:15" ht="15.75" customHeight="1" x14ac:dyDescent="0.2">
      <c r="B24" s="2503"/>
      <c r="C24" s="2503"/>
      <c r="D24" s="2503"/>
      <c r="E24" s="2503"/>
    </row>
    <row r="25" spans="2:15" ht="15.75" customHeight="1" x14ac:dyDescent="0.2">
      <c r="B25" s="2503"/>
      <c r="C25" s="2503"/>
      <c r="D25" s="2503"/>
      <c r="E25" s="2503"/>
    </row>
    <row r="26" spans="2:15" ht="15.75" customHeight="1" x14ac:dyDescent="0.2">
      <c r="B26" s="2503"/>
      <c r="C26" s="2503"/>
      <c r="D26" s="2503"/>
      <c r="E26" s="2503"/>
    </row>
    <row r="27" spans="2:15" ht="15.75" customHeight="1" x14ac:dyDescent="0.2">
      <c r="B27" s="2503"/>
      <c r="C27" s="2503"/>
      <c r="D27" s="2503"/>
      <c r="E27" s="2503"/>
    </row>
    <row r="28" spans="2:15" ht="15.75" customHeight="1" x14ac:dyDescent="0.2">
      <c r="B28" s="2503"/>
      <c r="C28" s="2503"/>
      <c r="D28" s="2503"/>
      <c r="E28" s="2503"/>
    </row>
    <row r="29" spans="2:15" ht="15.75" customHeight="1" x14ac:dyDescent="0.2">
      <c r="B29" s="2503"/>
      <c r="C29" s="2503"/>
      <c r="D29" s="2503"/>
      <c r="E29" s="2503"/>
    </row>
    <row r="30" spans="2:15" ht="15.75" customHeight="1" x14ac:dyDescent="0.2">
      <c r="B30" s="2503"/>
      <c r="C30" s="2503"/>
      <c r="D30" s="2503"/>
      <c r="E30" s="2503"/>
    </row>
    <row r="31" spans="2:15" ht="15.75" customHeight="1" x14ac:dyDescent="0.2">
      <c r="B31" s="2503"/>
      <c r="C31" s="2503"/>
      <c r="D31" s="2503"/>
      <c r="E31" s="2503"/>
    </row>
    <row r="32" spans="2:15" ht="15.75" customHeight="1" x14ac:dyDescent="0.2">
      <c r="B32" s="2503"/>
      <c r="C32" s="2503"/>
      <c r="D32" s="2503"/>
      <c r="E32" s="2503"/>
    </row>
  </sheetData>
  <mergeCells count="34">
    <mergeCell ref="B23:E32"/>
    <mergeCell ref="B4:C4"/>
    <mergeCell ref="D4:E4"/>
    <mergeCell ref="F4:G4"/>
    <mergeCell ref="H4:L4"/>
    <mergeCell ref="B5:C5"/>
    <mergeCell ref="D5:E5"/>
    <mergeCell ref="F5:G5"/>
    <mergeCell ref="H5:L5"/>
    <mergeCell ref="B6:C6"/>
    <mergeCell ref="D6:E6"/>
    <mergeCell ref="F6:G6"/>
    <mergeCell ref="H6:L6"/>
    <mergeCell ref="B8:C8"/>
    <mergeCell ref="D8:E8"/>
    <mergeCell ref="F8:G8"/>
    <mergeCell ref="M21:O21"/>
    <mergeCell ref="B10:L10"/>
    <mergeCell ref="B13:C13"/>
    <mergeCell ref="B15:C15"/>
    <mergeCell ref="B14:C14"/>
    <mergeCell ref="B17:C17"/>
    <mergeCell ref="B18:C18"/>
    <mergeCell ref="B19:C19"/>
    <mergeCell ref="B16:C16"/>
    <mergeCell ref="B20:C20"/>
    <mergeCell ref="F7:G7"/>
    <mergeCell ref="H7:L7"/>
    <mergeCell ref="H8:L8"/>
    <mergeCell ref="B22:E22"/>
    <mergeCell ref="B2:E2"/>
    <mergeCell ref="F2:L2"/>
    <mergeCell ref="B7:C7"/>
    <mergeCell ref="D7:E7"/>
  </mergeCells>
  <pageMargins left="0.7" right="0.7" top="0.75" bottom="0.75" header="0.3" footer="0.3"/>
  <drawing r:id="rId1"/>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04898A-1377-4C15-A938-2D5790A84112}">
  <sheetPr>
    <tabColor theme="2"/>
  </sheetPr>
  <dimension ref="B2:M27"/>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16.85546875" style="39" customWidth="1"/>
    <col min="4" max="4" width="16" style="39" customWidth="1"/>
    <col min="5" max="11" width="12.5703125" style="39"/>
    <col min="12" max="20" width="7.5703125" style="39" customWidth="1"/>
    <col min="21" max="16384" width="12.5703125" style="39"/>
  </cols>
  <sheetData>
    <row r="2" spans="2:13" s="166" customFormat="1" ht="26.25" customHeight="1" x14ac:dyDescent="0.25">
      <c r="B2" s="2625" t="s">
        <v>0</v>
      </c>
      <c r="C2" s="2625"/>
      <c r="D2" s="2625"/>
      <c r="E2" s="2625" t="s">
        <v>123</v>
      </c>
      <c r="F2" s="2627" t="s">
        <v>2172</v>
      </c>
      <c r="G2" s="2627"/>
      <c r="H2" s="2627"/>
      <c r="I2" s="2627"/>
      <c r="J2" s="2627"/>
      <c r="K2" s="2627"/>
    </row>
    <row r="3" spans="2:13" ht="22.5" customHeight="1" x14ac:dyDescent="0.2">
      <c r="B3" s="40"/>
      <c r="C3" s="40"/>
      <c r="D3" s="41"/>
      <c r="E3" s="41"/>
      <c r="F3" s="41"/>
      <c r="G3" s="41"/>
      <c r="H3" s="41"/>
      <c r="I3" s="41"/>
      <c r="J3" s="41"/>
      <c r="K3" s="41"/>
    </row>
    <row r="4" spans="2:13" ht="94.5" customHeight="1" x14ac:dyDescent="0.2">
      <c r="B4" s="2118" t="s">
        <v>124</v>
      </c>
      <c r="C4" s="2183"/>
      <c r="D4" s="2107" t="s">
        <v>93</v>
      </c>
      <c r="E4" s="2108"/>
      <c r="F4" s="2189" t="s">
        <v>126</v>
      </c>
      <c r="G4" s="1936"/>
      <c r="H4" s="2125" t="s">
        <v>2188</v>
      </c>
      <c r="I4" s="2126"/>
      <c r="J4" s="2126"/>
      <c r="K4" s="2144"/>
    </row>
    <row r="5" spans="2:13" ht="59.25" customHeight="1" x14ac:dyDescent="0.2">
      <c r="B5" s="2118" t="s">
        <v>128</v>
      </c>
      <c r="C5" s="2183"/>
      <c r="D5" s="2098" t="s">
        <v>2189</v>
      </c>
      <c r="E5" s="2099"/>
      <c r="F5" s="2189" t="s">
        <v>130</v>
      </c>
      <c r="G5" s="1936"/>
      <c r="H5" s="2098" t="s">
        <v>2190</v>
      </c>
      <c r="I5" s="2039"/>
      <c r="J5" s="2039"/>
      <c r="K5" s="2040"/>
    </row>
    <row r="6" spans="2:13" ht="33.75" customHeight="1" x14ac:dyDescent="0.2">
      <c r="B6" s="2118" t="s">
        <v>132</v>
      </c>
      <c r="C6" s="2183"/>
      <c r="D6" s="2098" t="s">
        <v>2191</v>
      </c>
      <c r="E6" s="2099"/>
      <c r="F6" s="2189" t="s">
        <v>134</v>
      </c>
      <c r="G6" s="1936"/>
      <c r="H6" s="2098" t="s">
        <v>135</v>
      </c>
      <c r="I6" s="2039"/>
      <c r="J6" s="2039"/>
      <c r="K6" s="2040"/>
    </row>
    <row r="7" spans="2:13" ht="40.5" customHeight="1" x14ac:dyDescent="0.2">
      <c r="B7" s="2118" t="s">
        <v>136</v>
      </c>
      <c r="C7" s="2183"/>
      <c r="D7" s="2098" t="s">
        <v>2176</v>
      </c>
      <c r="E7" s="2099"/>
      <c r="F7" s="2189" t="s">
        <v>138</v>
      </c>
      <c r="G7" s="1936"/>
      <c r="H7" s="2098" t="s">
        <v>139</v>
      </c>
      <c r="I7" s="2039"/>
      <c r="J7" s="2039"/>
      <c r="K7" s="2040"/>
    </row>
    <row r="8" spans="2:13" ht="36" customHeight="1" x14ac:dyDescent="0.2">
      <c r="B8" s="2118" t="s">
        <v>140</v>
      </c>
      <c r="C8" s="2183"/>
      <c r="D8" s="2098" t="s">
        <v>2178</v>
      </c>
      <c r="E8" s="2099"/>
      <c r="F8" s="2189" t="s">
        <v>142</v>
      </c>
      <c r="G8" s="1936"/>
      <c r="H8" s="2164" t="s">
        <v>2192</v>
      </c>
      <c r="I8" s="2063"/>
      <c r="J8" s="2063"/>
      <c r="K8" s="2165"/>
    </row>
    <row r="9" spans="2:13" ht="16.5" customHeight="1" x14ac:dyDescent="0.2"/>
    <row r="10" spans="2:13" ht="22.5" customHeight="1" x14ac:dyDescent="0.2">
      <c r="B10" s="2121" t="s">
        <v>144</v>
      </c>
      <c r="C10" s="2159"/>
      <c r="D10" s="2159"/>
      <c r="E10" s="2159"/>
      <c r="F10" s="2159"/>
      <c r="G10" s="2159"/>
      <c r="H10" s="2159"/>
      <c r="I10" s="2159"/>
      <c r="J10" s="2159"/>
      <c r="K10" s="2159"/>
    </row>
    <row r="11" spans="2:13" s="172" customFormat="1" ht="22.5" customHeight="1" x14ac:dyDescent="0.2">
      <c r="B11" s="1106" t="s">
        <v>2193</v>
      </c>
      <c r="C11" s="1107"/>
      <c r="D11" s="1107"/>
      <c r="E11" s="1107"/>
      <c r="F11" s="1107"/>
      <c r="G11" s="1109" t="s">
        <v>601</v>
      </c>
      <c r="H11" s="1107"/>
      <c r="I11" s="1100"/>
      <c r="J11" s="1107"/>
      <c r="K11" s="1110"/>
    </row>
    <row r="12" spans="2:13" ht="22.5" customHeight="1" x14ac:dyDescent="0.2">
      <c r="B12" s="183"/>
      <c r="C12" s="92"/>
      <c r="D12" s="92"/>
      <c r="E12" s="92"/>
      <c r="F12" s="92"/>
      <c r="G12" s="92"/>
      <c r="H12" s="92"/>
      <c r="I12" s="92"/>
      <c r="J12" s="92"/>
      <c r="K12" s="92"/>
    </row>
    <row r="13" spans="2:13" ht="22.5" customHeight="1" x14ac:dyDescent="0.2">
      <c r="B13" s="2581"/>
      <c r="C13" s="2581"/>
      <c r="D13" s="1146" t="s">
        <v>1621</v>
      </c>
      <c r="E13" s="1146" t="s">
        <v>1622</v>
      </c>
      <c r="F13" s="1146" t="s">
        <v>828</v>
      </c>
      <c r="G13" s="1146" t="s">
        <v>829</v>
      </c>
      <c r="H13" s="1146" t="s">
        <v>503</v>
      </c>
      <c r="I13" s="1146" t="s">
        <v>504</v>
      </c>
      <c r="J13" s="1146" t="s">
        <v>505</v>
      </c>
      <c r="K13" s="1146" t="s">
        <v>506</v>
      </c>
    </row>
    <row r="14" spans="2:13" ht="61.5" customHeight="1" x14ac:dyDescent="0.2">
      <c r="B14" s="2188" t="s">
        <v>2194</v>
      </c>
      <c r="C14" s="2188"/>
      <c r="D14" s="1782">
        <v>352</v>
      </c>
      <c r="E14" s="1783">
        <v>360</v>
      </c>
      <c r="F14" s="1783">
        <v>324</v>
      </c>
      <c r="G14" s="1783">
        <v>138</v>
      </c>
      <c r="H14" s="1783">
        <v>225</v>
      </c>
      <c r="I14" s="1787">
        <v>258</v>
      </c>
      <c r="J14" s="1787">
        <v>271</v>
      </c>
      <c r="K14" s="1787">
        <v>294</v>
      </c>
    </row>
    <row r="15" spans="2:13" ht="61.5" customHeight="1" x14ac:dyDescent="0.2">
      <c r="B15" s="2188" t="s">
        <v>2195</v>
      </c>
      <c r="C15" s="2188"/>
      <c r="D15" s="259"/>
      <c r="E15" s="259"/>
      <c r="F15" s="259">
        <v>0.80679999999999996</v>
      </c>
      <c r="G15" s="259">
        <v>0.77529999999999999</v>
      </c>
      <c r="H15" s="259">
        <v>0.85550000000000004</v>
      </c>
      <c r="I15" s="1788">
        <v>0.8296</v>
      </c>
      <c r="J15" s="1788">
        <v>0.80649999999999999</v>
      </c>
      <c r="K15" s="1788">
        <v>0.77780000000000005</v>
      </c>
    </row>
    <row r="16" spans="2:13" ht="22.5" customHeight="1" x14ac:dyDescent="0.2">
      <c r="B16" s="184"/>
      <c r="C16" s="184"/>
      <c r="D16" s="185"/>
      <c r="E16" s="185"/>
      <c r="F16" s="185"/>
      <c r="G16" s="185"/>
      <c r="H16" s="185"/>
      <c r="I16" s="185"/>
      <c r="J16" s="185"/>
      <c r="K16" s="185"/>
      <c r="L16" s="2396"/>
      <c r="M16" s="2396"/>
    </row>
    <row r="17" spans="2:5" ht="15.75" customHeight="1" x14ac:dyDescent="0.2">
      <c r="B17" s="2118" t="s">
        <v>1705</v>
      </c>
      <c r="C17" s="2308"/>
      <c r="D17" s="2308"/>
      <c r="E17" s="2308"/>
    </row>
    <row r="18" spans="2:5" ht="15.75" customHeight="1" x14ac:dyDescent="0.2">
      <c r="B18" s="2502" t="s">
        <v>2196</v>
      </c>
      <c r="C18" s="2502"/>
      <c r="D18" s="2502"/>
      <c r="E18" s="2502"/>
    </row>
    <row r="19" spans="2:5" ht="15.75" customHeight="1" x14ac:dyDescent="0.2">
      <c r="B19" s="2503"/>
      <c r="C19" s="2503"/>
      <c r="D19" s="2503"/>
      <c r="E19" s="2503"/>
    </row>
    <row r="20" spans="2:5" ht="15.75" customHeight="1" x14ac:dyDescent="0.2">
      <c r="B20" s="2503"/>
      <c r="C20" s="2503"/>
      <c r="D20" s="2503"/>
      <c r="E20" s="2503"/>
    </row>
    <row r="21" spans="2:5" ht="15.75" customHeight="1" x14ac:dyDescent="0.2">
      <c r="B21" s="2503"/>
      <c r="C21" s="2503"/>
      <c r="D21" s="2503"/>
      <c r="E21" s="2503"/>
    </row>
    <row r="22" spans="2:5" ht="15.75" customHeight="1" x14ac:dyDescent="0.2">
      <c r="B22" s="2503"/>
      <c r="C22" s="2503"/>
      <c r="D22" s="2503"/>
      <c r="E22" s="2503"/>
    </row>
    <row r="23" spans="2:5" ht="15.75" customHeight="1" x14ac:dyDescent="0.2">
      <c r="B23" s="2503"/>
      <c r="C23" s="2503"/>
      <c r="D23" s="2503"/>
      <c r="E23" s="2503"/>
    </row>
    <row r="24" spans="2:5" ht="15.75" customHeight="1" x14ac:dyDescent="0.2">
      <c r="B24" s="2503"/>
      <c r="C24" s="2503"/>
      <c r="D24" s="2503"/>
      <c r="E24" s="2503"/>
    </row>
    <row r="25" spans="2:5" ht="15.75" customHeight="1" x14ac:dyDescent="0.2">
      <c r="B25" s="2503"/>
      <c r="C25" s="2503"/>
      <c r="D25" s="2503"/>
      <c r="E25" s="2503"/>
    </row>
    <row r="26" spans="2:5" ht="15.75" customHeight="1" x14ac:dyDescent="0.2">
      <c r="B26" s="2503"/>
      <c r="C26" s="2503"/>
      <c r="D26" s="2503"/>
      <c r="E26" s="2503"/>
    </row>
    <row r="27" spans="2:5" ht="15.75" customHeight="1" x14ac:dyDescent="0.2">
      <c r="B27" s="2503"/>
      <c r="C27" s="2503"/>
      <c r="D27" s="2503"/>
      <c r="E27" s="2503"/>
    </row>
  </sheetData>
  <mergeCells count="29">
    <mergeCell ref="L16:M16"/>
    <mergeCell ref="B17:E17"/>
    <mergeCell ref="B18:E27"/>
    <mergeCell ref="B15:C15"/>
    <mergeCell ref="B14:C14"/>
    <mergeCell ref="B10:K10"/>
    <mergeCell ref="B13:C13"/>
    <mergeCell ref="B7:C7"/>
    <mergeCell ref="D7:E7"/>
    <mergeCell ref="F7:G7"/>
    <mergeCell ref="H7:K7"/>
    <mergeCell ref="B8:C8"/>
    <mergeCell ref="D8:E8"/>
    <mergeCell ref="F8:G8"/>
    <mergeCell ref="H8:K8"/>
    <mergeCell ref="B5:C5"/>
    <mergeCell ref="D5:E5"/>
    <mergeCell ref="F5:G5"/>
    <mergeCell ref="H5:K5"/>
    <mergeCell ref="B6:C6"/>
    <mergeCell ref="D6:E6"/>
    <mergeCell ref="F6:G6"/>
    <mergeCell ref="H6:K6"/>
    <mergeCell ref="B4:C4"/>
    <mergeCell ref="D4:E4"/>
    <mergeCell ref="F4:G4"/>
    <mergeCell ref="H4:K4"/>
    <mergeCell ref="B2:E2"/>
    <mergeCell ref="F2:K2"/>
  </mergeCells>
  <conditionalFormatting sqref="D14:K14">
    <cfRule type="cellIs" dxfId="3" priority="1" operator="between">
      <formula>0</formula>
      <formula>3.15</formula>
    </cfRule>
  </conditionalFormatting>
  <pageMargins left="0.7" right="0.7" top="0.75" bottom="0.75" header="0.3" footer="0.3"/>
  <drawing r:id="rId1"/>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B87CE-4FBC-40EA-826D-0CC7C78BF11D}">
  <sheetPr>
    <tabColor theme="2"/>
  </sheetPr>
  <dimension ref="B2:N30"/>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16.85546875" style="39" customWidth="1"/>
    <col min="4" max="4" width="16" style="39" customWidth="1"/>
    <col min="5" max="10" width="12.5703125" style="39"/>
    <col min="11" max="11" width="14.28515625" style="39" customWidth="1"/>
    <col min="12" max="12" width="32.5703125" style="39" customWidth="1"/>
    <col min="13" max="21" width="7.5703125" style="39" customWidth="1"/>
    <col min="22" max="16384" width="12.5703125" style="39"/>
  </cols>
  <sheetData>
    <row r="2" spans="2:14" s="166" customFormat="1" ht="30.75" customHeight="1" x14ac:dyDescent="0.25">
      <c r="B2" s="2625" t="s">
        <v>0</v>
      </c>
      <c r="C2" s="2626"/>
      <c r="D2" s="2626"/>
      <c r="E2" s="2627" t="s">
        <v>123</v>
      </c>
      <c r="F2" s="2628"/>
      <c r="G2" s="2628"/>
      <c r="H2" s="2628"/>
      <c r="I2" s="2628"/>
      <c r="J2" s="2628"/>
      <c r="K2" s="2628"/>
    </row>
    <row r="3" spans="2:14" ht="22.5" customHeight="1" x14ac:dyDescent="0.2">
      <c r="B3" s="40"/>
      <c r="C3" s="40"/>
      <c r="D3" s="41"/>
      <c r="E3" s="41"/>
      <c r="F3" s="41"/>
      <c r="G3" s="41"/>
      <c r="H3" s="41"/>
      <c r="I3" s="41"/>
      <c r="J3" s="41"/>
      <c r="K3" s="41"/>
    </row>
    <row r="4" spans="2:14" ht="42" customHeight="1" x14ac:dyDescent="0.2">
      <c r="B4" s="2118" t="s">
        <v>124</v>
      </c>
      <c r="C4" s="2183"/>
      <c r="D4" s="2107" t="s">
        <v>94</v>
      </c>
      <c r="E4" s="2108"/>
      <c r="F4" s="2189" t="s">
        <v>126</v>
      </c>
      <c r="G4" s="1936"/>
      <c r="H4" s="2125" t="s">
        <v>2197</v>
      </c>
      <c r="I4" s="2126"/>
      <c r="J4" s="2126"/>
      <c r="K4" s="2144"/>
    </row>
    <row r="5" spans="2:14" ht="42.75" customHeight="1" x14ac:dyDescent="0.2">
      <c r="B5" s="2118" t="s">
        <v>128</v>
      </c>
      <c r="C5" s="2183"/>
      <c r="D5" s="2098" t="s">
        <v>2198</v>
      </c>
      <c r="E5" s="2099"/>
      <c r="F5" s="2189" t="s">
        <v>130</v>
      </c>
      <c r="G5" s="1936"/>
      <c r="H5" s="2098" t="s">
        <v>597</v>
      </c>
      <c r="I5" s="2039"/>
      <c r="J5" s="2039"/>
      <c r="K5" s="2040"/>
    </row>
    <row r="6" spans="2:14" ht="32.25" customHeight="1" x14ac:dyDescent="0.2">
      <c r="B6" s="2118" t="s">
        <v>132</v>
      </c>
      <c r="C6" s="2183"/>
      <c r="D6" s="2098" t="s">
        <v>1416</v>
      </c>
      <c r="E6" s="2099"/>
      <c r="F6" s="2189" t="s">
        <v>134</v>
      </c>
      <c r="G6" s="1936"/>
      <c r="H6" s="2098" t="s">
        <v>135</v>
      </c>
      <c r="I6" s="2039"/>
      <c r="J6" s="2039"/>
      <c r="K6" s="2040"/>
    </row>
    <row r="7" spans="2:14" ht="40.5" customHeight="1" x14ac:dyDescent="0.2">
      <c r="B7" s="2118" t="s">
        <v>136</v>
      </c>
      <c r="C7" s="2183"/>
      <c r="D7" s="2098" t="s">
        <v>2176</v>
      </c>
      <c r="E7" s="2099"/>
      <c r="F7" s="2189" t="s">
        <v>138</v>
      </c>
      <c r="G7" s="1936"/>
      <c r="H7" s="2098" t="s">
        <v>2177</v>
      </c>
      <c r="I7" s="2039"/>
      <c r="J7" s="2039"/>
      <c r="K7" s="2040"/>
    </row>
    <row r="8" spans="2:14" ht="36" customHeight="1" x14ac:dyDescent="0.2">
      <c r="B8" s="2118" t="s">
        <v>140</v>
      </c>
      <c r="C8" s="2183"/>
      <c r="D8" s="2098" t="s">
        <v>2178</v>
      </c>
      <c r="E8" s="2099"/>
      <c r="F8" s="2189" t="s">
        <v>142</v>
      </c>
      <c r="G8" s="1936"/>
      <c r="H8" s="2164" t="s">
        <v>1041</v>
      </c>
      <c r="I8" s="2063"/>
      <c r="J8" s="2063"/>
      <c r="K8" s="2165"/>
    </row>
    <row r="9" spans="2:14" ht="17.25" customHeight="1" x14ac:dyDescent="0.2"/>
    <row r="10" spans="2:14" ht="22.5" customHeight="1" x14ac:dyDescent="0.2">
      <c r="B10" s="2121" t="s">
        <v>144</v>
      </c>
      <c r="C10" s="2159"/>
      <c r="D10" s="2159"/>
      <c r="E10" s="2159"/>
      <c r="F10" s="2159"/>
      <c r="G10" s="2159"/>
      <c r="H10" s="2159"/>
      <c r="I10" s="2159"/>
      <c r="J10" s="2159"/>
      <c r="K10" s="2159"/>
    </row>
    <row r="11" spans="2:14" s="172" customFormat="1" ht="22.5" customHeight="1" x14ac:dyDescent="0.2">
      <c r="B11" s="1106" t="s">
        <v>2199</v>
      </c>
      <c r="C11" s="1107"/>
      <c r="D11" s="1107"/>
      <c r="E11" s="1107"/>
      <c r="F11" s="1109" t="s">
        <v>2200</v>
      </c>
      <c r="G11" s="1107"/>
      <c r="H11" s="1107"/>
      <c r="I11" s="1100"/>
      <c r="J11" s="1107"/>
      <c r="K11" s="1110"/>
    </row>
    <row r="12" spans="2:14" ht="22.5" customHeight="1" x14ac:dyDescent="0.2">
      <c r="B12" s="183"/>
      <c r="C12" s="92"/>
      <c r="D12" s="92"/>
      <c r="E12" s="92"/>
      <c r="F12" s="92"/>
      <c r="G12" s="92"/>
      <c r="H12" s="92"/>
      <c r="I12" s="92"/>
      <c r="J12" s="92"/>
      <c r="K12" s="92"/>
      <c r="L12" s="92"/>
    </row>
    <row r="13" spans="2:14" ht="22.5" customHeight="1" x14ac:dyDescent="0.2">
      <c r="B13" s="2581"/>
      <c r="C13" s="2581"/>
      <c r="D13" s="1146" t="s">
        <v>1621</v>
      </c>
      <c r="E13" s="1146" t="s">
        <v>1622</v>
      </c>
      <c r="F13" s="1146" t="s">
        <v>828</v>
      </c>
      <c r="G13" s="1146" t="s">
        <v>829</v>
      </c>
      <c r="H13" s="1146" t="s">
        <v>503</v>
      </c>
      <c r="I13" s="1146" t="s">
        <v>504</v>
      </c>
      <c r="J13" s="1146" t="s">
        <v>505</v>
      </c>
      <c r="K13" s="1146" t="s">
        <v>506</v>
      </c>
    </row>
    <row r="14" spans="2:14" ht="35.450000000000003" customHeight="1" x14ac:dyDescent="0.2">
      <c r="B14" s="2791" t="s">
        <v>2197</v>
      </c>
      <c r="C14" s="2792"/>
      <c r="D14" s="1782">
        <v>136</v>
      </c>
      <c r="E14" s="1783">
        <v>109</v>
      </c>
      <c r="F14" s="1783">
        <v>124</v>
      </c>
      <c r="G14" s="1783">
        <v>129</v>
      </c>
      <c r="H14" s="1783">
        <v>101</v>
      </c>
      <c r="I14" s="1786">
        <v>146</v>
      </c>
      <c r="J14" s="1786">
        <v>127</v>
      </c>
      <c r="K14" s="1786">
        <v>186</v>
      </c>
    </row>
    <row r="15" spans="2:14" ht="22.5" customHeight="1" x14ac:dyDescent="0.2">
      <c r="B15" s="184"/>
      <c r="C15" s="184"/>
      <c r="D15" s="185"/>
      <c r="E15" s="185"/>
      <c r="F15" s="185"/>
      <c r="G15" s="185"/>
      <c r="H15" s="185"/>
      <c r="I15" s="185"/>
      <c r="J15" s="185"/>
      <c r="K15" s="185"/>
      <c r="L15" s="2396"/>
      <c r="M15" s="2396"/>
      <c r="N15" s="2396"/>
    </row>
    <row r="16" spans="2:14" ht="18.75" customHeight="1" x14ac:dyDescent="0.2">
      <c r="B16" s="2794" t="s">
        <v>2201</v>
      </c>
      <c r="C16" s="2795"/>
      <c r="D16" s="2795"/>
      <c r="E16" s="2796"/>
    </row>
    <row r="17" spans="2:5" ht="24" customHeight="1" x14ac:dyDescent="0.2">
      <c r="B17" s="2793" t="s">
        <v>2202</v>
      </c>
      <c r="C17" s="2793"/>
      <c r="D17" s="2798">
        <v>20</v>
      </c>
      <c r="E17" s="2798"/>
    </row>
    <row r="18" spans="2:5" ht="24" customHeight="1" x14ac:dyDescent="0.2">
      <c r="B18" s="2797" t="s">
        <v>2203</v>
      </c>
      <c r="C18" s="2797"/>
      <c r="D18" s="2798">
        <v>46</v>
      </c>
      <c r="E18" s="2798"/>
    </row>
    <row r="19" spans="2:5" ht="24" customHeight="1" x14ac:dyDescent="0.2">
      <c r="B19" s="2797" t="s">
        <v>2204</v>
      </c>
      <c r="C19" s="2797"/>
      <c r="D19" s="2801" t="s">
        <v>2205</v>
      </c>
      <c r="E19" s="2802"/>
    </row>
    <row r="20" spans="2:5" ht="24" customHeight="1" x14ac:dyDescent="0.2">
      <c r="B20" s="2797" t="s">
        <v>2206</v>
      </c>
      <c r="C20" s="2797"/>
      <c r="D20" s="2799" t="s">
        <v>2207</v>
      </c>
      <c r="E20" s="2800"/>
    </row>
    <row r="21" spans="2:5" ht="24" customHeight="1" x14ac:dyDescent="0.2">
      <c r="B21" s="2797" t="s">
        <v>2208</v>
      </c>
      <c r="C21" s="2797"/>
      <c r="D21" s="2799" t="s">
        <v>2209</v>
      </c>
      <c r="E21" s="2800"/>
    </row>
    <row r="24" spans="2:5" ht="15.75" customHeight="1" x14ac:dyDescent="0.2">
      <c r="B24" s="2118" t="s">
        <v>1705</v>
      </c>
      <c r="C24" s="2308"/>
      <c r="D24" s="2308"/>
      <c r="E24" s="2308"/>
    </row>
    <row r="25" spans="2:5" ht="15.75" customHeight="1" x14ac:dyDescent="0.2">
      <c r="B25" s="2195" t="s">
        <v>2210</v>
      </c>
      <c r="C25" s="2195"/>
      <c r="D25" s="2195"/>
      <c r="E25" s="2195"/>
    </row>
    <row r="26" spans="2:5" ht="15.75" customHeight="1" x14ac:dyDescent="0.2">
      <c r="B26" s="2195"/>
      <c r="C26" s="2195"/>
      <c r="D26" s="2195"/>
      <c r="E26" s="2195"/>
    </row>
    <row r="27" spans="2:5" ht="15.75" customHeight="1" x14ac:dyDescent="0.2">
      <c r="B27" s="2195"/>
      <c r="C27" s="2195"/>
      <c r="D27" s="2195"/>
      <c r="E27" s="2195"/>
    </row>
    <row r="28" spans="2:5" ht="15.75" customHeight="1" x14ac:dyDescent="0.2">
      <c r="B28" s="2195"/>
      <c r="C28" s="2195"/>
      <c r="D28" s="2195"/>
      <c r="E28" s="2195"/>
    </row>
    <row r="29" spans="2:5" ht="15.75" customHeight="1" x14ac:dyDescent="0.2">
      <c r="B29" s="2195"/>
      <c r="C29" s="2195"/>
      <c r="D29" s="2195"/>
      <c r="E29" s="2195"/>
    </row>
    <row r="30" spans="2:5" ht="15.75" customHeight="1" x14ac:dyDescent="0.2">
      <c r="B30" s="2195"/>
      <c r="C30" s="2195"/>
      <c r="D30" s="2195"/>
      <c r="E30" s="2195"/>
    </row>
  </sheetData>
  <mergeCells count="39">
    <mergeCell ref="B7:C7"/>
    <mergeCell ref="D7:E7"/>
    <mergeCell ref="F7:G7"/>
    <mergeCell ref="H7:K7"/>
    <mergeCell ref="B8:C8"/>
    <mergeCell ref="D8:E8"/>
    <mergeCell ref="F8:G8"/>
    <mergeCell ref="H8:K8"/>
    <mergeCell ref="B19:C19"/>
    <mergeCell ref="B20:C20"/>
    <mergeCell ref="B18:C18"/>
    <mergeCell ref="B21:C21"/>
    <mergeCell ref="D17:E17"/>
    <mergeCell ref="D18:E18"/>
    <mergeCell ref="D21:E21"/>
    <mergeCell ref="D19:E19"/>
    <mergeCell ref="D20:E20"/>
    <mergeCell ref="L15:N15"/>
    <mergeCell ref="B10:K10"/>
    <mergeCell ref="B13:C13"/>
    <mergeCell ref="B14:C14"/>
    <mergeCell ref="B17:C17"/>
    <mergeCell ref="B16:E16"/>
    <mergeCell ref="B25:E30"/>
    <mergeCell ref="B2:D2"/>
    <mergeCell ref="E2:K2"/>
    <mergeCell ref="B4:C4"/>
    <mergeCell ref="D4:E4"/>
    <mergeCell ref="F4:G4"/>
    <mergeCell ref="H4:K4"/>
    <mergeCell ref="B5:C5"/>
    <mergeCell ref="D5:E5"/>
    <mergeCell ref="F5:G5"/>
    <mergeCell ref="H5:K5"/>
    <mergeCell ref="B6:C6"/>
    <mergeCell ref="D6:E6"/>
    <mergeCell ref="F6:G6"/>
    <mergeCell ref="H6:K6"/>
    <mergeCell ref="B24:E24"/>
  </mergeCells>
  <conditionalFormatting sqref="D14:K14">
    <cfRule type="cellIs" dxfId="2" priority="2" operator="between">
      <formula>0</formula>
      <formula>3.15</formula>
    </cfRule>
  </conditionalFormatting>
  <pageMargins left="0.7" right="0.7" top="0.75" bottom="0.75" header="0.3" footer="0.3"/>
  <drawing r:id="rId1"/>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BBCB2-42CF-4947-9177-2CD979C35627}">
  <sheetPr>
    <tabColor theme="2"/>
  </sheetPr>
  <dimension ref="B2:N26"/>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16.85546875" style="39" customWidth="1"/>
    <col min="4" max="4" width="16" style="39" customWidth="1"/>
    <col min="5" max="11" width="12.5703125" style="39"/>
    <col min="12" max="12" width="32.5703125" style="39" customWidth="1"/>
    <col min="13" max="21" width="7.5703125" style="39" customWidth="1"/>
    <col min="22" max="16384" width="12.5703125" style="39"/>
  </cols>
  <sheetData>
    <row r="2" spans="2:12" s="166" customFormat="1" ht="28.5" customHeight="1" x14ac:dyDescent="0.25">
      <c r="B2" s="2625" t="s">
        <v>0</v>
      </c>
      <c r="C2" s="2626"/>
      <c r="D2" s="2626"/>
      <c r="E2" s="2627" t="s">
        <v>123</v>
      </c>
      <c r="F2" s="2628"/>
      <c r="G2" s="2628"/>
      <c r="H2" s="2628"/>
      <c r="I2" s="2628"/>
      <c r="J2" s="2628"/>
      <c r="K2" s="2628"/>
    </row>
    <row r="3" spans="2:12" ht="22.5" customHeight="1" x14ac:dyDescent="0.2">
      <c r="B3" s="40"/>
      <c r="C3" s="40"/>
      <c r="D3" s="41"/>
      <c r="E3" s="41"/>
      <c r="F3" s="41"/>
      <c r="G3" s="41"/>
      <c r="H3" s="41"/>
      <c r="I3" s="41"/>
      <c r="J3" s="41"/>
      <c r="K3" s="41"/>
    </row>
    <row r="4" spans="2:12" ht="66.75" customHeight="1" x14ac:dyDescent="0.2">
      <c r="B4" s="2118" t="s">
        <v>124</v>
      </c>
      <c r="C4" s="2183"/>
      <c r="D4" s="2107" t="s">
        <v>95</v>
      </c>
      <c r="E4" s="2108"/>
      <c r="F4" s="2189" t="s">
        <v>126</v>
      </c>
      <c r="G4" s="1936"/>
      <c r="H4" s="2125" t="s">
        <v>2211</v>
      </c>
      <c r="I4" s="2126"/>
      <c r="J4" s="2126"/>
      <c r="K4" s="2144"/>
    </row>
    <row r="5" spans="2:12" ht="39.75" customHeight="1" x14ac:dyDescent="0.2">
      <c r="B5" s="2118" t="s">
        <v>128</v>
      </c>
      <c r="C5" s="2183"/>
      <c r="D5" s="2098" t="s">
        <v>2212</v>
      </c>
      <c r="E5" s="2099"/>
      <c r="F5" s="2189" t="s">
        <v>130</v>
      </c>
      <c r="G5" s="1936"/>
      <c r="H5" s="2098" t="s">
        <v>496</v>
      </c>
      <c r="I5" s="2039"/>
      <c r="J5" s="2039"/>
      <c r="K5" s="2040"/>
    </row>
    <row r="6" spans="2:12" ht="36.75" customHeight="1" x14ac:dyDescent="0.2">
      <c r="B6" s="2118" t="s">
        <v>132</v>
      </c>
      <c r="C6" s="2183"/>
      <c r="D6" s="2098" t="s">
        <v>2213</v>
      </c>
      <c r="E6" s="2099"/>
      <c r="F6" s="2189" t="s">
        <v>134</v>
      </c>
      <c r="G6" s="1936"/>
      <c r="H6" s="2098" t="s">
        <v>135</v>
      </c>
      <c r="I6" s="2039"/>
      <c r="J6" s="2039"/>
      <c r="K6" s="2040"/>
    </row>
    <row r="7" spans="2:12" ht="40.5" customHeight="1" x14ac:dyDescent="0.2">
      <c r="B7" s="2118" t="s">
        <v>136</v>
      </c>
      <c r="C7" s="2183"/>
      <c r="D7" s="2098" t="s">
        <v>2176</v>
      </c>
      <c r="E7" s="2099"/>
      <c r="F7" s="2189" t="s">
        <v>138</v>
      </c>
      <c r="G7" s="1936"/>
      <c r="H7" s="2098" t="s">
        <v>2177</v>
      </c>
      <c r="I7" s="2039"/>
      <c r="J7" s="2039"/>
      <c r="K7" s="2040"/>
    </row>
    <row r="8" spans="2:12" ht="36" customHeight="1" x14ac:dyDescent="0.2">
      <c r="B8" s="2118" t="s">
        <v>140</v>
      </c>
      <c r="C8" s="2183"/>
      <c r="D8" s="2098" t="s">
        <v>2178</v>
      </c>
      <c r="E8" s="2099"/>
      <c r="F8" s="2189" t="s">
        <v>142</v>
      </c>
      <c r="G8" s="1936"/>
      <c r="H8" s="2164" t="s">
        <v>1041</v>
      </c>
      <c r="I8" s="2063"/>
      <c r="J8" s="2063"/>
      <c r="K8" s="2165"/>
    </row>
    <row r="9" spans="2:12" ht="18" customHeight="1" x14ac:dyDescent="0.2"/>
    <row r="10" spans="2:12" ht="22.5" customHeight="1" x14ac:dyDescent="0.2">
      <c r="B10" s="2121" t="s">
        <v>144</v>
      </c>
      <c r="C10" s="2187"/>
      <c r="D10" s="2187"/>
      <c r="E10" s="2187"/>
      <c r="F10" s="2187"/>
      <c r="G10" s="2187"/>
      <c r="H10" s="2187"/>
      <c r="I10" s="2187"/>
      <c r="J10" s="2187"/>
      <c r="K10" s="2187"/>
    </row>
    <row r="11" spans="2:12" s="172" customFormat="1" ht="22.5" customHeight="1" x14ac:dyDescent="0.2">
      <c r="B11" s="1106" t="s">
        <v>2214</v>
      </c>
      <c r="C11" s="1107"/>
      <c r="D11" s="1107"/>
      <c r="E11" s="1107"/>
      <c r="F11" s="1107"/>
      <c r="G11" s="1109" t="s">
        <v>2215</v>
      </c>
      <c r="H11" s="1107"/>
      <c r="I11" s="1100"/>
      <c r="J11" s="1107"/>
      <c r="K11" s="1110"/>
    </row>
    <row r="12" spans="2:12" ht="22.5" customHeight="1" x14ac:dyDescent="0.2">
      <c r="B12" s="183"/>
      <c r="C12" s="92"/>
      <c r="D12" s="92"/>
      <c r="E12" s="92"/>
      <c r="F12" s="92"/>
      <c r="G12" s="92"/>
      <c r="H12" s="92"/>
      <c r="I12" s="92"/>
      <c r="J12" s="92"/>
      <c r="K12" s="92"/>
      <c r="L12" s="92"/>
    </row>
    <row r="13" spans="2:12" ht="22.5" customHeight="1" x14ac:dyDescent="0.2">
      <c r="B13" s="2581"/>
      <c r="C13" s="2581"/>
      <c r="D13" s="1146" t="s">
        <v>1621</v>
      </c>
      <c r="E13" s="1146" t="s">
        <v>1622</v>
      </c>
      <c r="F13" s="1146" t="s">
        <v>828</v>
      </c>
      <c r="G13" s="1146" t="s">
        <v>829</v>
      </c>
      <c r="H13" s="1146" t="s">
        <v>503</v>
      </c>
      <c r="I13" s="1146" t="s">
        <v>504</v>
      </c>
      <c r="J13" s="1146" t="s">
        <v>505</v>
      </c>
      <c r="K13" s="1146" t="s">
        <v>506</v>
      </c>
    </row>
    <row r="14" spans="2:12" ht="46.5" customHeight="1" x14ac:dyDescent="0.2">
      <c r="B14" s="2188" t="s">
        <v>2211</v>
      </c>
      <c r="C14" s="2188"/>
      <c r="D14" s="1789">
        <v>0.18579999999999999</v>
      </c>
      <c r="E14" s="1789">
        <v>0.1726</v>
      </c>
      <c r="F14" s="1789">
        <v>0.17</v>
      </c>
      <c r="G14" s="1789">
        <v>0.14030000000000001</v>
      </c>
      <c r="H14" s="1789">
        <v>0.11609999999999999</v>
      </c>
      <c r="I14" s="1790">
        <v>0.1399</v>
      </c>
      <c r="J14" s="1791">
        <v>0.1489</v>
      </c>
      <c r="K14" s="1790">
        <v>0.1671</v>
      </c>
    </row>
    <row r="15" spans="2:12" ht="19.5" customHeight="1" x14ac:dyDescent="0.2">
      <c r="B15" s="257" t="s">
        <v>2216</v>
      </c>
      <c r="C15" s="148"/>
      <c r="D15" s="258"/>
      <c r="E15" s="258"/>
      <c r="F15" s="258"/>
      <c r="G15" s="258"/>
      <c r="H15" s="258"/>
      <c r="I15" s="258"/>
      <c r="J15" s="258"/>
      <c r="K15" s="258"/>
    </row>
    <row r="16" spans="2:12" ht="19.5" customHeight="1" x14ac:dyDescent="0.2">
      <c r="B16" s="148"/>
      <c r="C16" s="148"/>
      <c r="D16" s="258"/>
      <c r="E16" s="258"/>
      <c r="F16" s="258"/>
      <c r="G16" s="44" t="s">
        <v>428</v>
      </c>
      <c r="H16" s="258"/>
      <c r="I16" s="258"/>
      <c r="J16" s="258"/>
      <c r="K16" s="258"/>
    </row>
    <row r="17" spans="2:14" ht="19.5" customHeight="1" x14ac:dyDescent="0.2">
      <c r="B17" s="184"/>
      <c r="C17" s="184"/>
      <c r="D17" s="185"/>
      <c r="E17" s="185"/>
      <c r="F17" s="185"/>
      <c r="H17" s="185"/>
      <c r="I17" s="185"/>
      <c r="J17" s="185"/>
      <c r="K17" s="185"/>
      <c r="L17" s="2396"/>
      <c r="M17" s="2396"/>
      <c r="N17" s="2396"/>
    </row>
    <row r="18" spans="2:14" ht="19.5" customHeight="1" x14ac:dyDescent="0.2">
      <c r="B18" s="2118" t="s">
        <v>1705</v>
      </c>
      <c r="C18" s="2152"/>
      <c r="D18" s="2152"/>
      <c r="E18" s="2152"/>
      <c r="G18" s="39" t="s">
        <v>431</v>
      </c>
    </row>
    <row r="19" spans="2:14" ht="12.75" customHeight="1" x14ac:dyDescent="0.2">
      <c r="B19" s="2803" t="s">
        <v>2217</v>
      </c>
      <c r="C19" s="2803"/>
      <c r="D19" s="2803"/>
      <c r="E19" s="2803"/>
    </row>
    <row r="20" spans="2:14" ht="12.75" customHeight="1" x14ac:dyDescent="0.2">
      <c r="B20" s="2151"/>
      <c r="C20" s="2151"/>
      <c r="D20" s="2151"/>
      <c r="E20" s="2151"/>
      <c r="G20" s="39" t="s">
        <v>326</v>
      </c>
    </row>
    <row r="21" spans="2:14" ht="12.75" customHeight="1" x14ac:dyDescent="0.2">
      <c r="B21" s="2151"/>
      <c r="C21" s="2151"/>
      <c r="D21" s="2151"/>
      <c r="E21" s="2151"/>
    </row>
    <row r="22" spans="2:14" ht="12.75" customHeight="1" x14ac:dyDescent="0.2">
      <c r="B22" s="2151"/>
      <c r="C22" s="2151"/>
      <c r="D22" s="2151"/>
      <c r="E22" s="2151"/>
      <c r="G22" s="39" t="s">
        <v>430</v>
      </c>
    </row>
    <row r="23" spans="2:14" ht="12.75" customHeight="1" x14ac:dyDescent="0.2">
      <c r="B23" s="2151"/>
      <c r="C23" s="2151"/>
      <c r="D23" s="2151"/>
      <c r="E23" s="2151"/>
    </row>
    <row r="24" spans="2:14" ht="12.75" customHeight="1" x14ac:dyDescent="0.2">
      <c r="B24" s="148"/>
      <c r="C24" s="148"/>
      <c r="D24" s="148"/>
      <c r="E24" s="148"/>
      <c r="G24" s="39" t="s">
        <v>429</v>
      </c>
    </row>
    <row r="25" spans="2:14" ht="15.75" customHeight="1" x14ac:dyDescent="0.2">
      <c r="B25" s="148"/>
      <c r="C25" s="148"/>
      <c r="D25" s="148"/>
      <c r="E25" s="148"/>
    </row>
    <row r="26" spans="2:14" ht="15.75" customHeight="1" x14ac:dyDescent="0.2">
      <c r="B26" s="148"/>
      <c r="C26" s="148"/>
      <c r="D26" s="148"/>
      <c r="E26" s="148"/>
    </row>
  </sheetData>
  <mergeCells count="28">
    <mergeCell ref="B18:E18"/>
    <mergeCell ref="B19:E23"/>
    <mergeCell ref="L17:N17"/>
    <mergeCell ref="B10:K10"/>
    <mergeCell ref="B13:C13"/>
    <mergeCell ref="B14:C14"/>
    <mergeCell ref="B7:C7"/>
    <mergeCell ref="D7:E7"/>
    <mergeCell ref="F7:G7"/>
    <mergeCell ref="H7:K7"/>
    <mergeCell ref="B8:C8"/>
    <mergeCell ref="D8:E8"/>
    <mergeCell ref="F8:G8"/>
    <mergeCell ref="H8:K8"/>
    <mergeCell ref="B5:C5"/>
    <mergeCell ref="D5:E5"/>
    <mergeCell ref="F5:G5"/>
    <mergeCell ref="H5:K5"/>
    <mergeCell ref="B6:C6"/>
    <mergeCell ref="D6:E6"/>
    <mergeCell ref="F6:G6"/>
    <mergeCell ref="H6:K6"/>
    <mergeCell ref="B2:D2"/>
    <mergeCell ref="E2:K2"/>
    <mergeCell ref="B4:C4"/>
    <mergeCell ref="D4:E4"/>
    <mergeCell ref="F4:G4"/>
    <mergeCell ref="H4:K4"/>
  </mergeCells>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iconSet" priority="1" id="{00000000-000E-0000-4E00-000001000000}">
            <x14:iconSet iconSet="4Arrows" custom="1">
              <x14:cfvo type="percent">
                <xm:f>0</xm:f>
              </x14:cfvo>
              <x14:cfvo type="num">
                <xm:f>0.14000000000000001</xm:f>
              </x14:cfvo>
              <x14:cfvo type="num">
                <xm:f>0.16</xm:f>
              </x14:cfvo>
              <x14:cfvo type="num">
                <xm:f>0.18</xm:f>
              </x14:cfvo>
              <x14:cfIcon iconSet="3Symbols" iconId="2"/>
              <x14:cfIcon iconSet="3Triangles" iconId="2"/>
              <x14:cfIcon iconSet="3TrafficLights1" iconId="1"/>
              <x14:cfIcon iconSet="3TrafficLights1" iconId="0"/>
            </x14:iconSet>
          </x14:cfRule>
          <xm:sqref>D14:K14</xm:sqref>
        </x14:conditionalFormatting>
      </x14:conditionalFormattings>
    </ext>
  </extLst>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DC824-3E76-491A-B259-0E949BF96F6F}">
  <sheetPr>
    <tabColor theme="2"/>
  </sheetPr>
  <dimension ref="B2:N46"/>
  <sheetViews>
    <sheetView showGridLines="0" workbookViewId="0">
      <selection activeCell="N21" sqref="N21"/>
    </sheetView>
  </sheetViews>
  <sheetFormatPr defaultColWidth="12.5703125" defaultRowHeight="15.75" customHeight="1" x14ac:dyDescent="0.2"/>
  <cols>
    <col min="1" max="1" width="3.42578125" style="39" customWidth="1"/>
    <col min="2" max="2" width="19.85546875" style="39" customWidth="1"/>
    <col min="3" max="3" width="14.42578125" style="39" customWidth="1"/>
    <col min="4" max="4" width="16" style="39" customWidth="1"/>
    <col min="5" max="11" width="12.5703125" style="39"/>
    <col min="12" max="12" width="32.5703125" style="39" customWidth="1"/>
    <col min="13" max="21" width="7.5703125" style="39" customWidth="1"/>
    <col min="22" max="16384" width="12.5703125" style="39"/>
  </cols>
  <sheetData>
    <row r="2" spans="2:11" s="166" customFormat="1" ht="22.5" customHeight="1" x14ac:dyDescent="0.25">
      <c r="B2" s="2625" t="s">
        <v>0</v>
      </c>
      <c r="C2" s="2626"/>
      <c r="D2" s="2626"/>
      <c r="E2" s="2627" t="s">
        <v>123</v>
      </c>
      <c r="F2" s="2628"/>
      <c r="G2" s="2628"/>
      <c r="H2" s="2628"/>
      <c r="I2" s="2628"/>
      <c r="J2" s="2628"/>
      <c r="K2" s="2628"/>
    </row>
    <row r="3" spans="2:11" ht="22.5" customHeight="1" x14ac:dyDescent="0.2">
      <c r="B3" s="40"/>
      <c r="C3" s="40"/>
      <c r="D3" s="41"/>
      <c r="E3" s="41"/>
      <c r="F3" s="41"/>
      <c r="G3" s="41"/>
      <c r="H3" s="41"/>
      <c r="I3" s="41"/>
      <c r="J3" s="41"/>
      <c r="K3" s="41"/>
    </row>
    <row r="4" spans="2:11" ht="42" customHeight="1" x14ac:dyDescent="0.2">
      <c r="B4" s="2118" t="s">
        <v>124</v>
      </c>
      <c r="C4" s="2183"/>
      <c r="D4" s="2107" t="s">
        <v>96</v>
      </c>
      <c r="E4" s="2108"/>
      <c r="F4" s="2189" t="s">
        <v>126</v>
      </c>
      <c r="G4" s="1936"/>
      <c r="H4" s="2125" t="s">
        <v>2218</v>
      </c>
      <c r="I4" s="2126"/>
      <c r="J4" s="2126"/>
      <c r="K4" s="2144"/>
    </row>
    <row r="5" spans="2:11" ht="55.5" customHeight="1" x14ac:dyDescent="0.2">
      <c r="B5" s="2118" t="s">
        <v>128</v>
      </c>
      <c r="C5" s="2183"/>
      <c r="D5" s="2098" t="s">
        <v>2219</v>
      </c>
      <c r="E5" s="2099"/>
      <c r="F5" s="2189" t="s">
        <v>130</v>
      </c>
      <c r="G5" s="1936"/>
      <c r="H5" s="2098" t="s">
        <v>496</v>
      </c>
      <c r="I5" s="2039"/>
      <c r="J5" s="2039"/>
      <c r="K5" s="2040"/>
    </row>
    <row r="6" spans="2:11" ht="22.5" customHeight="1" x14ac:dyDescent="0.2">
      <c r="B6" s="2118" t="s">
        <v>132</v>
      </c>
      <c r="C6" s="2183"/>
      <c r="D6" s="2098" t="s">
        <v>1416</v>
      </c>
      <c r="E6" s="2099"/>
      <c r="F6" s="2189" t="s">
        <v>134</v>
      </c>
      <c r="G6" s="1936"/>
      <c r="H6" s="2098" t="s">
        <v>135</v>
      </c>
      <c r="I6" s="2039"/>
      <c r="J6" s="2039"/>
      <c r="K6" s="2040"/>
    </row>
    <row r="7" spans="2:11" ht="40.5" customHeight="1" x14ac:dyDescent="0.2">
      <c r="B7" s="2118" t="s">
        <v>136</v>
      </c>
      <c r="C7" s="2183"/>
      <c r="D7" s="2098" t="s">
        <v>2176</v>
      </c>
      <c r="E7" s="2099"/>
      <c r="F7" s="2189" t="s">
        <v>138</v>
      </c>
      <c r="G7" s="1936"/>
      <c r="H7" s="2098" t="s">
        <v>2177</v>
      </c>
      <c r="I7" s="2039"/>
      <c r="J7" s="2039"/>
      <c r="K7" s="2040"/>
    </row>
    <row r="8" spans="2:11" ht="36" customHeight="1" x14ac:dyDescent="0.2">
      <c r="B8" s="2118" t="s">
        <v>140</v>
      </c>
      <c r="C8" s="2183"/>
      <c r="D8" s="2098" t="s">
        <v>2178</v>
      </c>
      <c r="E8" s="2099"/>
      <c r="F8" s="2189" t="s">
        <v>142</v>
      </c>
      <c r="G8" s="1936"/>
      <c r="H8" s="2164" t="s">
        <v>1041</v>
      </c>
      <c r="I8" s="2063"/>
      <c r="J8" s="2063"/>
      <c r="K8" s="2165"/>
    </row>
    <row r="10" spans="2:11" ht="22.5" customHeight="1" x14ac:dyDescent="0.2">
      <c r="B10" s="2121" t="s">
        <v>144</v>
      </c>
      <c r="C10" s="2187"/>
      <c r="D10" s="2187"/>
      <c r="E10" s="2187"/>
      <c r="F10" s="2187"/>
      <c r="G10" s="2187"/>
      <c r="H10" s="2187"/>
      <c r="I10" s="2187"/>
      <c r="J10" s="2187"/>
      <c r="K10" s="2187"/>
    </row>
    <row r="11" spans="2:11" s="172" customFormat="1" ht="22.5" customHeight="1" x14ac:dyDescent="0.2">
      <c r="B11" s="1106" t="s">
        <v>2220</v>
      </c>
      <c r="C11" s="1107"/>
      <c r="D11" s="1107"/>
      <c r="E11" s="1107"/>
      <c r="F11" s="1107"/>
      <c r="G11" s="1109" t="s">
        <v>2221</v>
      </c>
      <c r="H11" s="1107"/>
      <c r="I11" s="1100"/>
      <c r="J11" s="1107"/>
      <c r="K11" s="1110"/>
    </row>
    <row r="12" spans="2:11" ht="22.5" customHeight="1" x14ac:dyDescent="0.2">
      <c r="B12" s="225"/>
      <c r="C12" s="172"/>
      <c r="D12" s="172"/>
      <c r="E12" s="172"/>
      <c r="F12" s="172"/>
      <c r="G12" s="225"/>
      <c r="H12" s="172"/>
      <c r="I12" s="183"/>
      <c r="J12" s="172"/>
      <c r="K12" s="172"/>
    </row>
    <row r="13" spans="2:11" ht="12.75" x14ac:dyDescent="0.2"/>
    <row r="14" spans="2:11" ht="21" customHeight="1" x14ac:dyDescent="0.2">
      <c r="C14" s="1462" t="s">
        <v>829</v>
      </c>
      <c r="D14" s="1462" t="s">
        <v>503</v>
      </c>
      <c r="E14" s="1462" t="s">
        <v>504</v>
      </c>
      <c r="F14" s="1462" t="s">
        <v>505</v>
      </c>
      <c r="G14" s="1462" t="s">
        <v>506</v>
      </c>
    </row>
    <row r="15" spans="2:11" s="172" customFormat="1" ht="31.5" customHeight="1" x14ac:dyDescent="0.2">
      <c r="B15" s="1331" t="s">
        <v>2222</v>
      </c>
      <c r="C15" s="1228">
        <f>G39</f>
        <v>3956</v>
      </c>
      <c r="D15" s="241">
        <f t="shared" ref="D15:G15" si="0">H39</f>
        <v>2082</v>
      </c>
      <c r="E15" s="1773">
        <f t="shared" si="0"/>
        <v>6762</v>
      </c>
      <c r="F15" s="1773">
        <f t="shared" si="0"/>
        <v>6211</v>
      </c>
      <c r="G15" s="1773">
        <f t="shared" si="0"/>
        <v>6617</v>
      </c>
    </row>
    <row r="16" spans="2:11" s="172" customFormat="1" ht="31.5" customHeight="1" x14ac:dyDescent="0.2">
      <c r="B16" s="1331" t="s">
        <v>2139</v>
      </c>
      <c r="C16" s="1792">
        <v>3732</v>
      </c>
      <c r="D16" s="242">
        <v>3763</v>
      </c>
      <c r="E16" s="1534">
        <v>3688</v>
      </c>
      <c r="F16" s="1534">
        <v>3598</v>
      </c>
      <c r="G16" s="1534">
        <v>3469</v>
      </c>
    </row>
    <row r="17" spans="2:11" s="172" customFormat="1" ht="31.5" customHeight="1" x14ac:dyDescent="0.2">
      <c r="B17" s="1331" t="s">
        <v>2223</v>
      </c>
      <c r="C17" s="1792"/>
      <c r="D17" s="242">
        <v>434</v>
      </c>
      <c r="E17" s="1534">
        <v>450</v>
      </c>
      <c r="F17" s="1534">
        <v>470</v>
      </c>
      <c r="G17" s="1534">
        <v>470</v>
      </c>
    </row>
    <row r="18" spans="2:11" s="172" customFormat="1" ht="31.5" customHeight="1" x14ac:dyDescent="0.2">
      <c r="B18" s="1331" t="s">
        <v>2224</v>
      </c>
      <c r="C18" s="1536"/>
      <c r="D18" s="243">
        <f t="shared" ref="D18" si="1">D15/SUM(D16:D17)</f>
        <v>0.49606862044317368</v>
      </c>
      <c r="E18" s="243">
        <f t="shared" ref="E18" si="2">E15/SUM(E16:E17)</f>
        <v>1.6341227646205896</v>
      </c>
      <c r="F18" s="243">
        <f t="shared" ref="F18" si="3">F15/SUM(F16:F17)</f>
        <v>1.5267944936086528</v>
      </c>
      <c r="G18" s="243">
        <f t="shared" ref="G18" si="4">G15/SUM(G16:G17)</f>
        <v>1.6798679867986799</v>
      </c>
    </row>
    <row r="19" spans="2:11" ht="12.75" x14ac:dyDescent="0.2"/>
    <row r="20" spans="2:11" ht="12.75" x14ac:dyDescent="0.2"/>
    <row r="21" spans="2:11" ht="12.75" x14ac:dyDescent="0.2"/>
    <row r="22" spans="2:11" ht="20.25" customHeight="1" x14ac:dyDescent="0.2">
      <c r="B22" s="2581"/>
      <c r="C22" s="2581"/>
      <c r="D22" s="1146" t="s">
        <v>1621</v>
      </c>
      <c r="E22" s="1146" t="s">
        <v>1622</v>
      </c>
      <c r="F22" s="1146" t="s">
        <v>828</v>
      </c>
      <c r="G22" s="1146" t="s">
        <v>829</v>
      </c>
      <c r="H22" s="1146" t="s">
        <v>503</v>
      </c>
      <c r="I22" s="1146" t="s">
        <v>504</v>
      </c>
      <c r="J22" s="1146" t="s">
        <v>505</v>
      </c>
      <c r="K22" s="1146" t="s">
        <v>506</v>
      </c>
    </row>
    <row r="23" spans="2:11" ht="14.25" x14ac:dyDescent="0.2">
      <c r="B23" s="2804" t="s">
        <v>2225</v>
      </c>
      <c r="C23" s="2805"/>
      <c r="D23" s="244">
        <v>1504</v>
      </c>
      <c r="E23" s="244">
        <v>1210</v>
      </c>
      <c r="F23" s="244">
        <v>982</v>
      </c>
      <c r="G23" s="245">
        <v>374</v>
      </c>
      <c r="H23" s="246">
        <v>381</v>
      </c>
      <c r="I23" s="247">
        <v>790</v>
      </c>
      <c r="J23" s="245">
        <v>781</v>
      </c>
      <c r="K23" s="247">
        <v>924</v>
      </c>
    </row>
    <row r="24" spans="2:11" ht="14.25" x14ac:dyDescent="0.2">
      <c r="B24" s="2804" t="s">
        <v>2226</v>
      </c>
      <c r="C24" s="2805"/>
      <c r="D24" s="244">
        <v>1132</v>
      </c>
      <c r="E24" s="244">
        <v>1822</v>
      </c>
      <c r="F24" s="244">
        <v>1250</v>
      </c>
      <c r="G24" s="248">
        <v>1013</v>
      </c>
      <c r="H24" s="249">
        <v>166</v>
      </c>
      <c r="I24" s="247">
        <v>1961</v>
      </c>
      <c r="J24" s="250">
        <v>1316</v>
      </c>
      <c r="K24" s="247">
        <v>1456</v>
      </c>
    </row>
    <row r="25" spans="2:11" ht="14.25" x14ac:dyDescent="0.2">
      <c r="B25" s="2804" t="s">
        <v>2227</v>
      </c>
      <c r="C25" s="2805"/>
      <c r="D25" s="244">
        <v>1064</v>
      </c>
      <c r="E25" s="244">
        <v>754</v>
      </c>
      <c r="F25" s="244">
        <v>462</v>
      </c>
      <c r="G25" s="244">
        <v>336</v>
      </c>
      <c r="H25" s="249">
        <v>149</v>
      </c>
      <c r="I25" s="247">
        <v>362</v>
      </c>
      <c r="J25" s="250">
        <v>261</v>
      </c>
      <c r="K25" s="247">
        <v>217</v>
      </c>
    </row>
    <row r="26" spans="2:11" ht="14.25" x14ac:dyDescent="0.2">
      <c r="B26" s="2804" t="s">
        <v>2228</v>
      </c>
      <c r="C26" s="2805"/>
      <c r="D26" s="244">
        <v>953</v>
      </c>
      <c r="E26" s="244">
        <v>742</v>
      </c>
      <c r="F26" s="244">
        <v>611</v>
      </c>
      <c r="G26" s="244">
        <v>437</v>
      </c>
      <c r="H26" s="249">
        <v>144</v>
      </c>
      <c r="I26" s="247">
        <v>344</v>
      </c>
      <c r="J26" s="250">
        <v>265</v>
      </c>
      <c r="K26" s="247">
        <v>337</v>
      </c>
    </row>
    <row r="27" spans="2:11" ht="14.25" x14ac:dyDescent="0.2">
      <c r="B27" s="2804" t="s">
        <v>2229</v>
      </c>
      <c r="C27" s="2805"/>
      <c r="D27" s="244">
        <v>837</v>
      </c>
      <c r="E27" s="244">
        <v>713</v>
      </c>
      <c r="F27" s="244">
        <v>530</v>
      </c>
      <c r="G27" s="244">
        <v>319</v>
      </c>
      <c r="H27" s="249">
        <v>264</v>
      </c>
      <c r="I27" s="247">
        <v>508</v>
      </c>
      <c r="J27" s="250">
        <v>672</v>
      </c>
      <c r="K27" s="247">
        <v>558</v>
      </c>
    </row>
    <row r="28" spans="2:11" ht="14.25" x14ac:dyDescent="0.2">
      <c r="B28" s="2804" t="s">
        <v>2230</v>
      </c>
      <c r="C28" s="2805"/>
      <c r="D28" s="244">
        <v>835</v>
      </c>
      <c r="E28" s="244">
        <v>868</v>
      </c>
      <c r="F28" s="244">
        <v>457</v>
      </c>
      <c r="G28" s="244">
        <v>87</v>
      </c>
      <c r="H28" s="249">
        <v>159</v>
      </c>
      <c r="I28" s="247">
        <v>433</v>
      </c>
      <c r="J28" s="250">
        <v>480</v>
      </c>
      <c r="K28" s="247">
        <v>345</v>
      </c>
    </row>
    <row r="29" spans="2:11" ht="14.25" x14ac:dyDescent="0.2">
      <c r="B29" s="2804" t="s">
        <v>2231</v>
      </c>
      <c r="C29" s="2805"/>
      <c r="D29" s="244">
        <v>572</v>
      </c>
      <c r="E29" s="244">
        <v>449</v>
      </c>
      <c r="F29" s="244">
        <v>309</v>
      </c>
      <c r="G29" s="244">
        <v>395</v>
      </c>
      <c r="H29" s="249">
        <v>81</v>
      </c>
      <c r="I29" s="247">
        <v>161</v>
      </c>
      <c r="J29" s="250">
        <v>146</v>
      </c>
      <c r="K29" s="247">
        <v>155</v>
      </c>
    </row>
    <row r="30" spans="2:11" ht="14.25" x14ac:dyDescent="0.2">
      <c r="B30" s="2804" t="s">
        <v>2232</v>
      </c>
      <c r="C30" s="2805"/>
      <c r="D30" s="244">
        <v>472</v>
      </c>
      <c r="E30" s="244">
        <v>535</v>
      </c>
      <c r="F30" s="244">
        <v>431</v>
      </c>
      <c r="G30" s="244">
        <v>124</v>
      </c>
      <c r="H30" s="249">
        <v>42</v>
      </c>
      <c r="I30" s="247">
        <v>141</v>
      </c>
      <c r="J30" s="250">
        <v>126</v>
      </c>
      <c r="K30" s="247">
        <v>197</v>
      </c>
    </row>
    <row r="31" spans="2:11" ht="14.25" x14ac:dyDescent="0.2">
      <c r="B31" s="2804" t="s">
        <v>2233</v>
      </c>
      <c r="C31" s="2805"/>
      <c r="D31" s="244">
        <v>388</v>
      </c>
      <c r="E31" s="244">
        <v>352</v>
      </c>
      <c r="F31" s="244">
        <v>282</v>
      </c>
      <c r="G31" s="244">
        <v>139</v>
      </c>
      <c r="H31" s="249">
        <v>76</v>
      </c>
      <c r="I31" s="247">
        <v>249</v>
      </c>
      <c r="J31" s="250">
        <v>266</v>
      </c>
      <c r="K31" s="247">
        <v>271</v>
      </c>
    </row>
    <row r="32" spans="2:11" ht="14.25" x14ac:dyDescent="0.2">
      <c r="B32" s="2804" t="s">
        <v>2234</v>
      </c>
      <c r="C32" s="2805"/>
      <c r="D32" s="244">
        <v>361</v>
      </c>
      <c r="E32" s="244">
        <v>359</v>
      </c>
      <c r="F32" s="244">
        <v>237</v>
      </c>
      <c r="G32" s="244">
        <v>252</v>
      </c>
      <c r="H32" s="249">
        <v>160</v>
      </c>
      <c r="I32" s="247">
        <v>519</v>
      </c>
      <c r="J32" s="250">
        <v>545</v>
      </c>
      <c r="K32" s="247">
        <v>654</v>
      </c>
    </row>
    <row r="33" spans="2:14" ht="14.25" x14ac:dyDescent="0.2">
      <c r="B33" s="2804" t="s">
        <v>2235</v>
      </c>
      <c r="C33" s="2805"/>
      <c r="D33" s="244">
        <v>336</v>
      </c>
      <c r="E33" s="244">
        <v>464</v>
      </c>
      <c r="F33" s="244">
        <v>413</v>
      </c>
      <c r="G33" s="244">
        <v>38</v>
      </c>
      <c r="H33" s="249">
        <v>25</v>
      </c>
      <c r="I33" s="247">
        <v>100</v>
      </c>
      <c r="J33" s="250">
        <v>66</v>
      </c>
      <c r="K33" s="247">
        <v>99</v>
      </c>
    </row>
    <row r="34" spans="2:14" ht="28.5" customHeight="1" x14ac:dyDescent="0.2">
      <c r="B34" s="2804" t="s">
        <v>2236</v>
      </c>
      <c r="C34" s="2805"/>
      <c r="D34" s="244">
        <v>315</v>
      </c>
      <c r="E34" s="244">
        <v>306</v>
      </c>
      <c r="F34" s="244">
        <v>191</v>
      </c>
      <c r="G34" s="244">
        <v>90</v>
      </c>
      <c r="H34" s="249">
        <v>35</v>
      </c>
      <c r="I34" s="247">
        <v>118</v>
      </c>
      <c r="J34" s="250">
        <v>145</v>
      </c>
      <c r="K34" s="247">
        <v>157</v>
      </c>
    </row>
    <row r="35" spans="2:14" ht="25.5" customHeight="1" x14ac:dyDescent="0.2">
      <c r="B35" s="2806" t="s">
        <v>2237</v>
      </c>
      <c r="C35" s="2807"/>
      <c r="D35" s="244">
        <v>140</v>
      </c>
      <c r="E35" s="244">
        <v>117</v>
      </c>
      <c r="F35" s="244">
        <v>83</v>
      </c>
      <c r="G35" s="244">
        <v>61</v>
      </c>
      <c r="H35" s="249">
        <v>35</v>
      </c>
      <c r="I35" s="247">
        <v>137</v>
      </c>
      <c r="J35" s="250">
        <v>158</v>
      </c>
      <c r="K35" s="247">
        <v>169</v>
      </c>
      <c r="L35" s="2396"/>
      <c r="M35" s="2396"/>
      <c r="N35" s="2396"/>
    </row>
    <row r="36" spans="2:14" ht="14.25" x14ac:dyDescent="0.2">
      <c r="B36" s="2808" t="s">
        <v>2238</v>
      </c>
      <c r="C36" s="2809"/>
      <c r="D36" s="244">
        <v>138</v>
      </c>
      <c r="E36" s="244">
        <v>100</v>
      </c>
      <c r="F36" s="244">
        <v>62</v>
      </c>
      <c r="G36" s="244">
        <v>60</v>
      </c>
      <c r="H36" s="249">
        <v>34</v>
      </c>
      <c r="I36" s="247">
        <v>90</v>
      </c>
      <c r="J36" s="250">
        <v>67</v>
      </c>
      <c r="K36" s="247">
        <v>75</v>
      </c>
    </row>
    <row r="37" spans="2:14" ht="14.25" x14ac:dyDescent="0.2">
      <c r="B37" s="2804" t="s">
        <v>2239</v>
      </c>
      <c r="C37" s="2805"/>
      <c r="D37" s="251">
        <v>124</v>
      </c>
      <c r="E37" s="251">
        <v>85</v>
      </c>
      <c r="F37" s="251">
        <v>49</v>
      </c>
      <c r="G37" s="251">
        <v>49</v>
      </c>
      <c r="H37" s="245">
        <v>68</v>
      </c>
      <c r="I37" s="252">
        <v>86</v>
      </c>
      <c r="J37" s="250">
        <v>121</v>
      </c>
      <c r="K37" s="247">
        <v>80</v>
      </c>
    </row>
    <row r="38" spans="2:14" ht="14.25" x14ac:dyDescent="0.2">
      <c r="B38" s="2804" t="s">
        <v>743</v>
      </c>
      <c r="C38" s="2805"/>
      <c r="D38" s="253">
        <v>2038</v>
      </c>
      <c r="E38" s="253">
        <v>1560</v>
      </c>
      <c r="F38" s="253">
        <v>1169</v>
      </c>
      <c r="G38" s="253">
        <v>566</v>
      </c>
      <c r="H38" s="253">
        <v>263</v>
      </c>
      <c r="I38" s="253">
        <v>763</v>
      </c>
      <c r="J38" s="254">
        <v>796</v>
      </c>
      <c r="K38" s="247">
        <v>923</v>
      </c>
    </row>
    <row r="39" spans="2:14" ht="15" x14ac:dyDescent="0.25">
      <c r="B39" s="2810" t="s">
        <v>416</v>
      </c>
      <c r="C39" s="2811"/>
      <c r="D39" s="255">
        <v>11209</v>
      </c>
      <c r="E39" s="255">
        <v>10436</v>
      </c>
      <c r="F39" s="255">
        <v>7518</v>
      </c>
      <c r="G39" s="255">
        <v>3956</v>
      </c>
      <c r="H39" s="255">
        <v>2082</v>
      </c>
      <c r="I39" s="255">
        <f>SUM(I23:I38)</f>
        <v>6762</v>
      </c>
      <c r="J39" s="255">
        <f>SUM(J23:J38)</f>
        <v>6211</v>
      </c>
      <c r="K39" s="256">
        <f>SUM(K23:K38)</f>
        <v>6617</v>
      </c>
    </row>
    <row r="41" spans="2:14" ht="15.75" customHeight="1" x14ac:dyDescent="0.2">
      <c r="B41" s="2118" t="s">
        <v>1705</v>
      </c>
      <c r="C41" s="2152"/>
      <c r="D41" s="2152"/>
      <c r="E41" s="2152"/>
    </row>
    <row r="42" spans="2:14" ht="15.75" customHeight="1" x14ac:dyDescent="0.2">
      <c r="B42" s="2151" t="s">
        <v>2240</v>
      </c>
      <c r="C42" s="2151"/>
      <c r="D42" s="2151"/>
      <c r="E42" s="2151"/>
    </row>
    <row r="43" spans="2:14" ht="15.75" customHeight="1" x14ac:dyDescent="0.2">
      <c r="B43" s="2151"/>
      <c r="C43" s="2151"/>
      <c r="D43" s="2151"/>
      <c r="E43" s="2151"/>
    </row>
    <row r="44" spans="2:14" ht="15.75" customHeight="1" x14ac:dyDescent="0.2">
      <c r="B44" s="2151"/>
      <c r="C44" s="2151"/>
      <c r="D44" s="2151"/>
      <c r="E44" s="2151"/>
    </row>
    <row r="45" spans="2:14" ht="15.75" customHeight="1" x14ac:dyDescent="0.2">
      <c r="B45" s="2151"/>
      <c r="C45" s="2151"/>
      <c r="D45" s="2151"/>
      <c r="E45" s="2151"/>
    </row>
    <row r="46" spans="2:14" ht="15.75" customHeight="1" x14ac:dyDescent="0.2">
      <c r="B46" s="2151"/>
      <c r="C46" s="2151"/>
      <c r="D46" s="2151"/>
      <c r="E46" s="2151"/>
    </row>
  </sheetData>
  <mergeCells count="44">
    <mergeCell ref="B42:E46"/>
    <mergeCell ref="B36:C36"/>
    <mergeCell ref="B37:C37"/>
    <mergeCell ref="B38:C38"/>
    <mergeCell ref="B39:C39"/>
    <mergeCell ref="B41:E41"/>
    <mergeCell ref="B31:C31"/>
    <mergeCell ref="B33:C33"/>
    <mergeCell ref="B34:C34"/>
    <mergeCell ref="L35:N35"/>
    <mergeCell ref="B32:C32"/>
    <mergeCell ref="B35:C35"/>
    <mergeCell ref="B23:C23"/>
    <mergeCell ref="B24:C24"/>
    <mergeCell ref="B10:K10"/>
    <mergeCell ref="B22:C22"/>
    <mergeCell ref="B30:C30"/>
    <mergeCell ref="B25:C25"/>
    <mergeCell ref="B26:C26"/>
    <mergeCell ref="B27:C27"/>
    <mergeCell ref="B28:C28"/>
    <mergeCell ref="B29:C29"/>
    <mergeCell ref="B7:C7"/>
    <mergeCell ref="D7:E7"/>
    <mergeCell ref="F7:G7"/>
    <mergeCell ref="H7:K7"/>
    <mergeCell ref="B8:C8"/>
    <mergeCell ref="D8:E8"/>
    <mergeCell ref="F8:G8"/>
    <mergeCell ref="H8:K8"/>
    <mergeCell ref="B5:C5"/>
    <mergeCell ref="D5:E5"/>
    <mergeCell ref="F5:G5"/>
    <mergeCell ref="H5:K5"/>
    <mergeCell ref="B6:C6"/>
    <mergeCell ref="D6:E6"/>
    <mergeCell ref="F6:G6"/>
    <mergeCell ref="H6:K6"/>
    <mergeCell ref="B2:D2"/>
    <mergeCell ref="E2:K2"/>
    <mergeCell ref="B4:C4"/>
    <mergeCell ref="D4:E4"/>
    <mergeCell ref="F4:G4"/>
    <mergeCell ref="H4:K4"/>
  </mergeCells>
  <pageMargins left="0.7" right="0.7" top="0.75" bottom="0.75" header="0.3" footer="0.3"/>
  <drawing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CABA96-796E-42D8-B035-2B2C960B5145}">
  <sheetPr>
    <tabColor theme="2"/>
  </sheetPr>
  <dimension ref="B2:N28"/>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16.85546875" style="39" customWidth="1"/>
    <col min="4" max="4" width="16" style="39" customWidth="1"/>
    <col min="5" max="11" width="12.5703125" style="39"/>
    <col min="12" max="12" width="32.5703125" style="39" customWidth="1"/>
    <col min="13" max="21" width="7.5703125" style="39" customWidth="1"/>
    <col min="22" max="16384" width="12.5703125" style="39"/>
  </cols>
  <sheetData>
    <row r="2" spans="2:11" s="166" customFormat="1" ht="28.5" customHeight="1" x14ac:dyDescent="0.25">
      <c r="B2" s="2625" t="s">
        <v>0</v>
      </c>
      <c r="C2" s="2626"/>
      <c r="D2" s="2626"/>
      <c r="E2" s="2627" t="s">
        <v>123</v>
      </c>
      <c r="F2" s="2628"/>
      <c r="G2" s="2628"/>
      <c r="H2" s="2628"/>
      <c r="I2" s="2628"/>
      <c r="J2" s="2628"/>
      <c r="K2" s="2628"/>
    </row>
    <row r="3" spans="2:11" ht="22.5" customHeight="1" x14ac:dyDescent="0.2">
      <c r="B3" s="40"/>
      <c r="C3" s="40"/>
      <c r="D3" s="41"/>
      <c r="E3" s="41"/>
      <c r="F3" s="41"/>
      <c r="G3" s="41"/>
      <c r="H3" s="41"/>
      <c r="I3" s="41"/>
      <c r="J3" s="41"/>
      <c r="K3" s="41"/>
    </row>
    <row r="4" spans="2:11" ht="42" customHeight="1" x14ac:dyDescent="0.2">
      <c r="B4" s="2118" t="s">
        <v>124</v>
      </c>
      <c r="C4" s="2183"/>
      <c r="D4" s="2107" t="s">
        <v>97</v>
      </c>
      <c r="E4" s="2108"/>
      <c r="F4" s="2189" t="s">
        <v>126</v>
      </c>
      <c r="G4" s="1936"/>
      <c r="H4" s="2125" t="s">
        <v>2241</v>
      </c>
      <c r="I4" s="2126"/>
      <c r="J4" s="2126"/>
      <c r="K4" s="2144"/>
    </row>
    <row r="5" spans="2:11" ht="38.25" customHeight="1" x14ac:dyDescent="0.2">
      <c r="B5" s="2118" t="s">
        <v>128</v>
      </c>
      <c r="C5" s="2183"/>
      <c r="D5" s="2098" t="s">
        <v>2242</v>
      </c>
      <c r="E5" s="2099"/>
      <c r="F5" s="2189" t="s">
        <v>130</v>
      </c>
      <c r="G5" s="1936"/>
      <c r="H5" s="2098" t="s">
        <v>538</v>
      </c>
      <c r="I5" s="2039"/>
      <c r="J5" s="2039"/>
      <c r="K5" s="2040"/>
    </row>
    <row r="6" spans="2:11" ht="22.5" customHeight="1" x14ac:dyDescent="0.2">
      <c r="B6" s="2118" t="s">
        <v>132</v>
      </c>
      <c r="C6" s="2183"/>
      <c r="D6" s="2098" t="s">
        <v>1416</v>
      </c>
      <c r="E6" s="2099"/>
      <c r="F6" s="2189" t="s">
        <v>134</v>
      </c>
      <c r="G6" s="1936"/>
      <c r="H6" s="2098" t="s">
        <v>135</v>
      </c>
      <c r="I6" s="2039"/>
      <c r="J6" s="2039"/>
      <c r="K6" s="2040"/>
    </row>
    <row r="7" spans="2:11" ht="40.5" customHeight="1" x14ac:dyDescent="0.2">
      <c r="B7" s="2118" t="s">
        <v>136</v>
      </c>
      <c r="C7" s="2183"/>
      <c r="D7" s="2098" t="s">
        <v>2176</v>
      </c>
      <c r="E7" s="2099"/>
      <c r="F7" s="2189" t="s">
        <v>138</v>
      </c>
      <c r="G7" s="1936"/>
      <c r="H7" s="2098" t="s">
        <v>2177</v>
      </c>
      <c r="I7" s="2039"/>
      <c r="J7" s="2039"/>
      <c r="K7" s="2040"/>
    </row>
    <row r="8" spans="2:11" ht="36" customHeight="1" x14ac:dyDescent="0.2">
      <c r="B8" s="2118" t="s">
        <v>140</v>
      </c>
      <c r="C8" s="2183"/>
      <c r="D8" s="2098" t="s">
        <v>2178</v>
      </c>
      <c r="E8" s="2099"/>
      <c r="F8" s="2189" t="s">
        <v>142</v>
      </c>
      <c r="G8" s="1936"/>
      <c r="H8" s="2164" t="s">
        <v>1041</v>
      </c>
      <c r="I8" s="2063"/>
      <c r="J8" s="2063"/>
      <c r="K8" s="2165"/>
    </row>
    <row r="9" spans="2:11" ht="15" customHeight="1" x14ac:dyDescent="0.2"/>
    <row r="10" spans="2:11" ht="22.5" customHeight="1" x14ac:dyDescent="0.2">
      <c r="B10" s="2121" t="s">
        <v>144</v>
      </c>
      <c r="C10" s="2187"/>
      <c r="D10" s="2187"/>
      <c r="E10" s="2187"/>
      <c r="F10" s="2187"/>
      <c r="G10" s="2187"/>
      <c r="H10" s="2187"/>
      <c r="I10" s="2187"/>
      <c r="J10" s="2187"/>
      <c r="K10" s="2187"/>
    </row>
    <row r="11" spans="2:11" s="172" customFormat="1" ht="22.5" customHeight="1" x14ac:dyDescent="0.2">
      <c r="B11" s="1106" t="s">
        <v>2243</v>
      </c>
      <c r="C11" s="1107"/>
      <c r="D11" s="1107"/>
      <c r="E11" s="1107"/>
      <c r="F11" s="1107"/>
      <c r="G11" s="1109" t="s">
        <v>2244</v>
      </c>
      <c r="H11" s="1107"/>
      <c r="I11" s="1100"/>
      <c r="J11" s="1107"/>
      <c r="K11" s="1110"/>
    </row>
    <row r="12" spans="2:11" ht="22.5" customHeight="1" x14ac:dyDescent="0.2">
      <c r="B12" s="225"/>
      <c r="C12" s="172"/>
      <c r="D12" s="172"/>
      <c r="E12" s="172"/>
      <c r="F12" s="172"/>
      <c r="G12" s="225"/>
      <c r="H12" s="172"/>
      <c r="I12" s="183"/>
      <c r="J12" s="172"/>
      <c r="K12" s="172"/>
    </row>
    <row r="13" spans="2:11" ht="12.75" x14ac:dyDescent="0.2"/>
    <row r="14" spans="2:11" ht="22.5" customHeight="1" x14ac:dyDescent="0.2">
      <c r="B14" s="2581"/>
      <c r="C14" s="2581"/>
      <c r="D14" s="1146" t="s">
        <v>1621</v>
      </c>
      <c r="E14" s="1146" t="s">
        <v>1622</v>
      </c>
      <c r="F14" s="1146" t="s">
        <v>828</v>
      </c>
      <c r="G14" s="1146" t="s">
        <v>829</v>
      </c>
      <c r="H14" s="1146" t="s">
        <v>503</v>
      </c>
      <c r="I14" s="1146" t="s">
        <v>504</v>
      </c>
      <c r="J14" s="1146" t="s">
        <v>505</v>
      </c>
      <c r="K14" s="1146" t="s">
        <v>506</v>
      </c>
    </row>
    <row r="15" spans="2:11" ht="35.450000000000003" customHeight="1" x14ac:dyDescent="0.2">
      <c r="B15" s="2188" t="s">
        <v>2241</v>
      </c>
      <c r="C15" s="2188"/>
      <c r="D15" s="1793">
        <v>101</v>
      </c>
      <c r="E15" s="1783">
        <v>98</v>
      </c>
      <c r="F15" s="1783">
        <v>134</v>
      </c>
      <c r="G15" s="1783">
        <v>81</v>
      </c>
      <c r="H15" s="1783">
        <v>97</v>
      </c>
      <c r="I15" s="1783">
        <v>77</v>
      </c>
      <c r="J15" s="1783">
        <v>159</v>
      </c>
      <c r="K15" s="1783">
        <v>40</v>
      </c>
    </row>
    <row r="16" spans="2:11" ht="35.450000000000003" customHeight="1" x14ac:dyDescent="0.2"/>
    <row r="17" spans="2:14" ht="13.5" customHeight="1" x14ac:dyDescent="0.2">
      <c r="B17" s="184"/>
      <c r="C17" s="184"/>
      <c r="D17" s="185"/>
      <c r="E17" s="185"/>
      <c r="F17" s="185"/>
      <c r="G17" s="44" t="s">
        <v>428</v>
      </c>
      <c r="H17" s="185"/>
      <c r="I17" s="185"/>
      <c r="J17" s="185"/>
      <c r="K17" s="185"/>
      <c r="L17" s="2396"/>
      <c r="M17" s="2396"/>
      <c r="N17" s="2396"/>
    </row>
    <row r="18" spans="2:14" ht="13.5" customHeight="1" x14ac:dyDescent="0.2">
      <c r="B18" s="2118" t="s">
        <v>1705</v>
      </c>
      <c r="C18" s="2308"/>
      <c r="D18" s="2308"/>
      <c r="E18" s="2308"/>
    </row>
    <row r="19" spans="2:14" ht="13.5" customHeight="1" x14ac:dyDescent="0.2">
      <c r="B19" s="2502" t="s">
        <v>2245</v>
      </c>
      <c r="C19" s="2502"/>
      <c r="D19" s="2502"/>
      <c r="E19" s="2502"/>
      <c r="G19" s="39" t="s">
        <v>431</v>
      </c>
    </row>
    <row r="20" spans="2:14" ht="13.5" customHeight="1" x14ac:dyDescent="0.2">
      <c r="B20" s="2503"/>
      <c r="C20" s="2503"/>
      <c r="D20" s="2503"/>
      <c r="E20" s="2503"/>
    </row>
    <row r="21" spans="2:14" ht="13.5" customHeight="1" x14ac:dyDescent="0.2">
      <c r="B21" s="2503"/>
      <c r="C21" s="2503"/>
      <c r="D21" s="2503"/>
      <c r="E21" s="2503"/>
      <c r="G21" s="39" t="s">
        <v>326</v>
      </c>
    </row>
    <row r="22" spans="2:14" ht="13.5" customHeight="1" x14ac:dyDescent="0.2">
      <c r="B22" s="2503"/>
      <c r="C22" s="2503"/>
      <c r="D22" s="2503"/>
      <c r="E22" s="2503"/>
    </row>
    <row r="23" spans="2:14" ht="13.5" customHeight="1" x14ac:dyDescent="0.2">
      <c r="B23" s="2503"/>
      <c r="C23" s="2503"/>
      <c r="D23" s="2503"/>
      <c r="E23" s="2503"/>
      <c r="G23" s="39" t="s">
        <v>430</v>
      </c>
    </row>
    <row r="24" spans="2:14" ht="13.5" customHeight="1" x14ac:dyDescent="0.2">
      <c r="B24" s="2503"/>
      <c r="C24" s="2503"/>
      <c r="D24" s="2503"/>
      <c r="E24" s="2503"/>
    </row>
    <row r="25" spans="2:14" ht="13.5" customHeight="1" x14ac:dyDescent="0.2">
      <c r="B25" s="2503"/>
      <c r="C25" s="2503"/>
      <c r="D25" s="2503"/>
      <c r="E25" s="2503"/>
      <c r="G25" s="39" t="s">
        <v>429</v>
      </c>
    </row>
    <row r="26" spans="2:14" ht="15.75" customHeight="1" x14ac:dyDescent="0.2">
      <c r="B26" s="2503"/>
      <c r="C26" s="2503"/>
      <c r="D26" s="2503"/>
      <c r="E26" s="2503"/>
    </row>
    <row r="27" spans="2:14" ht="15.75" customHeight="1" x14ac:dyDescent="0.2">
      <c r="B27" s="2503"/>
      <c r="C27" s="2503"/>
      <c r="D27" s="2503"/>
      <c r="E27" s="2503"/>
    </row>
    <row r="28" spans="2:14" ht="15.75" customHeight="1" x14ac:dyDescent="0.2">
      <c r="B28" s="2503"/>
      <c r="C28" s="2503"/>
      <c r="D28" s="2503"/>
      <c r="E28" s="2503"/>
    </row>
  </sheetData>
  <mergeCells count="28">
    <mergeCell ref="L17:N17"/>
    <mergeCell ref="B18:E18"/>
    <mergeCell ref="B19:E28"/>
    <mergeCell ref="B10:K10"/>
    <mergeCell ref="B14:C14"/>
    <mergeCell ref="B15:C15"/>
    <mergeCell ref="B7:C7"/>
    <mergeCell ref="D7:E7"/>
    <mergeCell ref="F7:G7"/>
    <mergeCell ref="H7:K7"/>
    <mergeCell ref="B8:C8"/>
    <mergeCell ref="D8:E8"/>
    <mergeCell ref="F8:G8"/>
    <mergeCell ref="H8:K8"/>
    <mergeCell ref="B5:C5"/>
    <mergeCell ref="D5:E5"/>
    <mergeCell ref="F5:G5"/>
    <mergeCell ref="H5:K5"/>
    <mergeCell ref="B6:C6"/>
    <mergeCell ref="D6:E6"/>
    <mergeCell ref="F6:G6"/>
    <mergeCell ref="H6:K6"/>
    <mergeCell ref="B2:D2"/>
    <mergeCell ref="E2:K2"/>
    <mergeCell ref="B4:C4"/>
    <mergeCell ref="D4:E4"/>
    <mergeCell ref="F4:G4"/>
    <mergeCell ref="H4:K4"/>
  </mergeCells>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iconSet" priority="1" id="{00000000-000E-0000-5000-000001000000}">
            <x14:iconSet iconSet="4Arrows" custom="1">
              <x14:cfvo type="percent">
                <xm:f>0</xm:f>
              </x14:cfvo>
              <x14:cfvo type="num">
                <xm:f>80</xm:f>
              </x14:cfvo>
              <x14:cfvo type="num">
                <xm:f>100</xm:f>
              </x14:cfvo>
              <x14:cfvo type="num">
                <xm:f>120</xm:f>
              </x14:cfvo>
              <x14:cfIcon iconSet="3Symbols" iconId="2"/>
              <x14:cfIcon iconSet="3Triangles" iconId="2"/>
              <x14:cfIcon iconSet="3TrafficLights1" iconId="1"/>
              <x14:cfIcon iconSet="3TrafficLights1" iconId="0"/>
            </x14:iconSet>
          </x14:cfRule>
          <xm:sqref>D15:K15</xm:sqref>
        </x14:conditionalFormatting>
      </x14:conditionalFormattings>
    </ext>
  </extLst>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D097EB-5422-43E5-9A03-BD06D46C89D9}">
  <sheetPr>
    <tabColor theme="2"/>
  </sheetPr>
  <dimension ref="B2:L30"/>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16.85546875" style="39" customWidth="1"/>
    <col min="4" max="4" width="16" style="39" customWidth="1"/>
    <col min="5" max="6" width="12.5703125" style="39"/>
    <col min="7" max="7" width="14.28515625" style="39" customWidth="1"/>
    <col min="8" max="9" width="19.5703125" style="39" customWidth="1"/>
    <col min="10" max="10" width="32.5703125" style="39" customWidth="1"/>
    <col min="11" max="19" width="7.5703125" style="39" customWidth="1"/>
    <col min="20" max="16384" width="12.5703125" style="39"/>
  </cols>
  <sheetData>
    <row r="2" spans="2:11" s="166" customFormat="1" ht="32.25" customHeight="1" x14ac:dyDescent="0.25">
      <c r="B2" s="2625" t="s">
        <v>0</v>
      </c>
      <c r="C2" s="2626"/>
      <c r="D2" s="2626"/>
      <c r="E2" s="2627" t="s">
        <v>123</v>
      </c>
      <c r="F2" s="2628"/>
      <c r="G2" s="2628"/>
      <c r="H2" s="2628"/>
      <c r="I2" s="2628"/>
    </row>
    <row r="3" spans="2:11" ht="22.5" customHeight="1" x14ac:dyDescent="0.2">
      <c r="B3" s="40"/>
      <c r="C3" s="40"/>
      <c r="D3" s="41"/>
      <c r="E3" s="41"/>
      <c r="F3" s="41"/>
      <c r="G3" s="41"/>
      <c r="H3" s="41"/>
      <c r="I3" s="41"/>
    </row>
    <row r="4" spans="2:11" ht="80.25" customHeight="1" x14ac:dyDescent="0.25">
      <c r="B4" s="2118" t="s">
        <v>124</v>
      </c>
      <c r="C4" s="2183"/>
      <c r="D4" s="2107" t="s">
        <v>98</v>
      </c>
      <c r="E4" s="2108"/>
      <c r="F4" s="2189" t="s">
        <v>126</v>
      </c>
      <c r="G4" s="1936"/>
      <c r="H4" s="2125" t="s">
        <v>2246</v>
      </c>
      <c r="I4" s="2144"/>
      <c r="J4" s="1012"/>
      <c r="K4" s="1012"/>
    </row>
    <row r="5" spans="2:11" ht="22.5" customHeight="1" x14ac:dyDescent="0.2">
      <c r="B5" s="2118" t="s">
        <v>128</v>
      </c>
      <c r="C5" s="2183"/>
      <c r="D5" s="2098" t="s">
        <v>2247</v>
      </c>
      <c r="E5" s="2099"/>
      <c r="F5" s="2189" t="s">
        <v>130</v>
      </c>
      <c r="G5" s="1936"/>
      <c r="H5" s="2098" t="s">
        <v>496</v>
      </c>
      <c r="I5" s="2040"/>
    </row>
    <row r="6" spans="2:11" ht="22.5" customHeight="1" x14ac:dyDescent="0.2">
      <c r="B6" s="2118" t="s">
        <v>132</v>
      </c>
      <c r="C6" s="2183"/>
      <c r="D6" s="2098" t="s">
        <v>2248</v>
      </c>
      <c r="E6" s="2099"/>
      <c r="F6" s="2189" t="s">
        <v>134</v>
      </c>
      <c r="G6" s="1936"/>
      <c r="H6" s="2098" t="s">
        <v>135</v>
      </c>
      <c r="I6" s="2040"/>
    </row>
    <row r="7" spans="2:11" ht="43.5" customHeight="1" x14ac:dyDescent="0.2">
      <c r="B7" s="2118" t="s">
        <v>136</v>
      </c>
      <c r="C7" s="2183"/>
      <c r="D7" s="2098" t="s">
        <v>2176</v>
      </c>
      <c r="E7" s="2099"/>
      <c r="F7" s="2189" t="s">
        <v>138</v>
      </c>
      <c r="G7" s="1936"/>
      <c r="H7" s="2098" t="s">
        <v>2177</v>
      </c>
      <c r="I7" s="2040"/>
    </row>
    <row r="8" spans="2:11" ht="43.5" customHeight="1" x14ac:dyDescent="0.2">
      <c r="B8" s="2118" t="s">
        <v>140</v>
      </c>
      <c r="C8" s="2183"/>
      <c r="D8" s="2098" t="s">
        <v>2178</v>
      </c>
      <c r="E8" s="2099"/>
      <c r="F8" s="2189" t="s">
        <v>142</v>
      </c>
      <c r="G8" s="1936"/>
      <c r="H8" s="2164" t="s">
        <v>2119</v>
      </c>
      <c r="I8" s="2165"/>
    </row>
    <row r="9" spans="2:11" ht="18" customHeight="1" x14ac:dyDescent="0.2"/>
    <row r="10" spans="2:11" ht="22.5" customHeight="1" x14ac:dyDescent="0.2">
      <c r="B10" s="2121" t="s">
        <v>144</v>
      </c>
      <c r="C10" s="2187"/>
      <c r="D10" s="2187"/>
      <c r="E10" s="2187"/>
      <c r="F10" s="2187"/>
      <c r="G10" s="2187"/>
      <c r="H10" s="2187"/>
      <c r="I10" s="2187"/>
    </row>
    <row r="11" spans="2:11" s="172" customFormat="1" ht="22.5" customHeight="1" x14ac:dyDescent="0.2">
      <c r="B11" s="1106" t="s">
        <v>2249</v>
      </c>
      <c r="C11" s="1107"/>
      <c r="D11" s="1107"/>
      <c r="E11" s="1107"/>
      <c r="F11" s="1107"/>
      <c r="G11" s="1109" t="s">
        <v>312</v>
      </c>
      <c r="H11" s="1107"/>
      <c r="I11" s="1101"/>
    </row>
    <row r="12" spans="2:11" ht="22.5" customHeight="1" x14ac:dyDescent="0.2">
      <c r="B12" s="225"/>
      <c r="C12" s="172"/>
      <c r="D12" s="172"/>
      <c r="E12" s="172"/>
      <c r="F12" s="172"/>
      <c r="G12" s="225"/>
      <c r="H12" s="172"/>
      <c r="I12" s="183"/>
    </row>
    <row r="13" spans="2:11" ht="14.25" customHeight="1" x14ac:dyDescent="0.2"/>
    <row r="14" spans="2:11" ht="22.5" customHeight="1" x14ac:dyDescent="0.2">
      <c r="B14" s="2581"/>
      <c r="C14" s="2581"/>
      <c r="D14" s="1146" t="s">
        <v>503</v>
      </c>
      <c r="E14" s="1146" t="s">
        <v>504</v>
      </c>
      <c r="F14" s="1133" t="s">
        <v>505</v>
      </c>
      <c r="G14" s="1133" t="s">
        <v>506</v>
      </c>
      <c r="I14" s="148"/>
    </row>
    <row r="15" spans="2:11" ht="36" customHeight="1" x14ac:dyDescent="0.2">
      <c r="B15" s="2803" t="s">
        <v>2250</v>
      </c>
      <c r="C15" s="2803"/>
      <c r="D15" s="1767">
        <v>3.52</v>
      </c>
      <c r="E15" s="1767">
        <v>3.44</v>
      </c>
      <c r="F15" s="1767">
        <v>3.45</v>
      </c>
      <c r="G15" s="1783" t="s">
        <v>1524</v>
      </c>
    </row>
    <row r="16" spans="2:11" ht="36" customHeight="1" x14ac:dyDescent="0.2">
      <c r="B16" s="2151" t="s">
        <v>2251</v>
      </c>
      <c r="C16" s="2151"/>
      <c r="D16" s="193">
        <v>3.48</v>
      </c>
      <c r="E16" s="193">
        <v>3.44</v>
      </c>
      <c r="F16" s="193">
        <v>3.38</v>
      </c>
      <c r="G16" s="14" t="s">
        <v>1524</v>
      </c>
    </row>
    <row r="17" spans="2:12" ht="18.75" customHeight="1" x14ac:dyDescent="0.2">
      <c r="B17" s="148"/>
      <c r="C17" s="148"/>
      <c r="D17" s="239"/>
      <c r="E17" s="239"/>
      <c r="F17" s="239"/>
      <c r="G17" s="239"/>
      <c r="H17" s="240"/>
      <c r="I17" s="240"/>
    </row>
    <row r="18" spans="2:12" ht="18.75" customHeight="1" x14ac:dyDescent="0.2">
      <c r="B18" s="184"/>
      <c r="C18" s="184"/>
      <c r="D18" s="185"/>
      <c r="E18" s="185"/>
      <c r="F18" s="185"/>
      <c r="G18" s="185"/>
      <c r="H18" s="185"/>
      <c r="I18" s="185"/>
      <c r="J18" s="2396"/>
      <c r="K18" s="2396"/>
      <c r="L18" s="2396"/>
    </row>
    <row r="19" spans="2:12" ht="15.75" customHeight="1" x14ac:dyDescent="0.2">
      <c r="B19" s="2118" t="s">
        <v>1705</v>
      </c>
      <c r="C19" s="2308"/>
      <c r="D19" s="2308"/>
      <c r="E19" s="2308"/>
      <c r="G19" s="44" t="s">
        <v>428</v>
      </c>
    </row>
    <row r="20" spans="2:12" ht="15.75" customHeight="1" x14ac:dyDescent="0.2">
      <c r="B20" s="2502" t="s">
        <v>2252</v>
      </c>
      <c r="C20" s="2502"/>
      <c r="D20" s="2502"/>
      <c r="E20" s="2502"/>
    </row>
    <row r="21" spans="2:12" ht="22.5" customHeight="1" x14ac:dyDescent="0.2">
      <c r="B21" s="2503"/>
      <c r="C21" s="2503"/>
      <c r="D21" s="2503"/>
      <c r="E21" s="2503"/>
      <c r="G21" s="39" t="s">
        <v>429</v>
      </c>
    </row>
    <row r="22" spans="2:12" ht="22.5" customHeight="1" x14ac:dyDescent="0.2">
      <c r="B22" s="2503"/>
      <c r="C22" s="2503"/>
      <c r="D22" s="2503"/>
      <c r="E22" s="2503"/>
      <c r="G22" s="39" t="s">
        <v>430</v>
      </c>
    </row>
    <row r="23" spans="2:12" ht="22.5" customHeight="1" x14ac:dyDescent="0.2">
      <c r="B23" s="2503"/>
      <c r="C23" s="2503"/>
      <c r="D23" s="2503"/>
      <c r="E23" s="2503"/>
      <c r="G23" s="39" t="s">
        <v>326</v>
      </c>
    </row>
    <row r="24" spans="2:12" ht="22.5" customHeight="1" x14ac:dyDescent="0.2">
      <c r="B24" s="2503"/>
      <c r="C24" s="2503"/>
      <c r="D24" s="2503"/>
      <c r="E24" s="2503"/>
      <c r="G24" s="39" t="s">
        <v>431</v>
      </c>
    </row>
    <row r="25" spans="2:12" ht="15.75" customHeight="1" x14ac:dyDescent="0.2">
      <c r="B25" s="2503"/>
      <c r="C25" s="2503"/>
      <c r="D25" s="2503"/>
      <c r="E25" s="2503"/>
    </row>
    <row r="26" spans="2:12" ht="15.75" customHeight="1" x14ac:dyDescent="0.2">
      <c r="B26" s="2503"/>
      <c r="C26" s="2503"/>
      <c r="D26" s="2503"/>
      <c r="E26" s="2503"/>
    </row>
    <row r="27" spans="2:12" ht="15.75" customHeight="1" x14ac:dyDescent="0.2">
      <c r="B27" s="2503"/>
      <c r="C27" s="2503"/>
      <c r="D27" s="2503"/>
      <c r="E27" s="2503"/>
    </row>
    <row r="28" spans="2:12" ht="15.75" customHeight="1" x14ac:dyDescent="0.2">
      <c r="B28" s="2503"/>
      <c r="C28" s="2503"/>
      <c r="D28" s="2503"/>
      <c r="E28" s="2503"/>
    </row>
    <row r="30" spans="2:12" ht="15.75" customHeight="1" x14ac:dyDescent="0.2">
      <c r="B30" s="39" t="s">
        <v>1681</v>
      </c>
    </row>
  </sheetData>
  <mergeCells count="29">
    <mergeCell ref="J18:L18"/>
    <mergeCell ref="B19:E19"/>
    <mergeCell ref="B16:C16"/>
    <mergeCell ref="B20:E28"/>
    <mergeCell ref="B7:C7"/>
    <mergeCell ref="D7:E7"/>
    <mergeCell ref="F7:G7"/>
    <mergeCell ref="H7:I7"/>
    <mergeCell ref="B8:C8"/>
    <mergeCell ref="D8:E8"/>
    <mergeCell ref="F8:G8"/>
    <mergeCell ref="H8:I8"/>
    <mergeCell ref="B10:I10"/>
    <mergeCell ref="B14:C14"/>
    <mergeCell ref="B15:C15"/>
    <mergeCell ref="B5:C5"/>
    <mergeCell ref="D5:E5"/>
    <mergeCell ref="F5:G5"/>
    <mergeCell ref="H5:I5"/>
    <mergeCell ref="B6:C6"/>
    <mergeCell ref="D6:E6"/>
    <mergeCell ref="F6:G6"/>
    <mergeCell ref="H6:I6"/>
    <mergeCell ref="B2:D2"/>
    <mergeCell ref="E2:I2"/>
    <mergeCell ref="B4:C4"/>
    <mergeCell ref="D4:E4"/>
    <mergeCell ref="F4:G4"/>
    <mergeCell ref="H4:I4"/>
  </mergeCells>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iconSet" priority="1" id="{00000000-000E-0000-5100-000001000000}">
            <x14:iconSet iconSet="4Arrows" custom="1">
              <x14:cfvo type="percent">
                <xm:f>0</xm:f>
              </x14:cfvo>
              <x14:cfvo type="num">
                <xm:f>3</xm:f>
              </x14:cfvo>
              <x14:cfvo type="num">
                <xm:f>3.25</xm:f>
              </x14:cfvo>
              <x14:cfvo type="num">
                <xm:f>3.5</xm:f>
              </x14:cfvo>
              <x14:cfIcon iconSet="3TrafficLights1" iconId="0"/>
              <x14:cfIcon iconSet="3TrafficLights1" iconId="1"/>
              <x14:cfIcon iconSet="3Triangles" iconId="2"/>
              <x14:cfIcon iconSet="3Symbols" iconId="2"/>
            </x14:iconSet>
          </x14:cfRule>
          <xm:sqref>D15:G15</xm:sqref>
        </x14:conditionalFormatting>
      </x14:conditionalFormattings>
    </ext>
  </extLst>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1E1456-C727-420A-8742-B8B5DD3C9BBE}">
  <sheetPr>
    <tabColor theme="4" tint="0.79998168889431442"/>
  </sheetPr>
  <dimension ref="B2:K24"/>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17.28515625" style="39" customWidth="1"/>
    <col min="4" max="4" width="19.7109375" style="39" customWidth="1"/>
    <col min="5" max="11" width="12.5703125" style="39"/>
    <col min="12" max="21" width="7.5703125" style="39" customWidth="1"/>
    <col min="22" max="16384" width="12.5703125" style="39"/>
  </cols>
  <sheetData>
    <row r="2" spans="2:11" s="166" customFormat="1" ht="35.25" customHeight="1" x14ac:dyDescent="0.25">
      <c r="B2" s="2771" t="s">
        <v>0</v>
      </c>
      <c r="C2" s="2772"/>
      <c r="D2" s="2772"/>
      <c r="E2" s="2046" t="s">
        <v>123</v>
      </c>
      <c r="F2" s="2047"/>
      <c r="G2" s="2047"/>
      <c r="H2" s="2047"/>
      <c r="I2" s="2047"/>
      <c r="J2" s="2047"/>
      <c r="K2" s="2106"/>
    </row>
    <row r="3" spans="2:11" ht="22.5" customHeight="1" x14ac:dyDescent="0.2">
      <c r="B3" s="40"/>
      <c r="C3" s="40"/>
      <c r="D3" s="41"/>
      <c r="E3" s="41"/>
      <c r="F3" s="41"/>
      <c r="G3" s="41"/>
      <c r="H3" s="41"/>
      <c r="I3" s="41"/>
      <c r="J3" s="40"/>
      <c r="K3" s="40"/>
    </row>
    <row r="4" spans="2:11" ht="77.25" customHeight="1" x14ac:dyDescent="0.2">
      <c r="B4" s="1943" t="s">
        <v>124</v>
      </c>
      <c r="C4" s="2140"/>
      <c r="D4" s="2107" t="s">
        <v>99</v>
      </c>
      <c r="E4" s="2143"/>
      <c r="F4" s="2814" t="s">
        <v>126</v>
      </c>
      <c r="G4" s="2815"/>
      <c r="H4" s="2109" t="s">
        <v>2253</v>
      </c>
      <c r="I4" s="2052"/>
      <c r="J4" s="2052"/>
      <c r="K4" s="2053"/>
    </row>
    <row r="5" spans="2:11" ht="33.75" customHeight="1" x14ac:dyDescent="0.2">
      <c r="B5" s="1943" t="s">
        <v>645</v>
      </c>
      <c r="C5" s="2140"/>
      <c r="D5" s="2098" t="s">
        <v>2254</v>
      </c>
      <c r="E5" s="2040"/>
      <c r="F5" s="2814" t="s">
        <v>130</v>
      </c>
      <c r="G5" s="2815"/>
      <c r="H5" s="2103" t="s">
        <v>2255</v>
      </c>
      <c r="I5" s="2066"/>
      <c r="J5" s="2066"/>
      <c r="K5" s="2067"/>
    </row>
    <row r="6" spans="2:11" ht="32.25" customHeight="1" x14ac:dyDescent="0.2">
      <c r="B6" s="1943" t="s">
        <v>132</v>
      </c>
      <c r="C6" s="2140"/>
      <c r="D6" s="2098" t="s">
        <v>2256</v>
      </c>
      <c r="E6" s="2040"/>
      <c r="F6" s="2814" t="s">
        <v>134</v>
      </c>
      <c r="G6" s="2815"/>
      <c r="H6" s="2098" t="s">
        <v>135</v>
      </c>
      <c r="I6" s="2039"/>
      <c r="J6" s="2039"/>
      <c r="K6" s="2040"/>
    </row>
    <row r="7" spans="2:11" ht="33" customHeight="1" x14ac:dyDescent="0.2">
      <c r="B7" s="1943" t="s">
        <v>136</v>
      </c>
      <c r="C7" s="2140"/>
      <c r="D7" s="2098" t="s">
        <v>2257</v>
      </c>
      <c r="E7" s="2040"/>
      <c r="F7" s="2814" t="s">
        <v>138</v>
      </c>
      <c r="G7" s="2815"/>
      <c r="H7" s="2098" t="s">
        <v>2098</v>
      </c>
      <c r="I7" s="2039"/>
      <c r="J7" s="2039"/>
      <c r="K7" s="2040"/>
    </row>
    <row r="8" spans="2:11" ht="42.75" customHeight="1" x14ac:dyDescent="0.2">
      <c r="B8" s="1943" t="s">
        <v>140</v>
      </c>
      <c r="C8" s="2140"/>
      <c r="D8" s="2098" t="s">
        <v>2258</v>
      </c>
      <c r="E8" s="2040"/>
      <c r="F8" s="2814" t="s">
        <v>142</v>
      </c>
      <c r="G8" s="2815"/>
      <c r="H8" s="2164" t="s">
        <v>2259</v>
      </c>
      <c r="I8" s="2063"/>
      <c r="J8" s="2063"/>
      <c r="K8" s="2165"/>
    </row>
    <row r="9" spans="2:11" ht="22.5" customHeight="1" x14ac:dyDescent="0.2"/>
    <row r="10" spans="2:11" ht="22.5" customHeight="1" x14ac:dyDescent="0.2">
      <c r="B10" s="2812" t="s">
        <v>144</v>
      </c>
      <c r="C10" s="2813"/>
      <c r="D10" s="2813"/>
      <c r="E10" s="2813"/>
      <c r="F10" s="2813"/>
      <c r="G10" s="2813"/>
      <c r="H10" s="2813"/>
      <c r="I10" s="2813"/>
      <c r="J10" s="2813"/>
      <c r="K10" s="2813"/>
    </row>
    <row r="11" spans="2:11" s="172" customFormat="1" ht="22.5" customHeight="1" x14ac:dyDescent="0.2">
      <c r="B11" s="1106" t="s">
        <v>2260</v>
      </c>
      <c r="C11" s="1728"/>
      <c r="D11" s="1107"/>
      <c r="E11" s="1107"/>
      <c r="F11" s="1107"/>
      <c r="G11" s="1109" t="s">
        <v>2261</v>
      </c>
      <c r="H11" s="1107"/>
      <c r="I11" s="1100"/>
      <c r="J11" s="1109"/>
      <c r="K11" s="1110"/>
    </row>
    <row r="12" spans="2:11" ht="22.5" customHeight="1" x14ac:dyDescent="0.2"/>
    <row r="13" spans="2:11" s="175" customFormat="1" ht="22.5" customHeight="1" x14ac:dyDescent="0.2">
      <c r="B13" s="2816"/>
      <c r="C13" s="2816"/>
      <c r="D13" s="1146" t="s">
        <v>477</v>
      </c>
      <c r="E13" s="1146" t="s">
        <v>478</v>
      </c>
      <c r="F13" s="1146" t="s">
        <v>440</v>
      </c>
      <c r="G13" s="1146" t="s">
        <v>441</v>
      </c>
      <c r="H13" s="1146" t="s">
        <v>442</v>
      </c>
      <c r="I13" s="1146" t="s">
        <v>443</v>
      </c>
      <c r="J13" s="1146" t="s">
        <v>444</v>
      </c>
      <c r="K13" s="1146" t="s">
        <v>445</v>
      </c>
    </row>
    <row r="14" spans="2:11" s="175" customFormat="1" ht="43.9" customHeight="1" x14ac:dyDescent="0.2">
      <c r="B14" s="2188" t="s">
        <v>2262</v>
      </c>
      <c r="C14" s="2188"/>
      <c r="D14" s="1123"/>
      <c r="E14" s="1124"/>
      <c r="F14" s="1124"/>
      <c r="G14" s="1124"/>
      <c r="H14" s="1124"/>
      <c r="I14" s="1796">
        <v>19</v>
      </c>
      <c r="J14" s="1796">
        <v>29</v>
      </c>
      <c r="K14" s="1796">
        <v>44</v>
      </c>
    </row>
    <row r="15" spans="2:11" s="175" customFormat="1" ht="34.15" customHeight="1" x14ac:dyDescent="0.2">
      <c r="B15" s="2188" t="s">
        <v>2263</v>
      </c>
      <c r="C15" s="2188"/>
      <c r="D15" s="1122"/>
      <c r="E15" s="123"/>
      <c r="F15" s="123"/>
      <c r="G15" s="123"/>
      <c r="H15" s="123"/>
      <c r="I15" s="1797">
        <v>19</v>
      </c>
      <c r="J15" s="1797">
        <v>26</v>
      </c>
      <c r="K15" s="1797">
        <v>43</v>
      </c>
    </row>
    <row r="16" spans="2:11" s="175" customFormat="1" ht="51" customHeight="1" x14ac:dyDescent="0.2">
      <c r="B16" s="2188" t="s">
        <v>2264</v>
      </c>
      <c r="C16" s="2188"/>
      <c r="D16" s="1794">
        <v>0.92</v>
      </c>
      <c r="E16" s="1795">
        <v>0.93</v>
      </c>
      <c r="F16" s="1795">
        <v>0.91</v>
      </c>
      <c r="G16" s="1795">
        <v>0.89</v>
      </c>
      <c r="H16" s="1795">
        <v>0.88</v>
      </c>
      <c r="I16" s="1798">
        <v>1</v>
      </c>
      <c r="J16" s="1798">
        <v>0.91</v>
      </c>
      <c r="K16" s="1798">
        <v>0.97</v>
      </c>
    </row>
    <row r="18" spans="2:7" ht="15.75" customHeight="1" x14ac:dyDescent="0.2">
      <c r="B18" s="2118" t="s">
        <v>1705</v>
      </c>
      <c r="C18" s="2118"/>
      <c r="D18" s="2118"/>
      <c r="E18" s="2118"/>
      <c r="G18" s="44" t="s">
        <v>428</v>
      </c>
    </row>
    <row r="19" spans="2:7" ht="15.75" customHeight="1" x14ac:dyDescent="0.2">
      <c r="B19" s="2395" t="s">
        <v>2265</v>
      </c>
      <c r="C19" s="2396"/>
      <c r="D19" s="2396"/>
      <c r="E19" s="2397"/>
    </row>
    <row r="20" spans="2:7" ht="18.75" customHeight="1" x14ac:dyDescent="0.2">
      <c r="B20" s="2395"/>
      <c r="C20" s="2396"/>
      <c r="D20" s="2396"/>
      <c r="E20" s="2397"/>
      <c r="G20" s="39" t="s">
        <v>429</v>
      </c>
    </row>
    <row r="21" spans="2:7" ht="18.75" customHeight="1" x14ac:dyDescent="0.2">
      <c r="B21" s="2395"/>
      <c r="C21" s="2396"/>
      <c r="D21" s="2396"/>
      <c r="E21" s="2397"/>
      <c r="G21" s="39" t="s">
        <v>430</v>
      </c>
    </row>
    <row r="22" spans="2:7" ht="18.75" customHeight="1" x14ac:dyDescent="0.2">
      <c r="B22" s="2395"/>
      <c r="C22" s="2396"/>
      <c r="D22" s="2396"/>
      <c r="E22" s="2397"/>
      <c r="G22" s="39" t="s">
        <v>326</v>
      </c>
    </row>
    <row r="23" spans="2:7" ht="18.75" customHeight="1" x14ac:dyDescent="0.2">
      <c r="B23" s="2395"/>
      <c r="C23" s="2396"/>
      <c r="D23" s="2396"/>
      <c r="E23" s="2397"/>
      <c r="G23" s="39" t="s">
        <v>431</v>
      </c>
    </row>
    <row r="24" spans="2:7" ht="15.75" customHeight="1" x14ac:dyDescent="0.2">
      <c r="B24" s="2398"/>
      <c r="C24" s="2399"/>
      <c r="D24" s="2399"/>
      <c r="E24" s="2400"/>
    </row>
  </sheetData>
  <mergeCells count="29">
    <mergeCell ref="B14:C14"/>
    <mergeCell ref="B7:C7"/>
    <mergeCell ref="D7:E7"/>
    <mergeCell ref="F7:G7"/>
    <mergeCell ref="B8:C8"/>
    <mergeCell ref="D8:E8"/>
    <mergeCell ref="F8:G8"/>
    <mergeCell ref="B19:E24"/>
    <mergeCell ref="B18:E18"/>
    <mergeCell ref="B15:C15"/>
    <mergeCell ref="B16:C16"/>
    <mergeCell ref="B2:D2"/>
    <mergeCell ref="E2:K2"/>
    <mergeCell ref="B4:C4"/>
    <mergeCell ref="D4:E4"/>
    <mergeCell ref="F4:G4"/>
    <mergeCell ref="B5:C5"/>
    <mergeCell ref="D5:E5"/>
    <mergeCell ref="F5:G5"/>
    <mergeCell ref="B6:C6"/>
    <mergeCell ref="D6:E6"/>
    <mergeCell ref="F6:G6"/>
    <mergeCell ref="B13:C13"/>
    <mergeCell ref="H6:K6"/>
    <mergeCell ref="H5:K5"/>
    <mergeCell ref="H4:K4"/>
    <mergeCell ref="B10:K10"/>
    <mergeCell ref="H8:K8"/>
    <mergeCell ref="H7:K7"/>
  </mergeCells>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iconSet" priority="1" id="{00000000-000E-0000-5200-000001000000}">
            <x14:iconSet iconSet="4Arrows" custom="1">
              <x14:cfvo type="percent">
                <xm:f>0</xm:f>
              </x14:cfvo>
              <x14:cfvo type="num">
                <xm:f>0.85</xm:f>
              </x14:cfvo>
              <x14:cfvo type="num">
                <xm:f>0.9</xm:f>
              </x14:cfvo>
              <x14:cfvo type="num">
                <xm:f>0.95</xm:f>
              </x14:cfvo>
              <x14:cfIcon iconSet="3TrafficLights1" iconId="0"/>
              <x14:cfIcon iconSet="3TrafficLights1" iconId="1"/>
              <x14:cfIcon iconSet="3Triangles" iconId="2"/>
              <x14:cfIcon iconSet="3Symbols" iconId="2"/>
            </x14:iconSet>
          </x14:cfRule>
          <xm:sqref>D16:K16</xm:sqref>
        </x14:conditionalFormatting>
      </x14:conditionalFormattings>
    </ext>
  </extLst>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0963D-8C7E-4CFB-AB40-B265345CE051}">
  <sheetPr>
    <tabColor theme="2"/>
  </sheetPr>
  <dimension ref="B2:Q34"/>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20.140625" style="39" customWidth="1"/>
    <col min="4" max="8" width="14.140625" style="39" customWidth="1"/>
    <col min="9" max="17" width="12.7109375" style="39" customWidth="1"/>
    <col min="18" max="26" width="7.5703125" style="39" customWidth="1"/>
    <col min="27" max="16384" width="12.5703125" style="39"/>
  </cols>
  <sheetData>
    <row r="2" spans="2:17" s="166" customFormat="1" ht="28.5" customHeight="1" x14ac:dyDescent="0.25">
      <c r="B2" s="2776" t="s">
        <v>0</v>
      </c>
      <c r="C2" s="2441"/>
      <c r="D2" s="2441"/>
      <c r="E2" s="2608"/>
      <c r="F2" s="2046" t="s">
        <v>123</v>
      </c>
      <c r="G2" s="2047"/>
      <c r="H2" s="2047"/>
      <c r="I2" s="2047"/>
      <c r="J2" s="2047"/>
      <c r="K2" s="2106"/>
      <c r="L2"/>
      <c r="M2"/>
      <c r="N2"/>
      <c r="O2"/>
      <c r="P2"/>
      <c r="Q2"/>
    </row>
    <row r="3" spans="2:17" ht="22.5" customHeight="1" x14ac:dyDescent="0.2">
      <c r="B3" s="40"/>
      <c r="C3" s="40"/>
      <c r="D3" s="41"/>
      <c r="E3" s="41"/>
      <c r="F3" s="41"/>
      <c r="G3" s="41"/>
      <c r="H3" s="41"/>
      <c r="I3" s="41"/>
      <c r="J3" s="41"/>
      <c r="K3" s="41"/>
      <c r="L3" s="41"/>
      <c r="M3" s="41"/>
      <c r="N3" s="41"/>
      <c r="O3" s="41"/>
    </row>
    <row r="4" spans="2:17" ht="74.25" customHeight="1" x14ac:dyDescent="0.2">
      <c r="B4" s="2118" t="s">
        <v>124</v>
      </c>
      <c r="C4" s="2183"/>
      <c r="D4" s="2107" t="s">
        <v>100</v>
      </c>
      <c r="E4" s="2108"/>
      <c r="F4" s="2189" t="s">
        <v>126</v>
      </c>
      <c r="G4" s="1936"/>
      <c r="H4" s="2125" t="s">
        <v>2266</v>
      </c>
      <c r="I4" s="2126"/>
      <c r="J4" s="2126"/>
      <c r="K4" s="2144"/>
      <c r="L4"/>
      <c r="M4"/>
      <c r="N4"/>
      <c r="O4"/>
      <c r="P4"/>
    </row>
    <row r="5" spans="2:17" ht="46.9" customHeight="1" x14ac:dyDescent="0.2">
      <c r="B5" s="2118" t="s">
        <v>128</v>
      </c>
      <c r="C5" s="2183"/>
      <c r="D5" s="2098" t="s">
        <v>2267</v>
      </c>
      <c r="E5" s="2099"/>
      <c r="F5" s="2189" t="s">
        <v>130</v>
      </c>
      <c r="G5" s="1936"/>
      <c r="H5" s="2098" t="s">
        <v>538</v>
      </c>
      <c r="I5" s="2039"/>
      <c r="J5" s="2039"/>
      <c r="K5" s="2040"/>
      <c r="L5"/>
      <c r="M5"/>
      <c r="N5"/>
      <c r="O5"/>
      <c r="P5"/>
    </row>
    <row r="6" spans="2:17" ht="31.5" customHeight="1" x14ac:dyDescent="0.2">
      <c r="B6" s="2118" t="s">
        <v>132</v>
      </c>
      <c r="C6" s="2183"/>
      <c r="D6" s="2098" t="s">
        <v>2268</v>
      </c>
      <c r="E6" s="2099"/>
      <c r="F6" s="2189" t="s">
        <v>134</v>
      </c>
      <c r="G6" s="1936"/>
      <c r="H6" s="2098" t="s">
        <v>135</v>
      </c>
      <c r="I6" s="2039"/>
      <c r="J6" s="2039"/>
      <c r="K6" s="2040"/>
      <c r="L6"/>
      <c r="M6"/>
      <c r="N6"/>
      <c r="O6"/>
      <c r="P6"/>
    </row>
    <row r="7" spans="2:17" ht="33" customHeight="1" x14ac:dyDescent="0.2">
      <c r="B7" s="2118" t="s">
        <v>136</v>
      </c>
      <c r="C7" s="2183"/>
      <c r="D7" s="2098" t="s">
        <v>2257</v>
      </c>
      <c r="E7" s="2099"/>
      <c r="F7" s="2189" t="s">
        <v>2269</v>
      </c>
      <c r="G7" s="1936"/>
      <c r="H7" s="2098" t="s">
        <v>2098</v>
      </c>
      <c r="I7" s="2039"/>
      <c r="J7" s="2039"/>
      <c r="K7" s="2040"/>
      <c r="L7"/>
      <c r="M7"/>
      <c r="N7"/>
      <c r="O7"/>
      <c r="P7"/>
    </row>
    <row r="8" spans="2:17" ht="42.75" customHeight="1" x14ac:dyDescent="0.2">
      <c r="B8" s="2118" t="s">
        <v>140</v>
      </c>
      <c r="C8" s="2183"/>
      <c r="D8" s="2098" t="s">
        <v>2258</v>
      </c>
      <c r="E8" s="2099"/>
      <c r="F8" s="2189" t="s">
        <v>142</v>
      </c>
      <c r="G8" s="1936"/>
      <c r="H8" s="2164" t="s">
        <v>2259</v>
      </c>
      <c r="I8" s="2063"/>
      <c r="J8" s="2063"/>
      <c r="K8" s="2165"/>
      <c r="L8"/>
      <c r="M8"/>
      <c r="N8"/>
      <c r="O8"/>
      <c r="P8"/>
    </row>
    <row r="9" spans="2:17" ht="22.5" customHeight="1" x14ac:dyDescent="0.2"/>
    <row r="10" spans="2:17" ht="22.5" customHeight="1" x14ac:dyDescent="0.2">
      <c r="B10" s="2817" t="s">
        <v>144</v>
      </c>
      <c r="C10" s="2818"/>
      <c r="D10" s="2818"/>
      <c r="E10" s="2818"/>
      <c r="F10" s="2818"/>
      <c r="G10" s="2818"/>
      <c r="H10" s="2818"/>
      <c r="I10" s="2818"/>
      <c r="J10" s="2818"/>
      <c r="K10" s="2819"/>
      <c r="L10"/>
      <c r="M10"/>
      <c r="N10"/>
      <c r="O10"/>
      <c r="P10"/>
      <c r="Q10"/>
    </row>
    <row r="11" spans="2:17" s="172" customFormat="1" ht="22.5" customHeight="1" x14ac:dyDescent="0.2">
      <c r="B11" s="1106" t="s">
        <v>2270</v>
      </c>
      <c r="C11" s="1107"/>
      <c r="D11" s="1107"/>
      <c r="E11" s="1107"/>
      <c r="F11" s="1107"/>
      <c r="G11" s="1109" t="s">
        <v>601</v>
      </c>
      <c r="H11" s="1107"/>
      <c r="I11" s="1100"/>
      <c r="J11" s="1107"/>
      <c r="K11" s="1110"/>
    </row>
    <row r="12" spans="2:17" ht="22.5" customHeight="1" x14ac:dyDescent="0.2"/>
    <row r="13" spans="2:17" ht="30" customHeight="1" x14ac:dyDescent="0.2">
      <c r="B13" s="2123" t="s">
        <v>2271</v>
      </c>
      <c r="C13" s="2123"/>
      <c r="D13" s="2248" t="s">
        <v>477</v>
      </c>
      <c r="E13" s="2248" t="s">
        <v>478</v>
      </c>
      <c r="F13" s="2248" t="s">
        <v>440</v>
      </c>
      <c r="G13" s="2248" t="s">
        <v>441</v>
      </c>
      <c r="H13" s="2248" t="s">
        <v>442</v>
      </c>
      <c r="I13" s="2248" t="s">
        <v>443</v>
      </c>
      <c r="J13" s="2188"/>
      <c r="K13" s="2188"/>
      <c r="L13" s="2248" t="s">
        <v>505</v>
      </c>
      <c r="M13" s="2188"/>
      <c r="N13" s="2188"/>
      <c r="O13" s="2248" t="s">
        <v>506</v>
      </c>
      <c r="P13" s="2188"/>
      <c r="Q13" s="2188"/>
    </row>
    <row r="14" spans="2:17" ht="26.25" customHeight="1" x14ac:dyDescent="0.2">
      <c r="B14" s="2123"/>
      <c r="C14" s="2123"/>
      <c r="D14" s="2188"/>
      <c r="E14" s="2188"/>
      <c r="F14" s="2188"/>
      <c r="G14" s="2188"/>
      <c r="H14" s="2188"/>
      <c r="I14" s="1146" t="s">
        <v>2272</v>
      </c>
      <c r="J14" s="1133" t="s">
        <v>2273</v>
      </c>
      <c r="K14" s="1133" t="s">
        <v>2274</v>
      </c>
      <c r="L14" s="1146" t="s">
        <v>2272</v>
      </c>
      <c r="M14" s="1133" t="s">
        <v>2273</v>
      </c>
      <c r="N14" s="1133" t="s">
        <v>2274</v>
      </c>
      <c r="O14" s="1146" t="s">
        <v>2272</v>
      </c>
      <c r="P14" s="1233" t="s">
        <v>2273</v>
      </c>
      <c r="Q14" s="1233" t="s">
        <v>2274</v>
      </c>
    </row>
    <row r="15" spans="2:17" ht="30.75" customHeight="1" x14ac:dyDescent="0.2">
      <c r="B15" s="2374" t="s">
        <v>2275</v>
      </c>
      <c r="C15" s="2794"/>
      <c r="D15" s="1799"/>
      <c r="E15" s="1799"/>
      <c r="F15" s="1799"/>
      <c r="G15" s="1799"/>
      <c r="H15" s="1800"/>
      <c r="I15" s="1796"/>
      <c r="J15" s="1796">
        <v>12</v>
      </c>
      <c r="K15" s="1796">
        <v>2</v>
      </c>
      <c r="L15" s="1796">
        <v>2</v>
      </c>
      <c r="M15" s="1796">
        <v>21</v>
      </c>
      <c r="N15" s="1796">
        <v>2</v>
      </c>
      <c r="O15" s="1796">
        <v>10</v>
      </c>
      <c r="P15" s="1801">
        <v>34</v>
      </c>
      <c r="Q15" s="1801">
        <v>2</v>
      </c>
    </row>
    <row r="16" spans="2:17" ht="15.75" customHeight="1" x14ac:dyDescent="0.2">
      <c r="B16" s="2374" t="s">
        <v>2276</v>
      </c>
      <c r="C16" s="2794"/>
      <c r="D16" s="291"/>
      <c r="E16" s="291"/>
      <c r="F16" s="291"/>
      <c r="G16" s="291"/>
      <c r="H16" s="291"/>
      <c r="I16" s="210"/>
      <c r="J16" s="210"/>
      <c r="K16" s="210"/>
      <c r="L16" s="210"/>
      <c r="M16" s="210">
        <v>3</v>
      </c>
      <c r="N16" s="210"/>
      <c r="O16" s="210">
        <v>1</v>
      </c>
      <c r="P16" s="210">
        <v>6</v>
      </c>
      <c r="Q16" s="210">
        <v>2</v>
      </c>
    </row>
    <row r="17" spans="2:17" ht="15.75" customHeight="1" x14ac:dyDescent="0.2">
      <c r="B17" s="2374" t="s">
        <v>2277</v>
      </c>
      <c r="C17" s="2794"/>
      <c r="D17" s="291"/>
      <c r="E17" s="291"/>
      <c r="F17" s="291"/>
      <c r="G17" s="291"/>
      <c r="H17" s="291"/>
      <c r="I17" s="210"/>
      <c r="J17" s="210">
        <v>3</v>
      </c>
      <c r="K17" s="210"/>
      <c r="L17" s="210"/>
      <c r="M17" s="210">
        <v>1</v>
      </c>
      <c r="N17" s="210"/>
      <c r="O17" s="210"/>
      <c r="P17" s="210"/>
      <c r="Q17" s="210"/>
    </row>
    <row r="18" spans="2:17" ht="15.75" customHeight="1" x14ac:dyDescent="0.2">
      <c r="B18" s="2374" t="s">
        <v>743</v>
      </c>
      <c r="C18" s="2794"/>
      <c r="D18" s="291"/>
      <c r="E18" s="291"/>
      <c r="F18" s="291"/>
      <c r="G18" s="291"/>
      <c r="H18" s="291"/>
      <c r="I18" s="210"/>
      <c r="J18" s="210">
        <v>2</v>
      </c>
      <c r="K18" s="210"/>
      <c r="L18" s="210">
        <v>1</v>
      </c>
      <c r="M18" s="210">
        <v>2</v>
      </c>
      <c r="N18" s="210">
        <v>0</v>
      </c>
      <c r="O18" s="1645"/>
      <c r="P18" s="210"/>
      <c r="Q18" s="210"/>
    </row>
    <row r="19" spans="2:17" ht="15.75" customHeight="1" x14ac:dyDescent="0.2">
      <c r="B19" s="2374" t="s">
        <v>2278</v>
      </c>
      <c r="C19" s="2794"/>
      <c r="D19" s="291"/>
      <c r="E19" s="291"/>
      <c r="F19" s="291"/>
      <c r="G19" s="291"/>
      <c r="H19" s="291"/>
      <c r="I19" s="210">
        <v>0</v>
      </c>
      <c r="J19" s="210">
        <v>17</v>
      </c>
      <c r="K19" s="210">
        <v>2</v>
      </c>
      <c r="L19" s="210">
        <v>3</v>
      </c>
      <c r="M19" s="210">
        <v>27</v>
      </c>
      <c r="N19" s="210">
        <v>2</v>
      </c>
      <c r="O19" s="210">
        <v>11</v>
      </c>
      <c r="P19" s="210">
        <v>40</v>
      </c>
      <c r="Q19" s="210">
        <v>4</v>
      </c>
    </row>
    <row r="20" spans="2:17" ht="15.75" customHeight="1" x14ac:dyDescent="0.2">
      <c r="B20" s="2374" t="s">
        <v>2279</v>
      </c>
      <c r="C20" s="2794"/>
      <c r="D20" s="291">
        <v>26</v>
      </c>
      <c r="E20" s="291">
        <v>28</v>
      </c>
      <c r="F20" s="291">
        <v>61</v>
      </c>
      <c r="G20" s="291">
        <v>36</v>
      </c>
      <c r="H20" s="291">
        <v>8</v>
      </c>
      <c r="I20" s="2826">
        <v>19</v>
      </c>
      <c r="J20" s="2821"/>
      <c r="K20" s="2822"/>
      <c r="L20" s="2826">
        <v>32</v>
      </c>
      <c r="M20" s="2821"/>
      <c r="N20" s="2822"/>
      <c r="O20" s="2827">
        <v>55</v>
      </c>
      <c r="P20" s="2824"/>
      <c r="Q20" s="2825"/>
    </row>
    <row r="21" spans="2:17" ht="15.75" customHeight="1" x14ac:dyDescent="0.2">
      <c r="B21" s="2374" t="s">
        <v>683</v>
      </c>
      <c r="C21" s="2794"/>
      <c r="D21" s="291">
        <v>351</v>
      </c>
      <c r="E21" s="291">
        <v>716</v>
      </c>
      <c r="F21" s="291">
        <v>1166</v>
      </c>
      <c r="G21" s="291">
        <v>643</v>
      </c>
      <c r="H21" s="291">
        <v>186</v>
      </c>
      <c r="I21" s="1802"/>
      <c r="J21" s="1803">
        <v>649</v>
      </c>
      <c r="K21" s="1104"/>
      <c r="L21" s="1802"/>
      <c r="M21" s="1803">
        <v>589</v>
      </c>
      <c r="N21" s="1104"/>
      <c r="O21" s="1802"/>
      <c r="P21" s="1803">
        <v>941</v>
      </c>
      <c r="Q21" s="1104"/>
    </row>
    <row r="22" spans="2:17" ht="15.75" customHeight="1" x14ac:dyDescent="0.2">
      <c r="B22" s="2374" t="s">
        <v>2280</v>
      </c>
      <c r="C22" s="2794"/>
      <c r="D22" s="212">
        <v>7.4099999999999999E-2</v>
      </c>
      <c r="E22" s="212">
        <v>3.9100000000000003E-2</v>
      </c>
      <c r="F22" s="212">
        <v>5.2299999999999999E-2</v>
      </c>
      <c r="G22" s="212">
        <v>5.6000000000000001E-2</v>
      </c>
      <c r="H22" s="212">
        <v>4.2999999999999997E-2</v>
      </c>
      <c r="I22" s="2820">
        <v>2.93E-2</v>
      </c>
      <c r="J22" s="2821"/>
      <c r="K22" s="2822"/>
      <c r="L22" s="2820">
        <v>5.4300000000000001E-2</v>
      </c>
      <c r="M22" s="2821"/>
      <c r="N22" s="2822"/>
      <c r="O22" s="2823">
        <v>5.8400000000000001E-2</v>
      </c>
      <c r="P22" s="2824"/>
      <c r="Q22" s="2825"/>
    </row>
    <row r="24" spans="2:17" ht="15.75" customHeight="1" x14ac:dyDescent="0.2">
      <c r="B24" s="2118" t="s">
        <v>1705</v>
      </c>
      <c r="C24" s="2118"/>
      <c r="D24" s="2118"/>
      <c r="E24" s="2118"/>
    </row>
    <row r="25" spans="2:17" ht="15.75" customHeight="1" x14ac:dyDescent="0.2">
      <c r="B25" s="2395" t="s">
        <v>2281</v>
      </c>
      <c r="C25" s="2396"/>
      <c r="D25" s="2396"/>
      <c r="E25" s="2397"/>
    </row>
    <row r="26" spans="2:17" ht="15.75" customHeight="1" x14ac:dyDescent="0.2">
      <c r="B26" s="2395"/>
      <c r="C26" s="2396"/>
      <c r="D26" s="2396"/>
      <c r="E26" s="2397"/>
    </row>
    <row r="27" spans="2:17" ht="15.75" customHeight="1" x14ac:dyDescent="0.2">
      <c r="B27" s="2395"/>
      <c r="C27" s="2396"/>
      <c r="D27" s="2396"/>
      <c r="E27" s="2397"/>
    </row>
    <row r="28" spans="2:17" ht="15.75" customHeight="1" x14ac:dyDescent="0.2">
      <c r="B28" s="2395"/>
      <c r="C28" s="2396"/>
      <c r="D28" s="2396"/>
      <c r="E28" s="2397"/>
    </row>
    <row r="29" spans="2:17" ht="15.75" customHeight="1" x14ac:dyDescent="0.2">
      <c r="B29" s="2395"/>
      <c r="C29" s="2396"/>
      <c r="D29" s="2396"/>
      <c r="E29" s="2397"/>
    </row>
    <row r="30" spans="2:17" ht="15.75" customHeight="1" x14ac:dyDescent="0.2">
      <c r="B30" s="2395"/>
      <c r="C30" s="2396"/>
      <c r="D30" s="2396"/>
      <c r="E30" s="2397"/>
    </row>
    <row r="31" spans="2:17" ht="15.75" customHeight="1" x14ac:dyDescent="0.2">
      <c r="B31" s="2395"/>
      <c r="C31" s="2396"/>
      <c r="D31" s="2396"/>
      <c r="E31" s="2397"/>
    </row>
    <row r="32" spans="2:17" ht="15.75" customHeight="1" x14ac:dyDescent="0.2">
      <c r="B32" s="2395"/>
      <c r="C32" s="2396"/>
      <c r="D32" s="2396"/>
      <c r="E32" s="2397"/>
    </row>
    <row r="33" spans="2:5" ht="15.75" customHeight="1" x14ac:dyDescent="0.2">
      <c r="B33" s="2395"/>
      <c r="C33" s="2396"/>
      <c r="D33" s="2396"/>
      <c r="E33" s="2397"/>
    </row>
    <row r="34" spans="2:5" ht="15.75" customHeight="1" x14ac:dyDescent="0.2">
      <c r="B34" s="2398"/>
      <c r="C34" s="2399"/>
      <c r="D34" s="2399"/>
      <c r="E34" s="2400"/>
    </row>
  </sheetData>
  <mergeCells count="48">
    <mergeCell ref="H4:K4"/>
    <mergeCell ref="H5:K5"/>
    <mergeCell ref="H6:K6"/>
    <mergeCell ref="H7:K7"/>
    <mergeCell ref="H8:K8"/>
    <mergeCell ref="B21:C21"/>
    <mergeCell ref="B17:C17"/>
    <mergeCell ref="B22:C22"/>
    <mergeCell ref="B24:E24"/>
    <mergeCell ref="B25:E34"/>
    <mergeCell ref="B19:C19"/>
    <mergeCell ref="B20:C20"/>
    <mergeCell ref="O13:Q13"/>
    <mergeCell ref="B13:C14"/>
    <mergeCell ref="D13:D14"/>
    <mergeCell ref="E13:E14"/>
    <mergeCell ref="F13:F14"/>
    <mergeCell ref="G13:G14"/>
    <mergeCell ref="H13:H14"/>
    <mergeCell ref="I13:K13"/>
    <mergeCell ref="L13:N13"/>
    <mergeCell ref="D6:E6"/>
    <mergeCell ref="F6:G6"/>
    <mergeCell ref="B15:C15"/>
    <mergeCell ref="B18:C18"/>
    <mergeCell ref="B16:C16"/>
    <mergeCell ref="B7:C7"/>
    <mergeCell ref="D7:E7"/>
    <mergeCell ref="F7:G7"/>
    <mergeCell ref="B8:C8"/>
    <mergeCell ref="D8:E8"/>
    <mergeCell ref="F8:G8"/>
    <mergeCell ref="B2:E2"/>
    <mergeCell ref="F2:K2"/>
    <mergeCell ref="B10:K10"/>
    <mergeCell ref="L22:N22"/>
    <mergeCell ref="O22:Q22"/>
    <mergeCell ref="B4:C4"/>
    <mergeCell ref="D4:E4"/>
    <mergeCell ref="F4:G4"/>
    <mergeCell ref="B5:C5"/>
    <mergeCell ref="D5:E5"/>
    <mergeCell ref="F5:G5"/>
    <mergeCell ref="I20:K20"/>
    <mergeCell ref="L20:N20"/>
    <mergeCell ref="O20:Q20"/>
    <mergeCell ref="I22:K22"/>
    <mergeCell ref="B6:C6"/>
  </mergeCells>
  <pageMargins left="0.7" right="0.7" top="0.75" bottom="0.75" header="0.3" footer="0.3"/>
  <pageSetup paperSize="9" orientation="portrait" r:id="rId1"/>
  <drawing r:id="rId2"/>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73CD53-134A-4A2D-AF17-56A31FE04457}">
  <sheetPr>
    <tabColor theme="2"/>
  </sheetPr>
  <dimension ref="B2:K35"/>
  <sheetViews>
    <sheetView showGridLines="0" topLeftCell="A5" workbookViewId="0">
      <selection activeCell="N21" sqref="N21"/>
    </sheetView>
  </sheetViews>
  <sheetFormatPr defaultColWidth="12.5703125" defaultRowHeight="12.75" x14ac:dyDescent="0.2"/>
  <cols>
    <col min="1" max="1" width="3.42578125" style="39" customWidth="1"/>
    <col min="2" max="2" width="16" style="39" customWidth="1"/>
    <col min="3" max="3" width="16.42578125" style="39" customWidth="1"/>
    <col min="4" max="4" width="17.28515625" style="39" customWidth="1"/>
    <col min="5" max="9" width="12.5703125" style="39"/>
    <col min="10" max="10" width="13.7109375" style="39" customWidth="1"/>
    <col min="11" max="11" width="36.140625" style="39" customWidth="1"/>
    <col min="12" max="12" width="34.5703125" style="39" customWidth="1"/>
    <col min="13" max="20" width="7.5703125" style="39" customWidth="1"/>
    <col min="21" max="16384" width="12.5703125" style="39"/>
  </cols>
  <sheetData>
    <row r="2" spans="2:11" s="166" customFormat="1" ht="33" customHeight="1" x14ac:dyDescent="0.25">
      <c r="B2" s="2625" t="s">
        <v>0</v>
      </c>
      <c r="C2" s="2626"/>
      <c r="D2" s="2626"/>
      <c r="E2" s="2627" t="s">
        <v>123</v>
      </c>
      <c r="F2" s="2628"/>
      <c r="G2" s="2628"/>
      <c r="H2" s="2628"/>
      <c r="I2" s="2628"/>
      <c r="J2" s="2628"/>
    </row>
    <row r="3" spans="2:11" ht="22.5" customHeight="1" x14ac:dyDescent="0.2">
      <c r="B3" s="40"/>
      <c r="C3" s="40"/>
      <c r="D3" s="41"/>
      <c r="E3" s="41"/>
      <c r="F3" s="41"/>
      <c r="G3" s="41"/>
      <c r="H3" s="41"/>
      <c r="I3" s="41"/>
      <c r="J3" s="41"/>
    </row>
    <row r="4" spans="2:11" ht="78.599999999999994" customHeight="1" x14ac:dyDescent="0.25">
      <c r="B4" s="2118" t="s">
        <v>124</v>
      </c>
      <c r="C4" s="2433"/>
      <c r="D4" s="2107" t="s">
        <v>101</v>
      </c>
      <c r="E4" s="2592"/>
      <c r="F4" s="2120" t="s">
        <v>126</v>
      </c>
      <c r="G4" s="2433"/>
      <c r="H4" s="2184" t="s">
        <v>2282</v>
      </c>
      <c r="I4" s="2582"/>
      <c r="J4" s="2583"/>
      <c r="K4" s="1012"/>
    </row>
    <row r="5" spans="2:11" ht="50.45" customHeight="1" x14ac:dyDescent="0.2">
      <c r="B5" s="2118" t="s">
        <v>128</v>
      </c>
      <c r="C5" s="2433"/>
      <c r="D5" s="2098" t="s">
        <v>2283</v>
      </c>
      <c r="E5" s="2426"/>
      <c r="F5" s="2120" t="s">
        <v>130</v>
      </c>
      <c r="G5" s="2433"/>
      <c r="H5" s="2828" t="s">
        <v>496</v>
      </c>
      <c r="I5" s="2063"/>
      <c r="J5" s="2165"/>
    </row>
    <row r="6" spans="2:11" ht="26.25" customHeight="1" x14ac:dyDescent="0.2">
      <c r="B6" s="2118" t="s">
        <v>132</v>
      </c>
      <c r="C6" s="2433"/>
      <c r="D6" s="2098" t="s">
        <v>2284</v>
      </c>
      <c r="E6" s="2426"/>
      <c r="F6" s="2120" t="s">
        <v>134</v>
      </c>
      <c r="G6" s="2433"/>
      <c r="H6" s="2828" t="s">
        <v>135</v>
      </c>
      <c r="I6" s="2063"/>
      <c r="J6" s="2165"/>
    </row>
    <row r="7" spans="2:11" ht="39.75" customHeight="1" x14ac:dyDescent="0.2">
      <c r="B7" s="2118" t="s">
        <v>136</v>
      </c>
      <c r="C7" s="2433"/>
      <c r="D7" s="2098" t="s">
        <v>403</v>
      </c>
      <c r="E7" s="2426"/>
      <c r="F7" s="2120" t="s">
        <v>2285</v>
      </c>
      <c r="G7" s="2433"/>
      <c r="H7" s="2829" t="s">
        <v>139</v>
      </c>
      <c r="I7" s="2830"/>
      <c r="J7" s="2432"/>
    </row>
    <row r="8" spans="2:11" ht="31.5" customHeight="1" x14ac:dyDescent="0.2">
      <c r="B8" s="2118" t="s">
        <v>140</v>
      </c>
      <c r="C8" s="2433"/>
      <c r="D8" s="2098" t="s">
        <v>2286</v>
      </c>
      <c r="E8" s="2426"/>
      <c r="F8" s="2120" t="s">
        <v>142</v>
      </c>
      <c r="G8" s="2433"/>
      <c r="H8" s="2828" t="s">
        <v>2287</v>
      </c>
      <c r="I8" s="2063"/>
      <c r="J8" s="2165"/>
    </row>
    <row r="9" spans="2:11" ht="18" customHeight="1" x14ac:dyDescent="0.2"/>
    <row r="10" spans="2:11" ht="22.5" customHeight="1" x14ac:dyDescent="0.2">
      <c r="B10" s="2121" t="s">
        <v>144</v>
      </c>
      <c r="C10" s="2298"/>
      <c r="D10" s="2298"/>
      <c r="E10" s="2298"/>
      <c r="F10" s="2298"/>
      <c r="G10" s="2298"/>
      <c r="H10" s="2298"/>
      <c r="I10" s="2298"/>
      <c r="J10" s="2298"/>
    </row>
    <row r="11" spans="2:11" s="172" customFormat="1" ht="22.5" customHeight="1" x14ac:dyDescent="0.2">
      <c r="B11" s="1106" t="s">
        <v>2288</v>
      </c>
      <c r="C11" s="1107"/>
      <c r="D11" s="1107"/>
      <c r="E11" s="1107"/>
      <c r="F11" s="1109" t="s">
        <v>312</v>
      </c>
      <c r="G11" s="1107"/>
      <c r="H11" s="1107"/>
      <c r="I11" s="1100"/>
      <c r="J11" s="1110"/>
    </row>
    <row r="12" spans="2:11" ht="22.5" customHeight="1" x14ac:dyDescent="0.2"/>
    <row r="13" spans="2:11" ht="22.5" customHeight="1" x14ac:dyDescent="0.2">
      <c r="C13" s="1233" t="s">
        <v>902</v>
      </c>
      <c r="D13" s="1182" t="s">
        <v>441</v>
      </c>
      <c r="E13" s="1182" t="s">
        <v>442</v>
      </c>
      <c r="F13" s="1182" t="s">
        <v>443</v>
      </c>
      <c r="G13" s="1182" t="s">
        <v>444</v>
      </c>
      <c r="H13" s="1182" t="s">
        <v>445</v>
      </c>
    </row>
    <row r="14" spans="2:11" ht="20.25" customHeight="1" x14ac:dyDescent="0.2">
      <c r="B14" s="2307" t="s">
        <v>2289</v>
      </c>
      <c r="C14" s="1419" t="s">
        <v>2290</v>
      </c>
      <c r="D14" s="1805">
        <v>0.27</v>
      </c>
      <c r="E14" s="1806">
        <v>0.23</v>
      </c>
      <c r="F14" s="1814">
        <v>0.3</v>
      </c>
      <c r="G14" s="1814">
        <v>0.31</v>
      </c>
      <c r="H14" s="1815">
        <v>0.35</v>
      </c>
    </row>
    <row r="15" spans="2:11" ht="20.25" customHeight="1" x14ac:dyDescent="0.2">
      <c r="B15" s="2307"/>
      <c r="C15" s="1419" t="s">
        <v>2291</v>
      </c>
      <c r="D15" s="1804">
        <v>0.28999999999999998</v>
      </c>
      <c r="E15" s="1046">
        <v>0.25</v>
      </c>
      <c r="F15" s="1816">
        <v>0.26</v>
      </c>
      <c r="G15" s="1816">
        <v>0.27</v>
      </c>
      <c r="H15" s="1817">
        <v>0.32</v>
      </c>
    </row>
    <row r="16" spans="2:11" ht="20.25" customHeight="1" x14ac:dyDescent="0.2">
      <c r="B16" s="2307" t="s">
        <v>611</v>
      </c>
      <c r="C16" s="1419" t="s">
        <v>2290</v>
      </c>
      <c r="D16" s="1804">
        <v>0.26</v>
      </c>
      <c r="E16" s="1046">
        <v>0.22</v>
      </c>
      <c r="F16" s="1816">
        <v>0.28999999999999998</v>
      </c>
      <c r="G16" s="1816">
        <v>0.28999999999999998</v>
      </c>
      <c r="H16" s="1817">
        <v>0.33</v>
      </c>
    </row>
    <row r="17" spans="2:11" ht="20.25" customHeight="1" x14ac:dyDescent="0.2">
      <c r="B17" s="2307"/>
      <c r="C17" s="1419" t="s">
        <v>2291</v>
      </c>
      <c r="D17" s="1804">
        <v>0.24</v>
      </c>
      <c r="E17" s="1046">
        <v>0.21</v>
      </c>
      <c r="F17" s="1816">
        <v>0.23</v>
      </c>
      <c r="G17" s="1816">
        <v>0.25</v>
      </c>
      <c r="H17" s="1817">
        <v>0.26</v>
      </c>
    </row>
    <row r="18" spans="2:11" ht="15" x14ac:dyDescent="0.25">
      <c r="B18" s="223"/>
      <c r="C18" s="237"/>
      <c r="D18" s="237"/>
      <c r="E18" s="237"/>
      <c r="F18" s="237"/>
      <c r="G18" s="237"/>
      <c r="H18" s="238"/>
    </row>
    <row r="19" spans="2:11" ht="16.5" customHeight="1" x14ac:dyDescent="0.2">
      <c r="B19" s="184"/>
      <c r="C19" s="184"/>
      <c r="D19" s="185"/>
      <c r="E19" s="185"/>
      <c r="F19" s="185"/>
      <c r="G19" s="185"/>
      <c r="H19" s="185"/>
      <c r="I19" s="185"/>
      <c r="J19" s="185"/>
      <c r="K19" s="216"/>
    </row>
    <row r="20" spans="2:11" x14ac:dyDescent="0.2">
      <c r="B20" s="2118" t="s">
        <v>1705</v>
      </c>
      <c r="C20" s="2118"/>
      <c r="D20" s="2118"/>
      <c r="E20" s="2118"/>
      <c r="F20" s="2118"/>
      <c r="H20" s="44" t="s">
        <v>428</v>
      </c>
    </row>
    <row r="21" spans="2:11" ht="12.75" customHeight="1" x14ac:dyDescent="0.2">
      <c r="B21" s="2113" t="s">
        <v>2292</v>
      </c>
      <c r="C21" s="2113"/>
      <c r="D21" s="2113"/>
      <c r="E21" s="2113"/>
      <c r="F21" s="2113"/>
    </row>
    <row r="22" spans="2:11" x14ac:dyDescent="0.2">
      <c r="B22" s="2113"/>
      <c r="C22" s="2113"/>
      <c r="D22" s="2113"/>
      <c r="E22" s="2113"/>
      <c r="F22" s="2113"/>
      <c r="H22" s="39" t="s">
        <v>429</v>
      </c>
    </row>
    <row r="23" spans="2:11" x14ac:dyDescent="0.2">
      <c r="B23" s="2113"/>
      <c r="C23" s="2113"/>
      <c r="D23" s="2113"/>
      <c r="E23" s="2113"/>
      <c r="F23" s="2113"/>
    </row>
    <row r="24" spans="2:11" x14ac:dyDescent="0.2">
      <c r="B24" s="2113"/>
      <c r="C24" s="2113"/>
      <c r="D24" s="2113"/>
      <c r="E24" s="2113"/>
      <c r="F24" s="2113"/>
      <c r="H24" s="39" t="s">
        <v>430</v>
      </c>
    </row>
    <row r="25" spans="2:11" x14ac:dyDescent="0.2">
      <c r="B25" s="2113"/>
      <c r="C25" s="2113"/>
      <c r="D25" s="2113"/>
      <c r="E25" s="2113"/>
      <c r="F25" s="2113"/>
    </row>
    <row r="26" spans="2:11" x14ac:dyDescent="0.2">
      <c r="B26" s="2113"/>
      <c r="C26" s="2113"/>
      <c r="D26" s="2113"/>
      <c r="E26" s="2113"/>
      <c r="F26" s="2113"/>
      <c r="H26" s="39" t="s">
        <v>326</v>
      </c>
    </row>
    <row r="27" spans="2:11" x14ac:dyDescent="0.2">
      <c r="B27" s="2113"/>
      <c r="C27" s="2113"/>
      <c r="D27" s="2113"/>
      <c r="E27" s="2113"/>
      <c r="F27" s="2113"/>
    </row>
    <row r="28" spans="2:11" x14ac:dyDescent="0.2">
      <c r="B28" s="2113"/>
      <c r="C28" s="2113"/>
      <c r="D28" s="2113"/>
      <c r="E28" s="2113"/>
      <c r="F28" s="2113"/>
      <c r="H28" s="39" t="s">
        <v>431</v>
      </c>
    </row>
    <row r="29" spans="2:11" x14ac:dyDescent="0.2">
      <c r="B29" s="2113"/>
      <c r="C29" s="2113"/>
      <c r="D29" s="2113"/>
      <c r="E29" s="2113"/>
      <c r="F29" s="2113"/>
    </row>
    <row r="30" spans="2:11" x14ac:dyDescent="0.2">
      <c r="B30" s="2113"/>
      <c r="C30" s="2113"/>
      <c r="D30" s="2113"/>
      <c r="E30" s="2113"/>
      <c r="F30" s="2113"/>
    </row>
    <row r="31" spans="2:11" x14ac:dyDescent="0.2">
      <c r="B31" s="2113"/>
      <c r="C31" s="2113"/>
      <c r="D31" s="2113"/>
      <c r="E31" s="2113"/>
      <c r="F31" s="2113"/>
    </row>
    <row r="32" spans="2:11" x14ac:dyDescent="0.2">
      <c r="B32" s="2113"/>
      <c r="C32" s="2113"/>
      <c r="D32" s="2113"/>
      <c r="E32" s="2113"/>
      <c r="F32" s="2113"/>
    </row>
    <row r="34" spans="2:2" x14ac:dyDescent="0.2">
      <c r="B34" s="172"/>
    </row>
    <row r="35" spans="2:2" x14ac:dyDescent="0.2">
      <c r="B35" s="172"/>
    </row>
  </sheetData>
  <mergeCells count="27">
    <mergeCell ref="H5:J5"/>
    <mergeCell ref="B16:B17"/>
    <mergeCell ref="B10:J10"/>
    <mergeCell ref="B6:C6"/>
    <mergeCell ref="D6:E6"/>
    <mergeCell ref="F6:G6"/>
    <mergeCell ref="B7:C7"/>
    <mergeCell ref="D7:E7"/>
    <mergeCell ref="F7:G7"/>
    <mergeCell ref="H6:J6"/>
    <mergeCell ref="H7:J7"/>
    <mergeCell ref="H8:J8"/>
    <mergeCell ref="B8:C8"/>
    <mergeCell ref="D8:E8"/>
    <mergeCell ref="F8:G8"/>
    <mergeCell ref="B2:D2"/>
    <mergeCell ref="E2:J2"/>
    <mergeCell ref="B4:C4"/>
    <mergeCell ref="D4:E4"/>
    <mergeCell ref="F4:G4"/>
    <mergeCell ref="H4:J4"/>
    <mergeCell ref="B21:F32"/>
    <mergeCell ref="B20:F20"/>
    <mergeCell ref="B14:B15"/>
    <mergeCell ref="B5:C5"/>
    <mergeCell ref="D5:E5"/>
    <mergeCell ref="F5:G5"/>
  </mergeCells>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1" id="{00000000-000E-0000-5400-000001000000}">
            <x14:iconSet iconSet="4Arrows" custom="1">
              <x14:cfvo type="percent">
                <xm:f>0</xm:f>
              </x14:cfvo>
              <x14:cfvo type="num">
                <xm:f>0.25</xm:f>
              </x14:cfvo>
              <x14:cfvo type="num">
                <xm:f>0.3</xm:f>
              </x14:cfvo>
              <x14:cfvo type="num">
                <xm:f>0.35</xm:f>
              </x14:cfvo>
              <x14:cfIcon iconSet="3TrafficLights1" iconId="0"/>
              <x14:cfIcon iconSet="3TrafficLights1" iconId="1"/>
              <x14:cfIcon iconSet="3Triangles" iconId="2"/>
              <x14:cfIcon iconSet="3Symbols" iconId="2"/>
            </x14:iconSet>
          </x14:cfRule>
          <xm:sqref>D14:H15</xm:sqref>
        </x14:conditionalFormatting>
      </x14:conditionalFormattings>
    </ext>
  </extLst>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C0C64C-4684-4E64-A7AD-2C2D0C45B1B8}">
  <sheetPr>
    <tabColor theme="2"/>
  </sheetPr>
  <dimension ref="B2:K89"/>
  <sheetViews>
    <sheetView showGridLines="0" workbookViewId="0">
      <selection activeCell="N21" sqref="N21"/>
    </sheetView>
  </sheetViews>
  <sheetFormatPr defaultColWidth="12.5703125" defaultRowHeight="12.75" x14ac:dyDescent="0.2"/>
  <cols>
    <col min="1" max="1" width="3.42578125" style="39" customWidth="1"/>
    <col min="2" max="2" width="25" style="39" customWidth="1"/>
    <col min="3" max="3" width="16.42578125" style="39" customWidth="1"/>
    <col min="4" max="4" width="17.28515625" style="39" customWidth="1"/>
    <col min="5" max="9" width="12.5703125" style="39"/>
    <col min="10" max="10" width="13.7109375" style="39" customWidth="1"/>
    <col min="11" max="11" width="36.140625" style="39" customWidth="1"/>
    <col min="12" max="12" width="34.5703125" style="39" customWidth="1"/>
    <col min="13" max="20" width="7.5703125" style="39" customWidth="1"/>
    <col min="21" max="16384" width="12.5703125" style="39"/>
  </cols>
  <sheetData>
    <row r="2" spans="2:11" s="166" customFormat="1" ht="28.5" customHeight="1" x14ac:dyDescent="0.25">
      <c r="B2" s="2625" t="s">
        <v>0</v>
      </c>
      <c r="C2" s="2626"/>
      <c r="D2" s="2626"/>
      <c r="E2" s="2627" t="s">
        <v>123</v>
      </c>
      <c r="F2" s="2628"/>
      <c r="G2" s="2628"/>
      <c r="H2" s="2628"/>
      <c r="I2" s="2628"/>
      <c r="J2" s="2628"/>
    </row>
    <row r="3" spans="2:11" ht="22.5" customHeight="1" x14ac:dyDescent="0.2">
      <c r="B3" s="40"/>
      <c r="C3" s="40"/>
      <c r="D3" s="41"/>
      <c r="E3" s="41"/>
      <c r="F3" s="41"/>
      <c r="G3" s="41"/>
      <c r="H3" s="41"/>
      <c r="I3" s="41"/>
      <c r="J3" s="41"/>
    </row>
    <row r="4" spans="2:11" ht="45.75" customHeight="1" x14ac:dyDescent="0.25">
      <c r="B4" s="2118" t="s">
        <v>124</v>
      </c>
      <c r="C4" s="2433"/>
      <c r="D4" s="2107" t="s">
        <v>102</v>
      </c>
      <c r="E4" s="2592"/>
      <c r="F4" s="2120" t="s">
        <v>126</v>
      </c>
      <c r="G4" s="2433"/>
      <c r="H4" s="2184" t="s">
        <v>2293</v>
      </c>
      <c r="I4" s="2582"/>
      <c r="J4" s="2583"/>
      <c r="K4" s="1012"/>
    </row>
    <row r="5" spans="2:11" ht="50.45" customHeight="1" x14ac:dyDescent="0.2">
      <c r="B5" s="2118" t="s">
        <v>128</v>
      </c>
      <c r="C5" s="2433"/>
      <c r="D5" s="2098" t="s">
        <v>915</v>
      </c>
      <c r="E5" s="2426"/>
      <c r="F5" s="2120" t="s">
        <v>130</v>
      </c>
      <c r="G5" s="2433"/>
      <c r="H5" s="2828" t="s">
        <v>538</v>
      </c>
      <c r="I5" s="2063"/>
      <c r="J5" s="2165"/>
    </row>
    <row r="6" spans="2:11" ht="22.5" customHeight="1" x14ac:dyDescent="0.2">
      <c r="B6" s="2118" t="s">
        <v>132</v>
      </c>
      <c r="C6" s="2433"/>
      <c r="D6" s="2098" t="s">
        <v>2294</v>
      </c>
      <c r="E6" s="2426"/>
      <c r="F6" s="2120" t="s">
        <v>134</v>
      </c>
      <c r="G6" s="2433"/>
      <c r="H6" s="2828" t="s">
        <v>135</v>
      </c>
      <c r="I6" s="2063"/>
      <c r="J6" s="2165"/>
    </row>
    <row r="7" spans="2:11" ht="39.75" customHeight="1" x14ac:dyDescent="0.2">
      <c r="B7" s="2118" t="s">
        <v>136</v>
      </c>
      <c r="C7" s="2433"/>
      <c r="D7" s="2098" t="s">
        <v>403</v>
      </c>
      <c r="E7" s="2426"/>
      <c r="F7" s="2120" t="s">
        <v>2285</v>
      </c>
      <c r="G7" s="2433"/>
      <c r="H7" s="2829" t="s">
        <v>139</v>
      </c>
      <c r="I7" s="2830"/>
      <c r="J7" s="2432"/>
    </row>
    <row r="8" spans="2:11" ht="31.5" customHeight="1" x14ac:dyDescent="0.2">
      <c r="B8" s="2118" t="s">
        <v>140</v>
      </c>
      <c r="C8" s="2433"/>
      <c r="D8" s="2098" t="s">
        <v>2286</v>
      </c>
      <c r="E8" s="2426"/>
      <c r="F8" s="2120" t="s">
        <v>142</v>
      </c>
      <c r="G8" s="2433"/>
      <c r="H8" s="2828" t="s">
        <v>2295</v>
      </c>
      <c r="I8" s="2063"/>
      <c r="J8" s="2165"/>
    </row>
    <row r="9" spans="2:11" ht="15" customHeight="1" x14ac:dyDescent="0.2"/>
    <row r="10" spans="2:11" ht="22.5" customHeight="1" x14ac:dyDescent="0.2">
      <c r="B10" s="2121" t="s">
        <v>144</v>
      </c>
      <c r="C10" s="2298"/>
      <c r="D10" s="2298"/>
      <c r="E10" s="2298"/>
      <c r="F10" s="2298"/>
      <c r="G10" s="2298"/>
      <c r="H10" s="2298"/>
      <c r="I10" s="2298"/>
      <c r="J10" s="2298"/>
    </row>
    <row r="11" spans="2:11" s="172" customFormat="1" ht="22.5" customHeight="1" x14ac:dyDescent="0.2">
      <c r="B11" s="1106" t="s">
        <v>900</v>
      </c>
      <c r="C11" s="1107"/>
      <c r="D11" s="1107"/>
      <c r="E11" s="1107"/>
      <c r="F11" s="1109" t="s">
        <v>601</v>
      </c>
      <c r="G11" s="1107"/>
      <c r="H11" s="1107"/>
      <c r="I11" s="1100"/>
      <c r="J11" s="1110"/>
    </row>
    <row r="12" spans="2:11" ht="22.5" customHeight="1" x14ac:dyDescent="0.2"/>
    <row r="13" spans="2:11" ht="22.5" customHeight="1" x14ac:dyDescent="0.2">
      <c r="C13" s="1150" t="s">
        <v>902</v>
      </c>
      <c r="D13" s="1119" t="s">
        <v>441</v>
      </c>
      <c r="E13" s="1119" t="s">
        <v>442</v>
      </c>
      <c r="F13" s="1119" t="s">
        <v>443</v>
      </c>
      <c r="G13" s="1119" t="s">
        <v>444</v>
      </c>
      <c r="H13" s="1119" t="s">
        <v>445</v>
      </c>
    </row>
    <row r="14" spans="2:11" ht="19.5" customHeight="1" x14ac:dyDescent="0.25">
      <c r="B14" s="2831" t="s">
        <v>2289</v>
      </c>
      <c r="C14" s="1293" t="s">
        <v>1595</v>
      </c>
      <c r="D14" s="1808">
        <v>3.54</v>
      </c>
      <c r="E14" s="1809">
        <v>4.12</v>
      </c>
      <c r="F14" s="1810">
        <v>3.89</v>
      </c>
      <c r="G14" s="1812">
        <v>3.93</v>
      </c>
      <c r="H14" s="1811" t="s">
        <v>2122</v>
      </c>
    </row>
    <row r="15" spans="2:11" ht="19.5" customHeight="1" x14ac:dyDescent="0.25">
      <c r="B15" s="2831"/>
      <c r="C15" s="1293" t="s">
        <v>1376</v>
      </c>
      <c r="D15" s="1807">
        <v>3.25</v>
      </c>
      <c r="E15" s="9">
        <v>3.47</v>
      </c>
      <c r="F15" s="1048">
        <v>3.6</v>
      </c>
      <c r="G15" s="1813">
        <v>3.83</v>
      </c>
      <c r="H15" s="10" t="s">
        <v>2122</v>
      </c>
    </row>
    <row r="16" spans="2:11" ht="19.5" customHeight="1" x14ac:dyDescent="0.25">
      <c r="B16" s="2831" t="s">
        <v>611</v>
      </c>
      <c r="C16" s="1293" t="s">
        <v>1595</v>
      </c>
      <c r="D16" s="1807">
        <v>3.74</v>
      </c>
      <c r="E16" s="9">
        <v>3.88</v>
      </c>
      <c r="F16" s="1048">
        <v>3.97</v>
      </c>
      <c r="G16" s="1813">
        <v>3.89</v>
      </c>
      <c r="H16" s="10" t="s">
        <v>2122</v>
      </c>
      <c r="I16" s="34"/>
      <c r="J16" s="34"/>
      <c r="K16" s="216"/>
    </row>
    <row r="17" spans="2:11" ht="19.5" customHeight="1" x14ac:dyDescent="0.25">
      <c r="B17" s="2831"/>
      <c r="C17" s="1293" t="s">
        <v>1376</v>
      </c>
      <c r="D17" s="1807">
        <v>3.56</v>
      </c>
      <c r="E17" s="9">
        <v>3.71</v>
      </c>
      <c r="F17" s="1048">
        <v>3.66</v>
      </c>
      <c r="G17" s="1813">
        <v>3.81</v>
      </c>
      <c r="H17" s="10" t="s">
        <v>2122</v>
      </c>
      <c r="I17" s="34"/>
      <c r="J17" s="34"/>
      <c r="K17" s="216"/>
    </row>
    <row r="18" spans="2:11" ht="15" x14ac:dyDescent="0.25">
      <c r="B18" s="223"/>
      <c r="C18" s="33"/>
      <c r="D18" s="34"/>
      <c r="E18" s="34"/>
      <c r="F18" s="34"/>
      <c r="G18" s="34"/>
      <c r="H18" s="34"/>
      <c r="I18" s="34"/>
      <c r="J18" s="34"/>
      <c r="K18" s="216"/>
    </row>
    <row r="19" spans="2:11" ht="22.5" customHeight="1" x14ac:dyDescent="0.2">
      <c r="B19" s="184"/>
      <c r="C19" s="184"/>
      <c r="D19" s="185"/>
      <c r="E19" s="185"/>
      <c r="F19" s="185"/>
      <c r="G19" s="185"/>
      <c r="H19" s="185"/>
      <c r="I19" s="185"/>
      <c r="J19" s="185"/>
      <c r="K19" s="216"/>
    </row>
    <row r="20" spans="2:11" x14ac:dyDescent="0.2">
      <c r="B20" s="2118" t="s">
        <v>1705</v>
      </c>
      <c r="C20" s="2118"/>
      <c r="D20" s="2118"/>
      <c r="E20" s="2118"/>
      <c r="G20" s="44" t="s">
        <v>428</v>
      </c>
    </row>
    <row r="21" spans="2:11" ht="12.75" customHeight="1" x14ac:dyDescent="0.2">
      <c r="B21" s="2112" t="s">
        <v>2296</v>
      </c>
      <c r="C21" s="2113"/>
      <c r="D21" s="2113"/>
      <c r="E21" s="2114"/>
    </row>
    <row r="22" spans="2:11" x14ac:dyDescent="0.2">
      <c r="B22" s="2112"/>
      <c r="C22" s="2113"/>
      <c r="D22" s="2113"/>
      <c r="E22" s="2114"/>
      <c r="G22" s="39" t="s">
        <v>429</v>
      </c>
    </row>
    <row r="23" spans="2:11" x14ac:dyDescent="0.2">
      <c r="B23" s="2112"/>
      <c r="C23" s="2113"/>
      <c r="D23" s="2113"/>
      <c r="E23" s="2114"/>
    </row>
    <row r="24" spans="2:11" x14ac:dyDescent="0.2">
      <c r="B24" s="2112"/>
      <c r="C24" s="2113"/>
      <c r="D24" s="2113"/>
      <c r="E24" s="2114"/>
      <c r="G24" s="39" t="s">
        <v>430</v>
      </c>
    </row>
    <row r="25" spans="2:11" x14ac:dyDescent="0.2">
      <c r="B25" s="2112"/>
      <c r="C25" s="2113"/>
      <c r="D25" s="2113"/>
      <c r="E25" s="2114"/>
    </row>
    <row r="26" spans="2:11" x14ac:dyDescent="0.2">
      <c r="B26" s="2112"/>
      <c r="C26" s="2113"/>
      <c r="D26" s="2113"/>
      <c r="E26" s="2114"/>
      <c r="G26" s="39" t="s">
        <v>326</v>
      </c>
    </row>
    <row r="27" spans="2:11" x14ac:dyDescent="0.2">
      <c r="B27" s="2112"/>
      <c r="C27" s="2113"/>
      <c r="D27" s="2113"/>
      <c r="E27" s="2114"/>
    </row>
    <row r="28" spans="2:11" x14ac:dyDescent="0.2">
      <c r="B28" s="2112"/>
      <c r="C28" s="2113"/>
      <c r="D28" s="2113"/>
      <c r="E28" s="2114"/>
      <c r="G28" s="39" t="s">
        <v>431</v>
      </c>
    </row>
    <row r="29" spans="2:11" x14ac:dyDescent="0.2">
      <c r="B29" s="2112"/>
      <c r="C29" s="2113"/>
      <c r="D29" s="2113"/>
      <c r="E29" s="2114"/>
    </row>
    <row r="30" spans="2:11" x14ac:dyDescent="0.2">
      <c r="B30" s="2112"/>
      <c r="C30" s="2113"/>
      <c r="D30" s="2113"/>
      <c r="E30" s="2114"/>
    </row>
    <row r="31" spans="2:11" x14ac:dyDescent="0.2">
      <c r="B31" s="2112"/>
      <c r="C31" s="2113"/>
      <c r="D31" s="2113"/>
      <c r="E31" s="2114"/>
    </row>
    <row r="32" spans="2:11" x14ac:dyDescent="0.2">
      <c r="B32" s="2112"/>
      <c r="C32" s="2113"/>
      <c r="D32" s="2113"/>
      <c r="E32" s="2114"/>
    </row>
    <row r="33" spans="2:5" x14ac:dyDescent="0.2">
      <c r="B33" s="2115"/>
      <c r="C33" s="2116"/>
      <c r="D33" s="2116"/>
      <c r="E33" s="2117"/>
    </row>
    <row r="35" spans="2:5" ht="23.25" x14ac:dyDescent="0.2">
      <c r="B35" s="228"/>
    </row>
    <row r="36" spans="2:5" x14ac:dyDescent="0.2">
      <c r="B36" s="172"/>
    </row>
    <row r="37" spans="2:5" ht="15" x14ac:dyDescent="0.2">
      <c r="B37" s="229"/>
    </row>
    <row r="38" spans="2:5" ht="14.25" x14ac:dyDescent="0.2">
      <c r="B38" s="230"/>
    </row>
    <row r="39" spans="2:5" ht="15" x14ac:dyDescent="0.2">
      <c r="B39" s="229"/>
    </row>
    <row r="40" spans="2:5" x14ac:dyDescent="0.2">
      <c r="B40" s="226"/>
    </row>
    <row r="41" spans="2:5" ht="14.25" x14ac:dyDescent="0.2">
      <c r="B41" s="231"/>
    </row>
    <row r="42" spans="2:5" ht="14.25" x14ac:dyDescent="0.2">
      <c r="B42" s="231"/>
    </row>
    <row r="43" spans="2:5" x14ac:dyDescent="0.2">
      <c r="B43" s="232"/>
    </row>
    <row r="44" spans="2:5" ht="14.25" x14ac:dyDescent="0.2">
      <c r="B44" s="233"/>
    </row>
    <row r="45" spans="2:5" ht="14.25" x14ac:dyDescent="0.2">
      <c r="B45" s="233"/>
    </row>
    <row r="46" spans="2:5" ht="14.25" x14ac:dyDescent="0.2">
      <c r="B46" s="233"/>
    </row>
    <row r="47" spans="2:5" x14ac:dyDescent="0.2">
      <c r="B47" s="172"/>
    </row>
    <row r="49" spans="2:2" x14ac:dyDescent="0.2">
      <c r="B49" s="172"/>
    </row>
    <row r="50" spans="2:2" ht="23.25" x14ac:dyDescent="0.2">
      <c r="B50" s="228"/>
    </row>
    <row r="51" spans="2:2" x14ac:dyDescent="0.2">
      <c r="B51" s="172"/>
    </row>
    <row r="52" spans="2:2" ht="15" x14ac:dyDescent="0.2">
      <c r="B52" s="229"/>
    </row>
    <row r="53" spans="2:2" ht="14.25" x14ac:dyDescent="0.2">
      <c r="B53" s="230"/>
    </row>
    <row r="54" spans="2:2" ht="15" x14ac:dyDescent="0.2">
      <c r="B54" s="229"/>
    </row>
    <row r="55" spans="2:2" x14ac:dyDescent="0.2">
      <c r="B55" s="226"/>
    </row>
    <row r="56" spans="2:2" ht="14.25" x14ac:dyDescent="0.2">
      <c r="B56" s="231"/>
    </row>
    <row r="57" spans="2:2" ht="14.25" x14ac:dyDescent="0.2">
      <c r="B57" s="231"/>
    </row>
    <row r="58" spans="2:2" x14ac:dyDescent="0.2">
      <c r="B58" s="232"/>
    </row>
    <row r="59" spans="2:2" ht="14.25" x14ac:dyDescent="0.2">
      <c r="B59" s="233"/>
    </row>
    <row r="60" spans="2:2" ht="14.25" x14ac:dyDescent="0.2">
      <c r="B60" s="233"/>
    </row>
    <row r="61" spans="2:2" ht="14.25" x14ac:dyDescent="0.2">
      <c r="B61" s="233"/>
    </row>
    <row r="62" spans="2:2" x14ac:dyDescent="0.2">
      <c r="B62" s="172"/>
    </row>
    <row r="63" spans="2:2" ht="14.25" x14ac:dyDescent="0.2">
      <c r="B63" s="230"/>
    </row>
    <row r="64" spans="2:2" x14ac:dyDescent="0.2">
      <c r="B64" s="172"/>
    </row>
    <row r="66" spans="2:2" x14ac:dyDescent="0.2">
      <c r="B66" s="172"/>
    </row>
    <row r="67" spans="2:2" ht="23.25" x14ac:dyDescent="0.2">
      <c r="B67" s="228"/>
    </row>
    <row r="68" spans="2:2" x14ac:dyDescent="0.2">
      <c r="B68" s="172"/>
    </row>
    <row r="69" spans="2:2" ht="15" x14ac:dyDescent="0.2">
      <c r="B69" s="229"/>
    </row>
    <row r="70" spans="2:2" ht="14.25" x14ac:dyDescent="0.2">
      <c r="B70" s="230"/>
    </row>
    <row r="71" spans="2:2" ht="15" x14ac:dyDescent="0.2">
      <c r="B71" s="229"/>
    </row>
    <row r="72" spans="2:2" x14ac:dyDescent="0.2">
      <c r="B72" s="226"/>
    </row>
    <row r="73" spans="2:2" ht="14.25" x14ac:dyDescent="0.2">
      <c r="B73" s="231"/>
    </row>
    <row r="74" spans="2:2" ht="14.25" x14ac:dyDescent="0.2">
      <c r="B74" s="231"/>
    </row>
    <row r="75" spans="2:2" x14ac:dyDescent="0.2">
      <c r="B75" s="232"/>
    </row>
    <row r="76" spans="2:2" ht="14.25" x14ac:dyDescent="0.2">
      <c r="B76" s="233"/>
    </row>
    <row r="77" spans="2:2" ht="14.25" x14ac:dyDescent="0.2">
      <c r="B77" s="233"/>
    </row>
    <row r="78" spans="2:2" ht="14.25" x14ac:dyDescent="0.2">
      <c r="B78" s="233"/>
    </row>
    <row r="79" spans="2:2" ht="14.25" x14ac:dyDescent="0.2">
      <c r="B79" s="233"/>
    </row>
    <row r="80" spans="2:2" x14ac:dyDescent="0.2">
      <c r="B80" s="172"/>
    </row>
    <row r="82" spans="2:2" x14ac:dyDescent="0.2">
      <c r="B82" s="172"/>
    </row>
    <row r="83" spans="2:2" ht="30" x14ac:dyDescent="0.2">
      <c r="B83" s="234"/>
    </row>
    <row r="84" spans="2:2" x14ac:dyDescent="0.2">
      <c r="B84" s="226"/>
    </row>
    <row r="85" spans="2:2" ht="15" x14ac:dyDescent="0.2">
      <c r="B85" s="235"/>
    </row>
    <row r="86" spans="2:2" x14ac:dyDescent="0.2">
      <c r="B86" s="232"/>
    </row>
    <row r="87" spans="2:2" ht="15" x14ac:dyDescent="0.2">
      <c r="B87" s="236"/>
    </row>
    <row r="88" spans="2:2" ht="15" x14ac:dyDescent="0.2">
      <c r="B88" s="236"/>
    </row>
    <row r="89" spans="2:2" ht="15" x14ac:dyDescent="0.2">
      <c r="B89" s="236"/>
    </row>
  </sheetData>
  <mergeCells count="27">
    <mergeCell ref="D8:E8"/>
    <mergeCell ref="F8:G8"/>
    <mergeCell ref="H8:J8"/>
    <mergeCell ref="B14:B15"/>
    <mergeCell ref="B16:B17"/>
    <mergeCell ref="B21:E33"/>
    <mergeCell ref="B5:C5"/>
    <mergeCell ref="D5:E5"/>
    <mergeCell ref="F5:G5"/>
    <mergeCell ref="H5:J5"/>
    <mergeCell ref="B6:C6"/>
    <mergeCell ref="D6:E6"/>
    <mergeCell ref="F6:G6"/>
    <mergeCell ref="H6:J6"/>
    <mergeCell ref="B20:E20"/>
    <mergeCell ref="B10:J10"/>
    <mergeCell ref="B7:C7"/>
    <mergeCell ref="D7:E7"/>
    <mergeCell ref="F7:G7"/>
    <mergeCell ref="H7:J7"/>
    <mergeCell ref="B8:C8"/>
    <mergeCell ref="B2:D2"/>
    <mergeCell ref="E2:J2"/>
    <mergeCell ref="B4:C4"/>
    <mergeCell ref="D4:E4"/>
    <mergeCell ref="F4:G4"/>
    <mergeCell ref="H4:J4"/>
  </mergeCells>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iconSet" priority="1" id="{00000000-000E-0000-5500-000001000000}">
            <x14:iconSet iconSet="4Arrows" custom="1">
              <x14:cfvo type="percent">
                <xm:f>0</xm:f>
              </x14:cfvo>
              <x14:cfvo type="num">
                <xm:f>3.4</xm:f>
              </x14:cfvo>
              <x14:cfvo type="num">
                <xm:f>3.55</xm:f>
              </x14:cfvo>
              <x14:cfvo type="num">
                <xm:f>3.75</xm:f>
              </x14:cfvo>
              <x14:cfIcon iconSet="3TrafficLights1" iconId="0"/>
              <x14:cfIcon iconSet="3TrafficLights1" iconId="1"/>
              <x14:cfIcon iconSet="3Triangles" iconId="2"/>
              <x14:cfIcon iconSet="3Symbols" iconId="2"/>
            </x14:iconSet>
          </x14:cfRule>
          <xm:sqref>D14:H15</xm:sqref>
        </x14:conditionalFormatting>
      </x14:conditionalFormattings>
    </ext>
  </extLst>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063C40-5A58-4E37-B110-48933F8C40F9}">
  <sheetPr>
    <tabColor theme="2"/>
  </sheetPr>
  <dimension ref="B2:J46"/>
  <sheetViews>
    <sheetView showGridLines="0" workbookViewId="0">
      <selection activeCell="N21" sqref="N21"/>
    </sheetView>
  </sheetViews>
  <sheetFormatPr defaultColWidth="12.5703125" defaultRowHeight="12.75" x14ac:dyDescent="0.2"/>
  <cols>
    <col min="1" max="1" width="3.42578125" style="39" customWidth="1"/>
    <col min="2" max="3" width="17.5703125" style="39" customWidth="1"/>
    <col min="4" max="4" width="13.5703125" style="39" customWidth="1"/>
    <col min="5" max="9" width="12.7109375" style="39" customWidth="1"/>
    <col min="10" max="10" width="12.5703125" style="39"/>
    <col min="11" max="11" width="36.140625" style="39" customWidth="1"/>
    <col min="12" max="12" width="34.5703125" style="39" customWidth="1"/>
    <col min="13" max="20" width="7.5703125" style="39" customWidth="1"/>
    <col min="21" max="16384" width="12.5703125" style="39"/>
  </cols>
  <sheetData>
    <row r="2" spans="2:10" s="166" customFormat="1" ht="34.5" customHeight="1" x14ac:dyDescent="0.25">
      <c r="B2" s="2625" t="s">
        <v>0</v>
      </c>
      <c r="C2" s="2626"/>
      <c r="D2" s="2626"/>
      <c r="E2" s="2627" t="s">
        <v>123</v>
      </c>
      <c r="F2" s="2628" t="s">
        <v>123</v>
      </c>
      <c r="G2" s="2628"/>
      <c r="H2" s="2628"/>
      <c r="I2" s="2628"/>
      <c r="J2" s="2628"/>
    </row>
    <row r="3" spans="2:10" ht="22.5" customHeight="1" x14ac:dyDescent="0.2">
      <c r="B3" s="40"/>
      <c r="C3" s="40"/>
      <c r="D3" s="41"/>
      <c r="E3" s="41"/>
      <c r="F3" s="41"/>
      <c r="G3" s="41"/>
      <c r="H3" s="41"/>
      <c r="I3" s="41"/>
      <c r="J3" s="41"/>
    </row>
    <row r="4" spans="2:10" ht="65.25" customHeight="1" x14ac:dyDescent="0.2">
      <c r="B4" s="2118" t="s">
        <v>124</v>
      </c>
      <c r="C4" s="2433"/>
      <c r="D4" s="2107" t="s">
        <v>103</v>
      </c>
      <c r="E4" s="2592"/>
      <c r="F4" s="2120" t="s">
        <v>126</v>
      </c>
      <c r="G4" s="2433"/>
      <c r="H4" s="2184" t="s">
        <v>2297</v>
      </c>
      <c r="I4" s="2582"/>
      <c r="J4" s="2583"/>
    </row>
    <row r="5" spans="2:10" ht="50.45" customHeight="1" x14ac:dyDescent="0.2">
      <c r="B5" s="2118" t="s">
        <v>128</v>
      </c>
      <c r="C5" s="2433"/>
      <c r="D5" s="2098" t="s">
        <v>2298</v>
      </c>
      <c r="E5" s="2426"/>
      <c r="F5" s="2120" t="s">
        <v>130</v>
      </c>
      <c r="G5" s="2433"/>
      <c r="H5" s="2828" t="s">
        <v>2299</v>
      </c>
      <c r="I5" s="2063"/>
      <c r="J5" s="2165"/>
    </row>
    <row r="6" spans="2:10" ht="22.5" customHeight="1" x14ac:dyDescent="0.2">
      <c r="B6" s="2118" t="s">
        <v>132</v>
      </c>
      <c r="C6" s="2433"/>
      <c r="D6" s="2098"/>
      <c r="E6" s="2426"/>
      <c r="F6" s="2120" t="s">
        <v>134</v>
      </c>
      <c r="G6" s="2433"/>
      <c r="H6" s="2828" t="s">
        <v>135</v>
      </c>
      <c r="I6" s="2063"/>
      <c r="J6" s="2165"/>
    </row>
    <row r="7" spans="2:10" ht="39.75" customHeight="1" x14ac:dyDescent="0.2">
      <c r="B7" s="2118" t="s">
        <v>136</v>
      </c>
      <c r="C7" s="2433"/>
      <c r="D7" s="2098" t="s">
        <v>403</v>
      </c>
      <c r="E7" s="2426"/>
      <c r="F7" s="2120" t="s">
        <v>2285</v>
      </c>
      <c r="G7" s="2433"/>
      <c r="H7" s="2829" t="s">
        <v>139</v>
      </c>
      <c r="I7" s="2830"/>
      <c r="J7" s="2432"/>
    </row>
    <row r="8" spans="2:10" ht="31.5" customHeight="1" x14ac:dyDescent="0.2">
      <c r="B8" s="2118" t="s">
        <v>140</v>
      </c>
      <c r="C8" s="2433"/>
      <c r="D8" s="2098" t="s">
        <v>2286</v>
      </c>
      <c r="E8" s="2426"/>
      <c r="F8" s="2120" t="s">
        <v>142</v>
      </c>
      <c r="G8" s="2433"/>
      <c r="H8" s="2828" t="s">
        <v>2295</v>
      </c>
      <c r="I8" s="2063"/>
      <c r="J8" s="2165"/>
    </row>
    <row r="9" spans="2:10" ht="12.75" customHeight="1" x14ac:dyDescent="0.2"/>
    <row r="10" spans="2:10" ht="22.5" customHeight="1" x14ac:dyDescent="0.2">
      <c r="B10" s="2121" t="s">
        <v>144</v>
      </c>
      <c r="C10" s="2298"/>
      <c r="D10" s="2298"/>
      <c r="E10" s="2298"/>
      <c r="F10" s="2298"/>
      <c r="G10" s="2298"/>
      <c r="H10" s="2298"/>
      <c r="I10" s="2298"/>
      <c r="J10" s="2298"/>
    </row>
    <row r="11" spans="2:10" s="172" customFormat="1" ht="22.5" customHeight="1" x14ac:dyDescent="0.2">
      <c r="B11" s="1106" t="s">
        <v>2300</v>
      </c>
      <c r="C11" s="1107"/>
      <c r="D11" s="1107"/>
      <c r="E11" s="1107"/>
      <c r="F11" s="1109" t="s">
        <v>2301</v>
      </c>
      <c r="G11" s="1107"/>
      <c r="H11" s="1107"/>
      <c r="I11" s="1100"/>
      <c r="J11" s="1110"/>
    </row>
    <row r="12" spans="2:10" ht="22.5" customHeight="1" x14ac:dyDescent="0.2">
      <c r="B12" s="221" t="s">
        <v>144</v>
      </c>
      <c r="C12" s="221"/>
      <c r="D12" s="92"/>
      <c r="E12" s="92"/>
      <c r="F12" s="92"/>
      <c r="G12" s="92"/>
      <c r="H12" s="92"/>
      <c r="I12" s="92"/>
      <c r="J12" s="92"/>
    </row>
    <row r="13" spans="2:10" ht="22.5" customHeight="1" x14ac:dyDescent="0.2"/>
    <row r="14" spans="2:10" ht="22.5" customHeight="1" x14ac:dyDescent="0.2">
      <c r="C14" s="1150" t="s">
        <v>902</v>
      </c>
      <c r="D14" s="1150"/>
      <c r="E14" s="1119" t="s">
        <v>441</v>
      </c>
      <c r="F14" s="1119" t="s">
        <v>442</v>
      </c>
      <c r="G14" s="1119" t="s">
        <v>443</v>
      </c>
      <c r="H14" s="1119" t="s">
        <v>444</v>
      </c>
      <c r="I14" s="1119" t="s">
        <v>445</v>
      </c>
    </row>
    <row r="15" spans="2:10" ht="33" customHeight="1" x14ac:dyDescent="0.2">
      <c r="B15" s="2188" t="s">
        <v>0</v>
      </c>
      <c r="C15" s="2406" t="s">
        <v>1595</v>
      </c>
      <c r="D15" s="1489" t="s">
        <v>2302</v>
      </c>
      <c r="E15" s="1818">
        <v>0.58699999999999997</v>
      </c>
      <c r="F15" s="1819">
        <v>0.74229999999999996</v>
      </c>
      <c r="G15" s="1820">
        <v>0.66069999999999995</v>
      </c>
      <c r="H15" s="1826">
        <v>0.72170000000000001</v>
      </c>
      <c r="I15" s="1821" t="s">
        <v>2122</v>
      </c>
    </row>
    <row r="16" spans="2:10" ht="33" customHeight="1" x14ac:dyDescent="0.2">
      <c r="B16" s="2188"/>
      <c r="C16" s="2666"/>
      <c r="D16" s="1489" t="s">
        <v>2303</v>
      </c>
      <c r="E16" s="1822">
        <v>0.8478</v>
      </c>
      <c r="F16" s="1823">
        <v>0.8528</v>
      </c>
      <c r="G16" s="1824">
        <v>0.77380000000000004</v>
      </c>
      <c r="H16" s="1827">
        <v>0.85219999999999996</v>
      </c>
      <c r="I16" s="1825" t="s">
        <v>2122</v>
      </c>
    </row>
    <row r="17" spans="2:10" ht="33" customHeight="1" x14ac:dyDescent="0.2">
      <c r="B17" s="2188" t="s">
        <v>611</v>
      </c>
      <c r="C17" s="2406" t="s">
        <v>1595</v>
      </c>
      <c r="D17" s="1489" t="s">
        <v>2302</v>
      </c>
      <c r="E17" s="1822">
        <v>0.70040000000000002</v>
      </c>
      <c r="F17" s="1823">
        <v>0.73</v>
      </c>
      <c r="G17" s="1824">
        <v>0.7319</v>
      </c>
      <c r="H17" s="1827">
        <v>0.74</v>
      </c>
      <c r="I17" s="1825" t="s">
        <v>2122</v>
      </c>
    </row>
    <row r="18" spans="2:10" ht="33" customHeight="1" x14ac:dyDescent="0.2">
      <c r="B18" s="2188"/>
      <c r="C18" s="2666"/>
      <c r="D18" s="1489" t="s">
        <v>2303</v>
      </c>
      <c r="E18" s="1822">
        <v>0.81950000000000001</v>
      </c>
      <c r="F18" s="1823">
        <v>0.80389999999999995</v>
      </c>
      <c r="G18" s="1824">
        <v>0.80059999999999998</v>
      </c>
      <c r="H18" s="1827">
        <v>0.79730000000000001</v>
      </c>
      <c r="I18" s="1825" t="s">
        <v>2122</v>
      </c>
    </row>
    <row r="19" spans="2:10" ht="33" customHeight="1" x14ac:dyDescent="0.2">
      <c r="B19" s="2188" t="s">
        <v>0</v>
      </c>
      <c r="C19" s="2406" t="s">
        <v>1376</v>
      </c>
      <c r="D19" s="1489" t="s">
        <v>2302</v>
      </c>
      <c r="E19" s="1822">
        <v>0.8</v>
      </c>
      <c r="F19" s="1823">
        <v>0.55559999999999998</v>
      </c>
      <c r="G19" s="1824">
        <v>0.63739999999999997</v>
      </c>
      <c r="H19" s="1827">
        <v>0.6462</v>
      </c>
      <c r="I19" s="1825" t="s">
        <v>2122</v>
      </c>
      <c r="J19" s="220"/>
    </row>
    <row r="20" spans="2:10" ht="33" customHeight="1" x14ac:dyDescent="0.2">
      <c r="B20" s="2188"/>
      <c r="C20" s="2666"/>
      <c r="D20" s="1489" t="s">
        <v>2303</v>
      </c>
      <c r="E20" s="1822">
        <v>1</v>
      </c>
      <c r="F20" s="1823">
        <v>0.77780000000000005</v>
      </c>
      <c r="G20" s="1824">
        <v>0.79120000000000001</v>
      </c>
      <c r="H20" s="1827">
        <v>0.75380000000000003</v>
      </c>
      <c r="I20" s="1825" t="s">
        <v>2122</v>
      </c>
      <c r="J20" s="220"/>
    </row>
    <row r="21" spans="2:10" ht="33" customHeight="1" x14ac:dyDescent="0.2">
      <c r="B21" s="2188" t="s">
        <v>611</v>
      </c>
      <c r="C21" s="2406" t="s">
        <v>1376</v>
      </c>
      <c r="D21" s="1489" t="s">
        <v>2302</v>
      </c>
      <c r="E21" s="1822">
        <v>0.66669999999999996</v>
      </c>
      <c r="F21" s="1823">
        <v>0.70489999999999997</v>
      </c>
      <c r="G21" s="1824">
        <v>0.7087</v>
      </c>
      <c r="H21" s="1827">
        <v>0.75590000000000002</v>
      </c>
      <c r="I21" s="1825" t="s">
        <v>2122</v>
      </c>
      <c r="J21" s="220"/>
    </row>
    <row r="22" spans="2:10" ht="33" customHeight="1" x14ac:dyDescent="0.2">
      <c r="B22" s="2188"/>
      <c r="C22" s="2666"/>
      <c r="D22" s="1489" t="s">
        <v>2303</v>
      </c>
      <c r="E22" s="1822">
        <v>0.86670000000000003</v>
      </c>
      <c r="F22" s="1823">
        <v>0.79910000000000003</v>
      </c>
      <c r="G22" s="1824">
        <v>0.81079999999999997</v>
      </c>
      <c r="H22" s="1827">
        <v>0.8105</v>
      </c>
      <c r="I22" s="1825" t="s">
        <v>2122</v>
      </c>
      <c r="J22" s="220"/>
    </row>
    <row r="23" spans="2:10" ht="30" customHeight="1" x14ac:dyDescent="0.25">
      <c r="B23" s="127"/>
      <c r="C23" s="223"/>
      <c r="D23" s="224"/>
      <c r="E23" s="220"/>
      <c r="F23" s="220"/>
      <c r="G23" s="220"/>
      <c r="H23" s="220"/>
      <c r="I23" s="220"/>
      <c r="J23" s="220"/>
    </row>
    <row r="24" spans="2:10" x14ac:dyDescent="0.2">
      <c r="G24" s="191" t="s">
        <v>428</v>
      </c>
    </row>
    <row r="26" spans="2:10" x14ac:dyDescent="0.2">
      <c r="B26" s="2118" t="s">
        <v>1705</v>
      </c>
      <c r="C26" s="2118"/>
      <c r="D26" s="2118"/>
      <c r="E26" s="2118"/>
      <c r="G26" s="191" t="s">
        <v>2304</v>
      </c>
    </row>
    <row r="27" spans="2:10" x14ac:dyDescent="0.2">
      <c r="B27" s="2112" t="s">
        <v>2305</v>
      </c>
      <c r="C27" s="2113"/>
      <c r="D27" s="2113"/>
      <c r="E27" s="2114"/>
    </row>
    <row r="28" spans="2:10" x14ac:dyDescent="0.2">
      <c r="B28" s="2112"/>
      <c r="C28" s="2113"/>
      <c r="D28" s="2113"/>
      <c r="E28" s="2114"/>
      <c r="G28" s="192" t="s">
        <v>429</v>
      </c>
    </row>
    <row r="29" spans="2:10" x14ac:dyDescent="0.2">
      <c r="B29" s="2112"/>
      <c r="C29" s="2113"/>
      <c r="D29" s="2113"/>
      <c r="E29" s="2114"/>
      <c r="G29" s="192"/>
    </row>
    <row r="30" spans="2:10" x14ac:dyDescent="0.2">
      <c r="B30" s="2112"/>
      <c r="C30" s="2113"/>
      <c r="D30" s="2113"/>
      <c r="E30" s="2114"/>
      <c r="G30" s="192" t="s">
        <v>430</v>
      </c>
    </row>
    <row r="31" spans="2:10" x14ac:dyDescent="0.2">
      <c r="B31" s="2112"/>
      <c r="C31" s="2113"/>
      <c r="D31" s="2113"/>
      <c r="E31" s="2114"/>
      <c r="G31" s="192"/>
    </row>
    <row r="32" spans="2:10" x14ac:dyDescent="0.2">
      <c r="B32" s="2112"/>
      <c r="C32" s="2113"/>
      <c r="D32" s="2113"/>
      <c r="E32" s="2114"/>
      <c r="G32" s="192" t="s">
        <v>326</v>
      </c>
    </row>
    <row r="33" spans="2:7" x14ac:dyDescent="0.2">
      <c r="B33" s="2112"/>
      <c r="C33" s="2113"/>
      <c r="D33" s="2113"/>
      <c r="E33" s="2114"/>
      <c r="G33" s="192"/>
    </row>
    <row r="34" spans="2:7" x14ac:dyDescent="0.2">
      <c r="B34" s="2112"/>
      <c r="C34" s="2113"/>
      <c r="D34" s="2113"/>
      <c r="E34" s="2114"/>
      <c r="G34" s="192" t="s">
        <v>431</v>
      </c>
    </row>
    <row r="35" spans="2:7" x14ac:dyDescent="0.2">
      <c r="B35" s="2112"/>
      <c r="C35" s="2113"/>
      <c r="D35" s="2113"/>
      <c r="E35" s="2114"/>
    </row>
    <row r="36" spans="2:7" x14ac:dyDescent="0.2">
      <c r="B36" s="2115"/>
      <c r="C36" s="2116"/>
      <c r="D36" s="2116"/>
      <c r="E36" s="2117"/>
    </row>
    <row r="37" spans="2:7" x14ac:dyDescent="0.2">
      <c r="G37" s="191" t="s">
        <v>2306</v>
      </c>
    </row>
    <row r="39" spans="2:7" x14ac:dyDescent="0.2">
      <c r="G39" s="192" t="s">
        <v>429</v>
      </c>
    </row>
    <row r="40" spans="2:7" x14ac:dyDescent="0.2">
      <c r="G40" s="192"/>
    </row>
    <row r="41" spans="2:7" x14ac:dyDescent="0.2">
      <c r="G41" s="192" t="s">
        <v>430</v>
      </c>
    </row>
    <row r="42" spans="2:7" x14ac:dyDescent="0.2">
      <c r="B42" s="172"/>
      <c r="G42" s="192"/>
    </row>
    <row r="43" spans="2:7" x14ac:dyDescent="0.2">
      <c r="B43" s="225"/>
      <c r="G43" s="192" t="s">
        <v>326</v>
      </c>
    </row>
    <row r="44" spans="2:7" x14ac:dyDescent="0.2">
      <c r="B44" s="226"/>
      <c r="G44" s="192"/>
    </row>
    <row r="45" spans="2:7" x14ac:dyDescent="0.2">
      <c r="B45" s="227"/>
      <c r="G45" s="192" t="s">
        <v>431</v>
      </c>
    </row>
    <row r="46" spans="2:7" x14ac:dyDescent="0.2">
      <c r="B46" s="227"/>
    </row>
  </sheetData>
  <mergeCells count="33">
    <mergeCell ref="B19:B20"/>
    <mergeCell ref="B26:E26"/>
    <mergeCell ref="B27:E36"/>
    <mergeCell ref="B7:C7"/>
    <mergeCell ref="B8:C8"/>
    <mergeCell ref="D7:E7"/>
    <mergeCell ref="C17:C18"/>
    <mergeCell ref="C21:C22"/>
    <mergeCell ref="B21:B22"/>
    <mergeCell ref="B10:J10"/>
    <mergeCell ref="D8:E8"/>
    <mergeCell ref="C19:C20"/>
    <mergeCell ref="F7:G7"/>
    <mergeCell ref="F8:G8"/>
    <mergeCell ref="C15:C16"/>
    <mergeCell ref="B15:B16"/>
    <mergeCell ref="B2:D2"/>
    <mergeCell ref="E2:J2"/>
    <mergeCell ref="D5:E5"/>
    <mergeCell ref="D6:E6"/>
    <mergeCell ref="B5:C5"/>
    <mergeCell ref="B6:C6"/>
    <mergeCell ref="B4:C4"/>
    <mergeCell ref="D4:E4"/>
    <mergeCell ref="H4:J4"/>
    <mergeCell ref="H5:J5"/>
    <mergeCell ref="H6:J6"/>
    <mergeCell ref="H8:J8"/>
    <mergeCell ref="B17:B18"/>
    <mergeCell ref="F4:G4"/>
    <mergeCell ref="F5:G5"/>
    <mergeCell ref="F6:G6"/>
    <mergeCell ref="H7:J7"/>
  </mergeCells>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iconSet" priority="2" id="{00000000-000E-0000-5600-000002000000}">
            <x14:iconSet iconSet="4Arrows" custom="1">
              <x14:cfvo type="percent">
                <xm:f>0</xm:f>
              </x14:cfvo>
              <x14:cfvo type="num">
                <xm:f>0.6</xm:f>
              </x14:cfvo>
              <x14:cfvo type="num">
                <xm:f>0.65</xm:f>
              </x14:cfvo>
              <x14:cfvo type="num">
                <xm:f>0.72</xm:f>
              </x14:cfvo>
              <x14:cfIcon iconSet="3TrafficLights1" iconId="0"/>
              <x14:cfIcon iconSet="3TrafficLights1" iconId="1"/>
              <x14:cfIcon iconSet="3Triangles" iconId="2"/>
              <x14:cfIcon iconSet="3Symbols" iconId="2"/>
            </x14:iconSet>
          </x14:cfRule>
          <xm:sqref>F15:H15 F19:H19</xm:sqref>
        </x14:conditionalFormatting>
        <x14:conditionalFormatting xmlns:xm="http://schemas.microsoft.com/office/excel/2006/main">
          <x14:cfRule type="iconSet" priority="1" id="{00000000-000E-0000-5600-000001000000}">
            <x14:iconSet iconSet="4Arrows" custom="1">
              <x14:cfvo type="percent">
                <xm:f>0</xm:f>
              </x14:cfvo>
              <x14:cfvo type="num">
                <xm:f>0.7</xm:f>
              </x14:cfvo>
              <x14:cfvo type="num">
                <xm:f>0.75</xm:f>
              </x14:cfvo>
              <x14:cfvo type="num">
                <xm:f>0.8</xm:f>
              </x14:cfvo>
              <x14:cfIcon iconSet="3TrafficLights1" iconId="0"/>
              <x14:cfIcon iconSet="3TrafficLights1" iconId="1"/>
              <x14:cfIcon iconSet="3Triangles" iconId="2"/>
              <x14:cfIcon iconSet="3Symbols" iconId="2"/>
            </x14:iconSet>
          </x14:cfRule>
          <xm:sqref>F16:H16 F20:H20</xm:sqref>
        </x14:conditionalFormatting>
      </x14:conditionalFormattings>
    </ext>
  </extLst>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14730-0F68-4BAD-9D51-F60A08513E35}">
  <sheetPr>
    <tabColor theme="2"/>
  </sheetPr>
  <dimension ref="B2:J31"/>
  <sheetViews>
    <sheetView showGridLines="0" workbookViewId="0">
      <selection activeCell="N21" sqref="N21"/>
    </sheetView>
  </sheetViews>
  <sheetFormatPr defaultColWidth="12.5703125" defaultRowHeight="12.75" x14ac:dyDescent="0.2"/>
  <cols>
    <col min="1" max="1" width="3.42578125" style="39" customWidth="1"/>
    <col min="2" max="7" width="17.28515625" style="39" customWidth="1"/>
    <col min="8" max="9" width="20.7109375" style="39" customWidth="1"/>
    <col min="10" max="10" width="36.140625" style="39" customWidth="1"/>
    <col min="11" max="11" width="34.5703125" style="39" customWidth="1"/>
    <col min="12" max="19" width="7.5703125" style="39" customWidth="1"/>
    <col min="20" max="16384" width="12.5703125" style="39"/>
  </cols>
  <sheetData>
    <row r="2" spans="2:10" s="166" customFormat="1" ht="34.5" customHeight="1" x14ac:dyDescent="0.25">
      <c r="B2" s="2625" t="s">
        <v>0</v>
      </c>
      <c r="C2" s="2626"/>
      <c r="D2" s="2626"/>
      <c r="E2" s="2627" t="s">
        <v>123</v>
      </c>
      <c r="F2" s="2628" t="s">
        <v>123</v>
      </c>
      <c r="G2" s="2628"/>
      <c r="H2" s="2628"/>
      <c r="I2" s="2628"/>
    </row>
    <row r="3" spans="2:10" ht="22.5" customHeight="1" x14ac:dyDescent="0.2">
      <c r="B3" s="40"/>
      <c r="C3" s="40"/>
      <c r="D3" s="41"/>
      <c r="E3" s="41"/>
      <c r="F3" s="41"/>
      <c r="G3" s="41"/>
      <c r="H3" s="41"/>
      <c r="I3" s="41"/>
    </row>
    <row r="4" spans="2:10" ht="56.25" customHeight="1" x14ac:dyDescent="0.2">
      <c r="B4" s="2118" t="s">
        <v>124</v>
      </c>
      <c r="C4" s="2433"/>
      <c r="D4" s="2107" t="s">
        <v>104</v>
      </c>
      <c r="E4" s="2592"/>
      <c r="F4" s="2120" t="s">
        <v>126</v>
      </c>
      <c r="G4" s="2433"/>
      <c r="H4" s="2184" t="s">
        <v>2307</v>
      </c>
      <c r="I4" s="2583"/>
    </row>
    <row r="5" spans="2:10" ht="50.45" customHeight="1" x14ac:dyDescent="0.2">
      <c r="B5" s="2118" t="s">
        <v>128</v>
      </c>
      <c r="C5" s="2433"/>
      <c r="D5" s="2098" t="s">
        <v>2308</v>
      </c>
      <c r="E5" s="2426"/>
      <c r="F5" s="2120" t="s">
        <v>130</v>
      </c>
      <c r="G5" s="2433"/>
      <c r="H5" s="2828" t="s">
        <v>496</v>
      </c>
      <c r="I5" s="2165"/>
    </row>
    <row r="6" spans="2:10" ht="30" customHeight="1" x14ac:dyDescent="0.2">
      <c r="B6" s="2118" t="s">
        <v>132</v>
      </c>
      <c r="C6" s="2433"/>
      <c r="D6" s="2098" t="s">
        <v>2309</v>
      </c>
      <c r="E6" s="2426"/>
      <c r="F6" s="2120" t="s">
        <v>134</v>
      </c>
      <c r="G6" s="2433"/>
      <c r="H6" s="2828" t="s">
        <v>135</v>
      </c>
      <c r="I6" s="2165"/>
    </row>
    <row r="7" spans="2:10" ht="39.75" customHeight="1" x14ac:dyDescent="0.2">
      <c r="B7" s="2118" t="s">
        <v>136</v>
      </c>
      <c r="C7" s="2433"/>
      <c r="D7" s="2098" t="s">
        <v>403</v>
      </c>
      <c r="E7" s="2426"/>
      <c r="F7" s="2120" t="s">
        <v>2285</v>
      </c>
      <c r="G7" s="2433"/>
      <c r="H7" s="2829" t="s">
        <v>139</v>
      </c>
      <c r="I7" s="2432"/>
    </row>
    <row r="8" spans="2:10" ht="31.5" customHeight="1" x14ac:dyDescent="0.2">
      <c r="B8" s="2118" t="s">
        <v>140</v>
      </c>
      <c r="C8" s="2433"/>
      <c r="D8" s="2098" t="s">
        <v>2286</v>
      </c>
      <c r="E8" s="2426"/>
      <c r="F8" s="2120" t="s">
        <v>142</v>
      </c>
      <c r="G8" s="2433"/>
      <c r="H8" s="2828" t="s">
        <v>2310</v>
      </c>
      <c r="I8" s="2165"/>
    </row>
    <row r="9" spans="2:10" ht="21" customHeight="1" x14ac:dyDescent="0.2"/>
    <row r="10" spans="2:10" ht="22.5" customHeight="1" x14ac:dyDescent="0.2">
      <c r="B10" s="2121" t="s">
        <v>144</v>
      </c>
      <c r="C10" s="2298"/>
      <c r="D10" s="2298"/>
      <c r="E10" s="2298"/>
      <c r="F10" s="2298"/>
      <c r="G10" s="2298"/>
      <c r="H10" s="2298"/>
      <c r="I10" s="2298"/>
    </row>
    <row r="11" spans="2:10" s="172" customFormat="1" ht="22.5" customHeight="1" x14ac:dyDescent="0.2">
      <c r="B11" s="1106" t="s">
        <v>2311</v>
      </c>
      <c r="C11" s="1109"/>
      <c r="D11" s="1109"/>
      <c r="E11" s="1109"/>
      <c r="F11" s="1109" t="s">
        <v>2312</v>
      </c>
      <c r="G11" s="1109"/>
      <c r="H11" s="1109"/>
      <c r="I11" s="1116"/>
    </row>
    <row r="12" spans="2:10" ht="22.5" customHeight="1" x14ac:dyDescent="0.2"/>
    <row r="13" spans="2:10" ht="22.5" customHeight="1" x14ac:dyDescent="0.2">
      <c r="B13" s="1118" t="s">
        <v>902</v>
      </c>
      <c r="C13" s="1119" t="s">
        <v>441</v>
      </c>
      <c r="D13" s="1119" t="s">
        <v>442</v>
      </c>
      <c r="E13" s="1119" t="s">
        <v>443</v>
      </c>
      <c r="F13" s="1119" t="s">
        <v>444</v>
      </c>
      <c r="G13" s="1119" t="s">
        <v>445</v>
      </c>
      <c r="H13" s="215"/>
      <c r="I13" s="215"/>
      <c r="J13" s="216"/>
    </row>
    <row r="14" spans="2:10" ht="42" customHeight="1" x14ac:dyDescent="0.2">
      <c r="B14" s="1830" t="s">
        <v>2313</v>
      </c>
      <c r="C14" s="1123">
        <f>1010*0.1376</f>
        <v>138.976</v>
      </c>
      <c r="D14" s="1124">
        <f>1175*0.1345</f>
        <v>158.03750000000002</v>
      </c>
      <c r="E14" s="1124">
        <f>946*0.1734</f>
        <v>164.03639999999999</v>
      </c>
      <c r="F14" s="1124">
        <f>958*0.1607</f>
        <v>153.95060000000001</v>
      </c>
      <c r="G14" s="1829">
        <f t="shared" ref="G14" si="0">1008*0.13</f>
        <v>131.04</v>
      </c>
    </row>
    <row r="15" spans="2:10" ht="42" customHeight="1" x14ac:dyDescent="0.2">
      <c r="B15" s="1830" t="s">
        <v>2314</v>
      </c>
      <c r="C15" s="1122">
        <f>405*0.1654</f>
        <v>66.986999999999995</v>
      </c>
      <c r="D15" s="123">
        <f>316*0.1139</f>
        <v>35.992400000000004</v>
      </c>
      <c r="E15" s="123">
        <f>236*0.1992</f>
        <v>47.011199999999995</v>
      </c>
      <c r="F15" s="123">
        <f>201*0.0846</f>
        <v>17.0046</v>
      </c>
      <c r="G15" s="217">
        <f>191*0.1623</f>
        <v>30.999300000000002</v>
      </c>
    </row>
    <row r="16" spans="2:10" ht="28.5" customHeight="1" x14ac:dyDescent="0.2">
      <c r="B16" s="1347" t="s">
        <v>2315</v>
      </c>
      <c r="C16" s="1828">
        <v>0.1744</v>
      </c>
      <c r="D16" s="199">
        <v>0.20050000000000001</v>
      </c>
      <c r="E16" s="212">
        <v>0.15440000000000001</v>
      </c>
      <c r="F16" s="212">
        <v>0.153</v>
      </c>
      <c r="G16" s="218">
        <v>0.1439</v>
      </c>
      <c r="H16" s="219"/>
      <c r="I16" s="220"/>
      <c r="J16" s="216"/>
    </row>
    <row r="17" spans="2:9" ht="30" customHeight="1" x14ac:dyDescent="0.2">
      <c r="B17" s="1347" t="s">
        <v>2316</v>
      </c>
      <c r="C17" s="1828">
        <v>0.22170000000000001</v>
      </c>
      <c r="D17" s="199">
        <v>0.1802</v>
      </c>
      <c r="E17" s="212">
        <v>0.12770000000000001</v>
      </c>
      <c r="F17" s="212">
        <v>0.1101</v>
      </c>
      <c r="G17" s="218">
        <v>9.8900000000000002E-2</v>
      </c>
      <c r="H17" s="220"/>
      <c r="I17" s="220"/>
    </row>
    <row r="18" spans="2:9" x14ac:dyDescent="0.2">
      <c r="B18" s="39" t="s">
        <v>2317</v>
      </c>
    </row>
    <row r="21" spans="2:9" x14ac:dyDescent="0.2">
      <c r="B21" s="2118" t="s">
        <v>1705</v>
      </c>
      <c r="C21" s="2118"/>
      <c r="D21" s="2118"/>
      <c r="E21" s="2118"/>
      <c r="F21" s="2118"/>
    </row>
    <row r="22" spans="2:9" ht="12.75" customHeight="1" x14ac:dyDescent="0.2">
      <c r="B22" s="2832" t="s">
        <v>2318</v>
      </c>
      <c r="C22" s="2832"/>
      <c r="D22" s="2832"/>
      <c r="E22" s="2832"/>
      <c r="F22" s="2832"/>
    </row>
    <row r="23" spans="2:9" ht="12.75" customHeight="1" x14ac:dyDescent="0.2">
      <c r="B23" s="2833"/>
      <c r="C23" s="2833"/>
      <c r="D23" s="2833"/>
      <c r="E23" s="2833"/>
      <c r="F23" s="2833"/>
    </row>
    <row r="24" spans="2:9" ht="12.75" customHeight="1" x14ac:dyDescent="0.2">
      <c r="B24" s="2833"/>
      <c r="C24" s="2833"/>
      <c r="D24" s="2833"/>
      <c r="E24" s="2833"/>
      <c r="F24" s="2833"/>
    </row>
    <row r="25" spans="2:9" ht="12.75" customHeight="1" x14ac:dyDescent="0.2">
      <c r="B25" s="2833"/>
      <c r="C25" s="2833"/>
      <c r="D25" s="2833"/>
      <c r="E25" s="2833"/>
      <c r="F25" s="2833"/>
    </row>
    <row r="26" spans="2:9" ht="12.75" customHeight="1" x14ac:dyDescent="0.2">
      <c r="B26" s="2833"/>
      <c r="C26" s="2833"/>
      <c r="D26" s="2833"/>
      <c r="E26" s="2833"/>
      <c r="F26" s="2833"/>
    </row>
    <row r="27" spans="2:9" ht="12.75" customHeight="1" x14ac:dyDescent="0.2">
      <c r="B27" s="2833"/>
      <c r="C27" s="2833"/>
      <c r="D27" s="2833"/>
      <c r="E27" s="2833"/>
      <c r="F27" s="2833"/>
    </row>
    <row r="28" spans="2:9" ht="12.75" customHeight="1" x14ac:dyDescent="0.2">
      <c r="B28" s="2833"/>
      <c r="C28" s="2833"/>
      <c r="D28" s="2833"/>
      <c r="E28" s="2833"/>
      <c r="F28" s="2833"/>
    </row>
    <row r="29" spans="2:9" ht="12.75" customHeight="1" x14ac:dyDescent="0.2">
      <c r="B29" s="2833"/>
      <c r="C29" s="2833"/>
      <c r="D29" s="2833"/>
      <c r="E29" s="2833"/>
      <c r="F29" s="2833"/>
    </row>
    <row r="30" spans="2:9" ht="12.75" customHeight="1" x14ac:dyDescent="0.2">
      <c r="B30" s="2833"/>
      <c r="C30" s="2833"/>
      <c r="D30" s="2833"/>
      <c r="E30" s="2833"/>
      <c r="F30" s="2833"/>
    </row>
    <row r="31" spans="2:9" ht="26.25" customHeight="1" x14ac:dyDescent="0.2">
      <c r="B31" s="2833"/>
      <c r="C31" s="2833"/>
      <c r="D31" s="2833"/>
      <c r="E31" s="2833"/>
      <c r="F31" s="2833"/>
    </row>
  </sheetData>
  <mergeCells count="25">
    <mergeCell ref="B22:F31"/>
    <mergeCell ref="B21:F21"/>
    <mergeCell ref="B7:C7"/>
    <mergeCell ref="D7:E7"/>
    <mergeCell ref="F7:G7"/>
    <mergeCell ref="B10:I10"/>
    <mergeCell ref="H7:I7"/>
    <mergeCell ref="B8:C8"/>
    <mergeCell ref="D8:E8"/>
    <mergeCell ref="F8:G8"/>
    <mergeCell ref="H8:I8"/>
    <mergeCell ref="B5:C5"/>
    <mergeCell ref="D5:E5"/>
    <mergeCell ref="F5:G5"/>
    <mergeCell ref="H5:I5"/>
    <mergeCell ref="B6:C6"/>
    <mergeCell ref="D6:E6"/>
    <mergeCell ref="F6:G6"/>
    <mergeCell ref="H6:I6"/>
    <mergeCell ref="B4:C4"/>
    <mergeCell ref="D4:E4"/>
    <mergeCell ref="F4:G4"/>
    <mergeCell ref="H4:I4"/>
    <mergeCell ref="B2:D2"/>
    <mergeCell ref="E2:I2"/>
  </mergeCells>
  <pageMargins left="0.7" right="0.7" top="0.75" bottom="0.75" header="0.3" footer="0.3"/>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0E8B4-6A1A-4B6A-A164-D5549248C500}">
  <sheetPr>
    <tabColor theme="2"/>
  </sheetPr>
  <dimension ref="B2:K41"/>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17.28515625" style="39" customWidth="1"/>
    <col min="4" max="4" width="14.85546875" style="39" customWidth="1"/>
    <col min="5" max="6" width="12.5703125" style="39"/>
    <col min="7" max="7" width="13.7109375" style="39" customWidth="1"/>
    <col min="8" max="9" width="12.5703125" style="39"/>
    <col min="10" max="10" width="36.28515625" style="39" customWidth="1"/>
    <col min="11" max="20" width="7.5703125" style="39" customWidth="1"/>
    <col min="21" max="16384" width="12.5703125" style="39"/>
  </cols>
  <sheetData>
    <row r="2" spans="2:11" s="166" customFormat="1" ht="33.75" customHeight="1" x14ac:dyDescent="0.25">
      <c r="B2" s="2625" t="s">
        <v>0</v>
      </c>
      <c r="C2" s="2626"/>
      <c r="D2" s="2626"/>
      <c r="E2" s="2046" t="s">
        <v>123</v>
      </c>
      <c r="F2" s="2047"/>
      <c r="G2" s="2047"/>
      <c r="H2" s="2047"/>
      <c r="I2" s="2047"/>
      <c r="J2" s="2106"/>
    </row>
    <row r="3" spans="2:11" ht="22.5" customHeight="1" x14ac:dyDescent="0.2">
      <c r="B3" s="40"/>
      <c r="C3" s="40"/>
      <c r="D3" s="41"/>
      <c r="E3" s="41"/>
      <c r="F3" s="41"/>
      <c r="G3" s="41"/>
      <c r="H3" s="41"/>
      <c r="I3" s="41"/>
    </row>
    <row r="4" spans="2:11" ht="42" customHeight="1" x14ac:dyDescent="0.25">
      <c r="B4" s="2118" t="s">
        <v>124</v>
      </c>
      <c r="C4" s="1943"/>
      <c r="D4" s="2107" t="s">
        <v>105</v>
      </c>
      <c r="E4" s="2143"/>
      <c r="F4" s="2189" t="s">
        <v>126</v>
      </c>
      <c r="G4" s="1936"/>
      <c r="H4" s="2125" t="s">
        <v>2319</v>
      </c>
      <c r="I4" s="2126"/>
      <c r="J4" s="2144"/>
      <c r="K4" s="1012"/>
    </row>
    <row r="5" spans="2:11" ht="39.75" customHeight="1" x14ac:dyDescent="0.2">
      <c r="B5" s="2118" t="s">
        <v>645</v>
      </c>
      <c r="C5" s="1943"/>
      <c r="D5" s="2098" t="s">
        <v>2320</v>
      </c>
      <c r="E5" s="2040"/>
      <c r="F5" s="2189" t="s">
        <v>130</v>
      </c>
      <c r="G5" s="1936"/>
      <c r="H5" s="2098" t="s">
        <v>475</v>
      </c>
      <c r="I5" s="2039"/>
      <c r="J5" s="2040"/>
    </row>
    <row r="6" spans="2:11" ht="35.25" customHeight="1" x14ac:dyDescent="0.2">
      <c r="B6" s="2118" t="s">
        <v>132</v>
      </c>
      <c r="C6" s="1943"/>
      <c r="D6" s="2098" t="s">
        <v>2321</v>
      </c>
      <c r="E6" s="2040"/>
      <c r="F6" s="2189" t="s">
        <v>134</v>
      </c>
      <c r="G6" s="1936"/>
      <c r="H6" s="2098" t="s">
        <v>135</v>
      </c>
      <c r="I6" s="2039"/>
      <c r="J6" s="2040"/>
    </row>
    <row r="7" spans="2:11" ht="40.9" customHeight="1" x14ac:dyDescent="0.2">
      <c r="B7" s="2118" t="s">
        <v>2322</v>
      </c>
      <c r="C7" s="1943"/>
      <c r="D7" s="2098" t="s">
        <v>403</v>
      </c>
      <c r="E7" s="2040"/>
      <c r="F7" s="2189" t="s">
        <v>2323</v>
      </c>
      <c r="G7" s="1936"/>
      <c r="H7" s="2098" t="s">
        <v>139</v>
      </c>
      <c r="I7" s="2039"/>
      <c r="J7" s="2040"/>
    </row>
    <row r="8" spans="2:11" ht="42.75" customHeight="1" x14ac:dyDescent="0.2">
      <c r="B8" s="2118" t="s">
        <v>2324</v>
      </c>
      <c r="C8" s="1943"/>
      <c r="D8" s="2098" t="s">
        <v>2286</v>
      </c>
      <c r="E8" s="2040"/>
      <c r="F8" s="2189" t="s">
        <v>2325</v>
      </c>
      <c r="G8" s="1936"/>
      <c r="H8" s="2098" t="s">
        <v>2310</v>
      </c>
      <c r="I8" s="2039"/>
      <c r="J8" s="2040"/>
    </row>
    <row r="9" spans="2:11" ht="22.5" customHeight="1" x14ac:dyDescent="0.2"/>
    <row r="10" spans="2:11" ht="22.5" customHeight="1" x14ac:dyDescent="0.2">
      <c r="B10" s="2121" t="s">
        <v>144</v>
      </c>
      <c r="C10" s="2121"/>
      <c r="D10" s="2121"/>
      <c r="E10" s="2121"/>
      <c r="F10" s="2121"/>
      <c r="G10" s="2121"/>
      <c r="H10" s="2121"/>
      <c r="I10" s="2121"/>
      <c r="J10" s="2121"/>
    </row>
    <row r="11" spans="2:11" s="172" customFormat="1" ht="22.5" customHeight="1" x14ac:dyDescent="0.2">
      <c r="B11" s="1106" t="s">
        <v>2326</v>
      </c>
      <c r="C11" s="1107"/>
      <c r="D11" s="1107"/>
      <c r="E11" s="1107"/>
      <c r="F11" s="1109" t="s">
        <v>2327</v>
      </c>
      <c r="G11" s="1107"/>
      <c r="H11" s="1107"/>
      <c r="I11" s="1100"/>
      <c r="J11" s="1110"/>
    </row>
    <row r="12" spans="2:11" ht="22.5" customHeight="1" x14ac:dyDescent="0.2"/>
    <row r="13" spans="2:11" ht="22.5" customHeight="1" x14ac:dyDescent="0.2">
      <c r="B13" s="2270" t="s">
        <v>2328</v>
      </c>
      <c r="C13" s="2270"/>
      <c r="D13" s="2270"/>
      <c r="E13" s="1146" t="s">
        <v>441</v>
      </c>
      <c r="F13" s="1146" t="s">
        <v>442</v>
      </c>
      <c r="G13" s="1146" t="s">
        <v>443</v>
      </c>
      <c r="H13" s="1146" t="s">
        <v>444</v>
      </c>
      <c r="I13" s="1146" t="s">
        <v>445</v>
      </c>
      <c r="J13" s="120"/>
    </row>
    <row r="14" spans="2:11" ht="22.5" customHeight="1" x14ac:dyDescent="0.25">
      <c r="B14" s="2270" t="s">
        <v>2289</v>
      </c>
      <c r="C14" s="2834" t="s">
        <v>1028</v>
      </c>
      <c r="D14" s="2033"/>
      <c r="E14" s="1832">
        <v>0.79559999999999997</v>
      </c>
      <c r="F14" s="1833">
        <v>0.66920000000000002</v>
      </c>
      <c r="G14" s="1834">
        <v>0.71130000000000004</v>
      </c>
      <c r="H14" s="1834">
        <v>0.61960000000000004</v>
      </c>
      <c r="I14" s="1834">
        <v>0.63460000000000005</v>
      </c>
      <c r="J14" s="185"/>
      <c r="K14" s="185"/>
    </row>
    <row r="15" spans="2:11" ht="20.25" customHeight="1" x14ac:dyDescent="0.25">
      <c r="B15" s="2270"/>
      <c r="C15" s="2835" t="s">
        <v>1148</v>
      </c>
      <c r="D15" s="2834"/>
      <c r="E15" s="1226">
        <v>0.86570000000000003</v>
      </c>
      <c r="F15" s="977">
        <v>0.9355</v>
      </c>
      <c r="G15" s="1129">
        <v>0.88639999999999997</v>
      </c>
      <c r="H15" s="1129">
        <v>1</v>
      </c>
      <c r="I15" s="1129">
        <v>0.88460000000000005</v>
      </c>
    </row>
    <row r="16" spans="2:11" ht="18.75" customHeight="1" x14ac:dyDescent="0.25">
      <c r="B16" s="2270" t="s">
        <v>611</v>
      </c>
      <c r="C16" s="2834" t="s">
        <v>1028</v>
      </c>
      <c r="D16" s="2033"/>
      <c r="E16" s="1831">
        <v>0.79459999999999997</v>
      </c>
      <c r="F16" s="1102">
        <v>0.74309999999999998</v>
      </c>
      <c r="G16" s="1835">
        <v>0.72219999999999995</v>
      </c>
      <c r="H16" s="1835">
        <v>0.69650000000000001</v>
      </c>
      <c r="I16" s="1835">
        <v>0.70320000000000005</v>
      </c>
    </row>
    <row r="17" spans="2:9" ht="18.75" customHeight="1" x14ac:dyDescent="0.25">
      <c r="B17" s="2270"/>
      <c r="C17" s="2835" t="s">
        <v>1148</v>
      </c>
      <c r="D17" s="2834"/>
      <c r="E17" s="1226">
        <v>0.85360000000000003</v>
      </c>
      <c r="F17" s="977">
        <v>0.86570000000000003</v>
      </c>
      <c r="G17" s="1129">
        <v>0.82940000000000003</v>
      </c>
      <c r="H17" s="1129">
        <v>0.8296</v>
      </c>
      <c r="I17" s="1129">
        <v>0.8</v>
      </c>
    </row>
    <row r="20" spans="2:9" ht="33" customHeight="1" x14ac:dyDescent="0.2">
      <c r="B20" s="2188" t="s">
        <v>2329</v>
      </c>
      <c r="C20" s="2188"/>
      <c r="D20" s="2188"/>
      <c r="E20" s="1146" t="s">
        <v>441</v>
      </c>
      <c r="F20" s="1146" t="s">
        <v>442</v>
      </c>
      <c r="G20" s="1146" t="s">
        <v>443</v>
      </c>
      <c r="H20" s="1146" t="s">
        <v>444</v>
      </c>
      <c r="I20" s="1146" t="s">
        <v>445</v>
      </c>
    </row>
    <row r="21" spans="2:9" ht="15.75" customHeight="1" x14ac:dyDescent="0.25">
      <c r="B21" s="2270" t="s">
        <v>2289</v>
      </c>
      <c r="C21" s="2834" t="s">
        <v>1028</v>
      </c>
      <c r="D21" s="2033"/>
      <c r="E21" s="1832"/>
      <c r="F21" s="1833">
        <v>0.313</v>
      </c>
      <c r="G21" s="1834">
        <v>0.2676</v>
      </c>
      <c r="H21" s="1834">
        <v>0.28260000000000002</v>
      </c>
      <c r="I21" s="1835">
        <v>0.28849999999999998</v>
      </c>
    </row>
    <row r="22" spans="2:9" ht="15.75" customHeight="1" x14ac:dyDescent="0.25">
      <c r="B22" s="2270"/>
      <c r="C22" s="2835" t="s">
        <v>1148</v>
      </c>
      <c r="D22" s="2834"/>
      <c r="E22" s="1226"/>
      <c r="F22" s="977">
        <v>0.5484</v>
      </c>
      <c r="G22" s="1129">
        <v>0.56820000000000004</v>
      </c>
      <c r="H22" s="1129">
        <v>0.75</v>
      </c>
      <c r="I22" s="1129">
        <v>0.69230000000000003</v>
      </c>
    </row>
    <row r="23" spans="2:9" ht="15.75" customHeight="1" x14ac:dyDescent="0.25">
      <c r="B23" s="2270" t="s">
        <v>611</v>
      </c>
      <c r="C23" s="2834" t="s">
        <v>1028</v>
      </c>
      <c r="D23" s="2033"/>
      <c r="E23" s="1831"/>
      <c r="F23" s="1102">
        <v>0.41210000000000002</v>
      </c>
      <c r="G23" s="1835">
        <v>0.37790000000000001</v>
      </c>
      <c r="H23" s="1835">
        <v>0.38540000000000002</v>
      </c>
      <c r="I23" s="1835">
        <v>0.35499999999999998</v>
      </c>
    </row>
    <row r="24" spans="2:9" ht="15.75" customHeight="1" x14ac:dyDescent="0.25">
      <c r="B24" s="2270"/>
      <c r="C24" s="2835" t="s">
        <v>1148</v>
      </c>
      <c r="D24" s="2834"/>
      <c r="E24" s="1226"/>
      <c r="F24" s="977">
        <v>0.6119</v>
      </c>
      <c r="G24" s="1129">
        <v>0.53669999999999995</v>
      </c>
      <c r="H24" s="1129">
        <v>0.61539999999999995</v>
      </c>
      <c r="I24" s="1129">
        <v>0.6</v>
      </c>
    </row>
    <row r="25" spans="2:9" ht="15.75" customHeight="1" x14ac:dyDescent="0.2">
      <c r="B25" s="39" t="s">
        <v>2330</v>
      </c>
    </row>
    <row r="27" spans="2:9" ht="15.75" customHeight="1" x14ac:dyDescent="0.2">
      <c r="B27" s="2118" t="s">
        <v>1705</v>
      </c>
      <c r="C27" s="2118"/>
      <c r="D27" s="2118"/>
      <c r="E27" s="2118"/>
      <c r="F27" s="2118"/>
      <c r="G27" s="2118"/>
      <c r="I27" s="191" t="s">
        <v>428</v>
      </c>
    </row>
    <row r="28" spans="2:9" ht="15.75" customHeight="1" x14ac:dyDescent="0.2">
      <c r="B28" s="2502" t="s">
        <v>2331</v>
      </c>
      <c r="C28" s="2502"/>
      <c r="D28" s="2502"/>
      <c r="E28" s="2502"/>
      <c r="F28" s="2502"/>
      <c r="G28" s="2502"/>
    </row>
    <row r="29" spans="2:9" ht="15.75" customHeight="1" x14ac:dyDescent="0.2">
      <c r="B29" s="2503"/>
      <c r="C29" s="2503"/>
      <c r="D29" s="2503"/>
      <c r="E29" s="2503"/>
      <c r="F29" s="2503"/>
      <c r="G29" s="2503"/>
      <c r="I29" s="192" t="s">
        <v>429</v>
      </c>
    </row>
    <row r="30" spans="2:9" ht="15.75" customHeight="1" x14ac:dyDescent="0.2">
      <c r="B30" s="2503"/>
      <c r="C30" s="2503"/>
      <c r="D30" s="2503"/>
      <c r="E30" s="2503"/>
      <c r="F30" s="2503"/>
      <c r="G30" s="2503"/>
      <c r="I30" s="192" t="s">
        <v>430</v>
      </c>
    </row>
    <row r="31" spans="2:9" ht="15.75" customHeight="1" x14ac:dyDescent="0.2">
      <c r="B31" s="2503"/>
      <c r="C31" s="2503"/>
      <c r="D31" s="2503"/>
      <c r="E31" s="2503"/>
      <c r="F31" s="2503"/>
      <c r="G31" s="2503"/>
      <c r="I31" s="192" t="s">
        <v>326</v>
      </c>
    </row>
    <row r="32" spans="2:9" ht="15.75" customHeight="1" x14ac:dyDescent="0.2">
      <c r="B32" s="2503"/>
      <c r="C32" s="2503"/>
      <c r="D32" s="2503"/>
      <c r="E32" s="2503"/>
      <c r="F32" s="2503"/>
      <c r="G32" s="2503"/>
      <c r="I32" s="192" t="s">
        <v>431</v>
      </c>
    </row>
    <row r="33" spans="2:9" ht="15.75" customHeight="1" x14ac:dyDescent="0.2">
      <c r="B33" s="2503"/>
      <c r="C33" s="2503"/>
      <c r="D33" s="2503"/>
      <c r="E33" s="2503"/>
      <c r="F33" s="2503"/>
      <c r="G33" s="2503"/>
    </row>
    <row r="34" spans="2:9" ht="15.75" customHeight="1" x14ac:dyDescent="0.2">
      <c r="B34" s="2503"/>
      <c r="C34" s="2503"/>
      <c r="D34" s="2503"/>
      <c r="E34" s="2503"/>
      <c r="F34" s="2503"/>
      <c r="G34" s="2503"/>
      <c r="I34" s="192"/>
    </row>
    <row r="35" spans="2:9" ht="15.75" customHeight="1" x14ac:dyDescent="0.2">
      <c r="B35" s="2503"/>
      <c r="C35" s="2503"/>
      <c r="D35" s="2503"/>
      <c r="E35" s="2503"/>
      <c r="F35" s="2503"/>
      <c r="G35" s="2503"/>
    </row>
    <row r="36" spans="2:9" ht="15.75" customHeight="1" x14ac:dyDescent="0.2">
      <c r="B36" s="2503"/>
      <c r="C36" s="2503"/>
      <c r="D36" s="2503"/>
      <c r="E36" s="2503"/>
      <c r="F36" s="2503"/>
      <c r="G36" s="2503"/>
    </row>
    <row r="37" spans="2:9" ht="15.75" customHeight="1" x14ac:dyDescent="0.2">
      <c r="B37" s="2503"/>
      <c r="C37" s="2503"/>
      <c r="D37" s="2503"/>
      <c r="E37" s="2503"/>
      <c r="F37" s="2503"/>
      <c r="G37" s="2503"/>
    </row>
    <row r="40" spans="2:9" ht="15.75" customHeight="1" x14ac:dyDescent="0.2">
      <c r="B40" t="s">
        <v>2332</v>
      </c>
    </row>
    <row r="41" spans="2:9" ht="15.75" customHeight="1" x14ac:dyDescent="0.2">
      <c r="B41" s="213"/>
    </row>
  </sheetData>
  <mergeCells count="39">
    <mergeCell ref="B13:D13"/>
    <mergeCell ref="B28:G37"/>
    <mergeCell ref="C16:D16"/>
    <mergeCell ref="C17:D17"/>
    <mergeCell ref="B14:B15"/>
    <mergeCell ref="B16:B17"/>
    <mergeCell ref="B27:G27"/>
    <mergeCell ref="C14:D14"/>
    <mergeCell ref="C15:D15"/>
    <mergeCell ref="B21:B22"/>
    <mergeCell ref="C21:D21"/>
    <mergeCell ref="C22:D22"/>
    <mergeCell ref="B23:B24"/>
    <mergeCell ref="C23:D23"/>
    <mergeCell ref="C24:D24"/>
    <mergeCell ref="B20:D20"/>
    <mergeCell ref="B8:C8"/>
    <mergeCell ref="D8:E8"/>
    <mergeCell ref="F8:G8"/>
    <mergeCell ref="H8:J8"/>
    <mergeCell ref="B10:J10"/>
    <mergeCell ref="B6:C6"/>
    <mergeCell ref="D6:E6"/>
    <mergeCell ref="F6:G6"/>
    <mergeCell ref="H6:J6"/>
    <mergeCell ref="B7:C7"/>
    <mergeCell ref="D7:E7"/>
    <mergeCell ref="F7:G7"/>
    <mergeCell ref="H7:J7"/>
    <mergeCell ref="B5:C5"/>
    <mergeCell ref="D5:E5"/>
    <mergeCell ref="F5:G5"/>
    <mergeCell ref="H5:J5"/>
    <mergeCell ref="B2:D2"/>
    <mergeCell ref="E2:J2"/>
    <mergeCell ref="B4:C4"/>
    <mergeCell ref="D4:E4"/>
    <mergeCell ref="F4:G4"/>
    <mergeCell ref="H4:J4"/>
  </mergeCells>
  <pageMargins left="0.7" right="0.7" top="0.75" bottom="0.75"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iconSet" priority="1" id="{6E9A3178-2697-4D81-933F-BE39D2291371}">
            <x14:iconSet iconSet="4Arrows" custom="1">
              <x14:cfvo type="percent">
                <xm:f>0</xm:f>
              </x14:cfvo>
              <x14:cfvo type="num">
                <xm:f>0.6</xm:f>
              </x14:cfvo>
              <x14:cfvo type="num">
                <xm:f>0.7</xm:f>
              </x14:cfvo>
              <x14:cfvo type="num">
                <xm:f>0.8</xm:f>
              </x14:cfvo>
              <x14:cfIcon iconSet="3TrafficLights1" iconId="0"/>
              <x14:cfIcon iconSet="3TrafficLights1" iconId="1"/>
              <x14:cfIcon iconSet="3Triangles" iconId="2"/>
              <x14:cfIcon iconSet="3Symbols" iconId="2"/>
            </x14:iconSet>
          </x14:cfRule>
          <xm:sqref>E21:E22</xm:sqref>
        </x14:conditionalFormatting>
        <x14:conditionalFormatting xmlns:xm="http://schemas.microsoft.com/office/excel/2006/main">
          <x14:cfRule type="iconSet" priority="2" id="{00000000-000E-0000-5800-000001000000}">
            <x14:iconSet iconSet="4Arrows" custom="1">
              <x14:cfvo type="percent">
                <xm:f>0</xm:f>
              </x14:cfvo>
              <x14:cfvo type="num">
                <xm:f>0.6</xm:f>
              </x14:cfvo>
              <x14:cfvo type="num">
                <xm:f>0.7</xm:f>
              </x14:cfvo>
              <x14:cfvo type="num">
                <xm:f>0.8</xm:f>
              </x14:cfvo>
              <x14:cfIcon iconSet="3TrafficLights1" iconId="0"/>
              <x14:cfIcon iconSet="3TrafficLights1" iconId="1"/>
              <x14:cfIcon iconSet="3Triangles" iconId="2"/>
              <x14:cfIcon iconSet="3Symbols" iconId="2"/>
            </x14:iconSet>
          </x14:cfRule>
          <xm:sqref>E14:I15</xm:sqref>
        </x14:conditionalFormatting>
      </x14:conditionalFormattings>
    </ext>
  </extLst>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16BAFB-317C-444D-B189-D1BD252961F0}">
  <sheetPr>
    <tabColor theme="2"/>
  </sheetPr>
  <dimension ref="B2:U65"/>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17.28515625" style="39" customWidth="1"/>
    <col min="4" max="4" width="12.28515625" style="39" customWidth="1"/>
    <col min="5" max="5" width="11.85546875" style="39" customWidth="1"/>
    <col min="6" max="6" width="12.5703125" style="39"/>
    <col min="7" max="7" width="11.7109375" style="39" customWidth="1"/>
    <col min="8" max="9" width="12.5703125" style="39"/>
    <col min="10" max="10" width="12.5703125" style="39" customWidth="1"/>
    <col min="11" max="11" width="12" style="39" customWidth="1"/>
    <col min="12" max="13" width="7.5703125" style="39" customWidth="1"/>
    <col min="14" max="14" width="57.28515625" style="39" customWidth="1"/>
    <col min="15" max="15" width="14.140625" style="39" customWidth="1"/>
    <col min="16" max="20" width="7.5703125" style="39" customWidth="1"/>
    <col min="21" max="16384" width="12.5703125" style="39"/>
  </cols>
  <sheetData>
    <row r="2" spans="2:21" s="166" customFormat="1" ht="29.25" customHeight="1" x14ac:dyDescent="0.25">
      <c r="B2" s="2625" t="s">
        <v>0</v>
      </c>
      <c r="C2" s="2625"/>
      <c r="D2" s="2625"/>
      <c r="E2" s="2840" t="s">
        <v>123</v>
      </c>
      <c r="F2" s="2840"/>
      <c r="G2" s="2840"/>
      <c r="H2" s="2840"/>
      <c r="I2" s="2840"/>
      <c r="J2" s="2840"/>
      <c r="K2" s="2840"/>
    </row>
    <row r="3" spans="2:21" ht="22.5" customHeight="1" x14ac:dyDescent="0.2">
      <c r="B3" s="40"/>
      <c r="C3" s="40"/>
      <c r="D3" s="41"/>
      <c r="E3" s="41"/>
      <c r="F3" s="41"/>
      <c r="G3" s="41"/>
      <c r="H3" s="41"/>
      <c r="I3" s="41"/>
    </row>
    <row r="4" spans="2:21" ht="77.25" customHeight="1" x14ac:dyDescent="0.2">
      <c r="B4" s="2118" t="s">
        <v>124</v>
      </c>
      <c r="C4" s="1943"/>
      <c r="D4" s="2107" t="s">
        <v>106</v>
      </c>
      <c r="E4" s="2049"/>
      <c r="F4" s="2143"/>
      <c r="G4" s="2841" t="s">
        <v>126</v>
      </c>
      <c r="H4" s="2586"/>
      <c r="I4" s="2184" t="s">
        <v>2333</v>
      </c>
      <c r="J4" s="2582"/>
      <c r="K4" s="2583"/>
      <c r="Q4" s="207"/>
      <c r="R4" s="207"/>
      <c r="S4" s="207"/>
      <c r="T4" s="207"/>
      <c r="U4" s="207"/>
    </row>
    <row r="5" spans="2:21" ht="22.15" customHeight="1" x14ac:dyDescent="0.2">
      <c r="B5" s="2118" t="s">
        <v>645</v>
      </c>
      <c r="C5" s="1943"/>
      <c r="D5" s="2098" t="s">
        <v>2334</v>
      </c>
      <c r="E5" s="2039"/>
      <c r="F5" s="2040"/>
      <c r="G5" s="2841" t="s">
        <v>130</v>
      </c>
      <c r="H5" s="2586"/>
      <c r="I5" s="2164" t="s">
        <v>597</v>
      </c>
      <c r="J5" s="2063"/>
      <c r="K5" s="2165"/>
      <c r="Q5" s="207"/>
      <c r="R5" s="207"/>
      <c r="S5" s="207"/>
      <c r="T5" s="207"/>
      <c r="U5" s="207"/>
    </row>
    <row r="6" spans="2:21" ht="31.15" customHeight="1" x14ac:dyDescent="0.2">
      <c r="B6" s="2118" t="s">
        <v>132</v>
      </c>
      <c r="C6" s="1943"/>
      <c r="D6" s="2098" t="s">
        <v>2335</v>
      </c>
      <c r="E6" s="2039"/>
      <c r="F6" s="2040"/>
      <c r="G6" s="2841" t="s">
        <v>134</v>
      </c>
      <c r="H6" s="2586"/>
      <c r="I6" s="2164" t="s">
        <v>135</v>
      </c>
      <c r="J6" s="2063"/>
      <c r="K6" s="2165"/>
      <c r="Q6" s="207"/>
      <c r="R6" s="207"/>
      <c r="S6" s="207"/>
      <c r="T6" s="207"/>
      <c r="U6" s="207"/>
    </row>
    <row r="7" spans="2:21" ht="33" customHeight="1" x14ac:dyDescent="0.2">
      <c r="B7" s="2118" t="s">
        <v>2322</v>
      </c>
      <c r="C7" s="1943"/>
      <c r="D7" s="2098" t="s">
        <v>2336</v>
      </c>
      <c r="E7" s="2039"/>
      <c r="F7" s="2040"/>
      <c r="G7" s="2189" t="s">
        <v>2323</v>
      </c>
      <c r="H7" s="1936"/>
      <c r="I7" s="2098" t="s">
        <v>139</v>
      </c>
      <c r="J7" s="2039"/>
      <c r="K7" s="2040"/>
      <c r="Q7" s="207"/>
      <c r="R7" s="207"/>
      <c r="S7" s="207"/>
      <c r="T7" s="207"/>
      <c r="U7" s="207"/>
    </row>
    <row r="8" spans="2:21" ht="42.75" customHeight="1" x14ac:dyDescent="0.2">
      <c r="B8" s="2118" t="s">
        <v>2324</v>
      </c>
      <c r="C8" s="1943"/>
      <c r="D8" s="2098" t="s">
        <v>2337</v>
      </c>
      <c r="E8" s="2039"/>
      <c r="F8" s="2040"/>
      <c r="G8" s="2189" t="s">
        <v>2325</v>
      </c>
      <c r="H8" s="1936"/>
      <c r="I8" s="2098" t="s">
        <v>2338</v>
      </c>
      <c r="J8" s="2039"/>
      <c r="K8" s="2040"/>
      <c r="Q8" s="207"/>
      <c r="R8" s="207"/>
      <c r="S8" s="207"/>
      <c r="T8" s="207"/>
      <c r="U8" s="207"/>
    </row>
    <row r="9" spans="2:21" ht="22.5" customHeight="1" x14ac:dyDescent="0.2">
      <c r="Q9" s="207"/>
      <c r="R9" s="207"/>
      <c r="S9" s="207"/>
      <c r="T9" s="207"/>
      <c r="U9" s="207"/>
    </row>
    <row r="10" spans="2:21" ht="22.15" customHeight="1" x14ac:dyDescent="0.2">
      <c r="B10" s="2774" t="s">
        <v>144</v>
      </c>
      <c r="C10" s="2774"/>
      <c r="D10" s="2774"/>
      <c r="E10" s="2774"/>
      <c r="F10" s="2774"/>
      <c r="G10" s="2774"/>
      <c r="H10" s="2774"/>
      <c r="I10" s="2774"/>
      <c r="J10" s="2774"/>
      <c r="K10" s="2774"/>
      <c r="Q10" s="207"/>
      <c r="R10" s="207"/>
      <c r="S10" s="207"/>
      <c r="T10" s="207"/>
      <c r="U10" s="207"/>
    </row>
    <row r="11" spans="2:21" s="172" customFormat="1" ht="22.5" customHeight="1" x14ac:dyDescent="0.2">
      <c r="B11" s="1106" t="s">
        <v>2339</v>
      </c>
      <c r="C11" s="1107"/>
      <c r="D11" s="1107"/>
      <c r="E11" s="1107"/>
      <c r="F11" s="1109" t="s">
        <v>601</v>
      </c>
      <c r="G11" s="1107"/>
      <c r="H11" s="1107"/>
      <c r="I11" s="1100"/>
      <c r="J11" s="1107"/>
      <c r="K11" s="1110"/>
    </row>
    <row r="12" spans="2:21" ht="22.5" customHeight="1" x14ac:dyDescent="0.2"/>
    <row r="13" spans="2:21" ht="22.5" customHeight="1" x14ac:dyDescent="0.2">
      <c r="B13" s="2617"/>
      <c r="C13" s="2091"/>
      <c r="D13" s="1146" t="s">
        <v>477</v>
      </c>
      <c r="E13" s="1146" t="s">
        <v>478</v>
      </c>
      <c r="F13" s="1146" t="s">
        <v>440</v>
      </c>
      <c r="G13" s="1146" t="s">
        <v>441</v>
      </c>
      <c r="H13" s="1146" t="s">
        <v>442</v>
      </c>
      <c r="I13" s="1146" t="s">
        <v>443</v>
      </c>
      <c r="J13" s="1146" t="s">
        <v>155</v>
      </c>
      <c r="K13" s="1146" t="s">
        <v>316</v>
      </c>
      <c r="Q13" s="207"/>
      <c r="R13" s="207"/>
      <c r="S13" s="207"/>
      <c r="T13" s="207"/>
      <c r="U13" s="207"/>
    </row>
    <row r="14" spans="2:21" ht="71.25" customHeight="1" x14ac:dyDescent="0.2">
      <c r="B14" s="2839" t="s">
        <v>2340</v>
      </c>
      <c r="C14" s="2622"/>
      <c r="D14" s="1836">
        <v>46</v>
      </c>
      <c r="E14" s="205">
        <v>25</v>
      </c>
      <c r="F14" s="133" t="s">
        <v>2341</v>
      </c>
      <c r="G14" s="208" t="s">
        <v>2122</v>
      </c>
      <c r="H14" s="205">
        <v>49</v>
      </c>
      <c r="I14" s="1837">
        <v>302</v>
      </c>
      <c r="J14" s="1837">
        <v>379</v>
      </c>
      <c r="K14" s="1838">
        <v>325</v>
      </c>
      <c r="Q14" s="207"/>
      <c r="R14" s="207"/>
      <c r="S14" s="207"/>
      <c r="T14" s="207"/>
      <c r="U14" s="207"/>
    </row>
    <row r="15" spans="2:21" ht="15.75" customHeight="1" x14ac:dyDescent="0.2">
      <c r="Q15" s="207"/>
      <c r="R15" s="207"/>
      <c r="S15" s="207"/>
      <c r="T15" s="207"/>
      <c r="U15" s="207"/>
    </row>
    <row r="16" spans="2:21" ht="15.75" customHeight="1" x14ac:dyDescent="0.2">
      <c r="Q16" s="207"/>
      <c r="R16" s="207"/>
      <c r="S16" s="207"/>
      <c r="T16" s="207"/>
      <c r="U16" s="207"/>
    </row>
    <row r="17" spans="2:21" ht="15.75" customHeight="1" x14ac:dyDescent="0.2">
      <c r="B17" s="2118" t="s">
        <v>1705</v>
      </c>
      <c r="C17" s="2118"/>
      <c r="D17" s="2118"/>
      <c r="E17" s="2118"/>
      <c r="Q17" s="207"/>
      <c r="R17" s="207"/>
      <c r="S17" s="207"/>
      <c r="T17" s="207"/>
      <c r="U17" s="207"/>
    </row>
    <row r="18" spans="2:21" ht="15.75" customHeight="1" x14ac:dyDescent="0.2">
      <c r="B18" s="2128" t="s">
        <v>2342</v>
      </c>
      <c r="C18" s="2129"/>
      <c r="D18" s="2129"/>
      <c r="E18" s="2130"/>
      <c r="Q18" s="207"/>
      <c r="R18" s="207"/>
      <c r="S18" s="207"/>
      <c r="T18" s="207"/>
      <c r="U18" s="207"/>
    </row>
    <row r="19" spans="2:21" ht="15.75" customHeight="1" x14ac:dyDescent="0.2">
      <c r="B19" s="2112"/>
      <c r="C19" s="2113"/>
      <c r="D19" s="2113"/>
      <c r="E19" s="2114"/>
      <c r="Q19" s="207"/>
      <c r="R19" s="207"/>
      <c r="S19" s="207"/>
      <c r="T19" s="207"/>
      <c r="U19" s="207"/>
    </row>
    <row r="20" spans="2:21" ht="15.75" customHeight="1" x14ac:dyDescent="0.2">
      <c r="B20" s="2112"/>
      <c r="C20" s="2113"/>
      <c r="D20" s="2113"/>
      <c r="E20" s="2114"/>
      <c r="Q20" s="207"/>
      <c r="R20" s="207"/>
      <c r="S20" s="207"/>
      <c r="T20" s="207"/>
      <c r="U20" s="207"/>
    </row>
    <row r="21" spans="2:21" ht="15.75" customHeight="1" x14ac:dyDescent="0.2">
      <c r="B21" s="2112"/>
      <c r="C21" s="2113"/>
      <c r="D21" s="2113"/>
      <c r="E21" s="2114"/>
    </row>
    <row r="22" spans="2:21" ht="15.75" customHeight="1" x14ac:dyDescent="0.2">
      <c r="B22" s="2112"/>
      <c r="C22" s="2113"/>
      <c r="D22" s="2113"/>
      <c r="E22" s="2114"/>
    </row>
    <row r="23" spans="2:21" ht="15.75" customHeight="1" x14ac:dyDescent="0.2">
      <c r="B23" s="2112"/>
      <c r="C23" s="2113"/>
      <c r="D23" s="2113"/>
      <c r="E23" s="2114"/>
    </row>
    <row r="24" spans="2:21" ht="15.75" customHeight="1" x14ac:dyDescent="0.2">
      <c r="B24" s="2112"/>
      <c r="C24" s="2113"/>
      <c r="D24" s="2113"/>
      <c r="E24" s="2114"/>
    </row>
    <row r="25" spans="2:21" ht="15.75" customHeight="1" x14ac:dyDescent="0.2">
      <c r="B25" s="2112"/>
      <c r="C25" s="2113"/>
      <c r="D25" s="2113"/>
      <c r="E25" s="2114"/>
    </row>
    <row r="26" spans="2:21" ht="15.75" customHeight="1" x14ac:dyDescent="0.2">
      <c r="B26" s="2112"/>
      <c r="C26" s="2113"/>
      <c r="D26" s="2113"/>
      <c r="E26" s="2114"/>
    </row>
    <row r="27" spans="2:21" ht="40.15" customHeight="1" x14ac:dyDescent="0.2">
      <c r="B27" s="2115"/>
      <c r="C27" s="2116"/>
      <c r="D27" s="2116"/>
      <c r="E27" s="2117"/>
    </row>
    <row r="28" spans="2:21" ht="41.45" customHeight="1" x14ac:dyDescent="0.2">
      <c r="B28" s="44" t="s">
        <v>2343</v>
      </c>
      <c r="C28" s="207"/>
      <c r="D28" s="207"/>
    </row>
    <row r="29" spans="2:21" ht="30.75" customHeight="1" x14ac:dyDescent="0.2">
      <c r="B29" s="2837" t="s">
        <v>2344</v>
      </c>
      <c r="C29" s="2837"/>
      <c r="D29" s="2837"/>
      <c r="E29" s="209" t="s">
        <v>2144</v>
      </c>
    </row>
    <row r="30" spans="2:21" ht="30.75" customHeight="1" x14ac:dyDescent="0.2">
      <c r="B30" s="2836" t="s">
        <v>2345</v>
      </c>
      <c r="C30" s="2836"/>
      <c r="D30" s="2836"/>
      <c r="E30" s="15">
        <v>28</v>
      </c>
    </row>
    <row r="31" spans="2:21" ht="30.75" customHeight="1" x14ac:dyDescent="0.2">
      <c r="B31" s="2836" t="s">
        <v>2346</v>
      </c>
      <c r="C31" s="2836"/>
      <c r="D31" s="2836"/>
      <c r="E31" s="15">
        <v>21</v>
      </c>
    </row>
    <row r="32" spans="2:21" ht="30.75" customHeight="1" x14ac:dyDescent="0.2">
      <c r="B32" s="2836" t="s">
        <v>2347</v>
      </c>
      <c r="C32" s="2836"/>
      <c r="D32" s="2836"/>
      <c r="E32" s="15">
        <v>0</v>
      </c>
    </row>
    <row r="33" spans="2:5" ht="33" customHeight="1" x14ac:dyDescent="0.2">
      <c r="B33" s="207"/>
      <c r="C33" s="207"/>
      <c r="D33" s="207"/>
    </row>
    <row r="34" spans="2:5" ht="15.75" customHeight="1" x14ac:dyDescent="0.2">
      <c r="B34" s="44" t="s">
        <v>2348</v>
      </c>
      <c r="C34" s="207"/>
      <c r="D34" s="207"/>
    </row>
    <row r="35" spans="2:5" ht="15.75" customHeight="1" x14ac:dyDescent="0.2">
      <c r="B35" s="2837" t="s">
        <v>2344</v>
      </c>
      <c r="C35" s="2837"/>
      <c r="D35" s="2837"/>
      <c r="E35" s="209" t="s">
        <v>2144</v>
      </c>
    </row>
    <row r="36" spans="2:5" ht="30" customHeight="1" x14ac:dyDescent="0.2">
      <c r="B36" s="2836" t="s">
        <v>2349</v>
      </c>
      <c r="C36" s="2836"/>
      <c r="D36" s="2836"/>
      <c r="E36" s="15">
        <v>54</v>
      </c>
    </row>
    <row r="37" spans="2:5" ht="30" customHeight="1" x14ac:dyDescent="0.2">
      <c r="B37" s="2836" t="s">
        <v>2350</v>
      </c>
      <c r="C37" s="2836"/>
      <c r="D37" s="2836"/>
      <c r="E37" s="15">
        <v>25</v>
      </c>
    </row>
    <row r="38" spans="2:5" ht="30" customHeight="1" x14ac:dyDescent="0.2">
      <c r="B38" s="2836" t="s">
        <v>2351</v>
      </c>
      <c r="C38" s="2836"/>
      <c r="D38" s="2836"/>
      <c r="E38" s="15">
        <v>33</v>
      </c>
    </row>
    <row r="39" spans="2:5" ht="30" customHeight="1" x14ac:dyDescent="0.2">
      <c r="B39" s="2836" t="s">
        <v>2352</v>
      </c>
      <c r="C39" s="2836"/>
      <c r="D39" s="2836"/>
      <c r="E39" s="15">
        <v>26</v>
      </c>
    </row>
    <row r="40" spans="2:5" ht="30" customHeight="1" x14ac:dyDescent="0.2">
      <c r="B40" s="2836" t="s">
        <v>2353</v>
      </c>
      <c r="C40" s="2836"/>
      <c r="D40" s="2836"/>
      <c r="E40" s="15">
        <v>20</v>
      </c>
    </row>
    <row r="41" spans="2:5" ht="30" customHeight="1" x14ac:dyDescent="0.2">
      <c r="B41" s="2836" t="s">
        <v>2354</v>
      </c>
      <c r="C41" s="2836"/>
      <c r="D41" s="2836"/>
      <c r="E41" s="15">
        <v>23</v>
      </c>
    </row>
    <row r="42" spans="2:5" ht="30" customHeight="1" x14ac:dyDescent="0.2">
      <c r="B42" s="2836" t="s">
        <v>2355</v>
      </c>
      <c r="C42" s="2836"/>
      <c r="D42" s="2836"/>
      <c r="E42" s="15">
        <v>20</v>
      </c>
    </row>
    <row r="43" spans="2:5" ht="30" customHeight="1" x14ac:dyDescent="0.2">
      <c r="B43" s="2836" t="s">
        <v>2356</v>
      </c>
      <c r="C43" s="2836"/>
      <c r="D43" s="2836"/>
      <c r="E43" s="15">
        <v>16</v>
      </c>
    </row>
    <row r="44" spans="2:5" ht="30" customHeight="1" x14ac:dyDescent="0.2">
      <c r="B44" s="2836" t="s">
        <v>2357</v>
      </c>
      <c r="C44" s="2836"/>
      <c r="D44" s="2836"/>
      <c r="E44" s="15">
        <v>15</v>
      </c>
    </row>
    <row r="45" spans="2:5" ht="30" customHeight="1" x14ac:dyDescent="0.2">
      <c r="B45" s="2836" t="s">
        <v>2358</v>
      </c>
      <c r="C45" s="2836"/>
      <c r="D45" s="2836"/>
      <c r="E45" s="15">
        <v>23</v>
      </c>
    </row>
    <row r="46" spans="2:5" ht="30" customHeight="1" x14ac:dyDescent="0.2">
      <c r="B46" s="2838" t="s">
        <v>2359</v>
      </c>
      <c r="C46" s="2838"/>
      <c r="D46" s="2838"/>
      <c r="E46" s="15">
        <v>22</v>
      </c>
    </row>
    <row r="47" spans="2:5" ht="30" customHeight="1" x14ac:dyDescent="0.2">
      <c r="B47" s="2838" t="s">
        <v>2360</v>
      </c>
      <c r="C47" s="2838"/>
      <c r="D47" s="2838"/>
      <c r="E47" s="15">
        <v>25</v>
      </c>
    </row>
    <row r="50" spans="2:5" ht="15.75" customHeight="1" x14ac:dyDescent="0.2">
      <c r="B50" s="44" t="s">
        <v>2361</v>
      </c>
      <c r="C50" s="207"/>
    </row>
    <row r="51" spans="2:5" ht="15.75" customHeight="1" x14ac:dyDescent="0.2">
      <c r="B51" s="2837" t="s">
        <v>2344</v>
      </c>
      <c r="C51" s="2837"/>
      <c r="D51" s="2837"/>
      <c r="E51" s="209" t="s">
        <v>2144</v>
      </c>
    </row>
    <row r="52" spans="2:5" ht="29.25" customHeight="1" x14ac:dyDescent="0.2">
      <c r="B52" s="2836" t="s">
        <v>2362</v>
      </c>
      <c r="C52" s="2836"/>
      <c r="D52" s="2836"/>
      <c r="E52" s="15">
        <v>141</v>
      </c>
    </row>
    <row r="53" spans="2:5" ht="29.25" customHeight="1" x14ac:dyDescent="0.2">
      <c r="B53" s="2836" t="s">
        <v>2363</v>
      </c>
      <c r="C53" s="2836"/>
      <c r="D53" s="2836"/>
      <c r="E53" s="15">
        <v>39</v>
      </c>
    </row>
    <row r="54" spans="2:5" ht="29.25" customHeight="1" x14ac:dyDescent="0.2">
      <c r="B54" s="2836" t="s">
        <v>2364</v>
      </c>
      <c r="C54" s="2836"/>
      <c r="D54" s="2836"/>
      <c r="E54" s="15">
        <v>20</v>
      </c>
    </row>
    <row r="55" spans="2:5" ht="29.25" customHeight="1" x14ac:dyDescent="0.2">
      <c r="B55" s="2836" t="s">
        <v>2365</v>
      </c>
      <c r="C55" s="2836"/>
      <c r="D55" s="2836"/>
      <c r="E55" s="15">
        <v>30</v>
      </c>
    </row>
    <row r="56" spans="2:5" ht="29.25" customHeight="1" x14ac:dyDescent="0.2">
      <c r="B56" s="2836" t="s">
        <v>2366</v>
      </c>
      <c r="C56" s="2836"/>
      <c r="D56" s="2836"/>
      <c r="E56" s="15">
        <v>12</v>
      </c>
    </row>
    <row r="57" spans="2:5" ht="29.25" customHeight="1" x14ac:dyDescent="0.2">
      <c r="B57" s="2836" t="s">
        <v>2367</v>
      </c>
      <c r="C57" s="2836"/>
      <c r="D57" s="2836"/>
      <c r="E57" s="15">
        <v>10</v>
      </c>
    </row>
    <row r="58" spans="2:5" ht="29.25" customHeight="1" x14ac:dyDescent="0.2">
      <c r="B58" s="2836" t="s">
        <v>2368</v>
      </c>
      <c r="C58" s="2836"/>
      <c r="D58" s="2836"/>
      <c r="E58" s="15">
        <v>13</v>
      </c>
    </row>
    <row r="59" spans="2:5" ht="29.25" customHeight="1" x14ac:dyDescent="0.2">
      <c r="B59" s="2836" t="s">
        <v>2369</v>
      </c>
      <c r="C59" s="2836"/>
      <c r="D59" s="2836"/>
      <c r="E59" s="15">
        <v>11</v>
      </c>
    </row>
    <row r="60" spans="2:5" ht="29.25" customHeight="1" x14ac:dyDescent="0.2">
      <c r="B60" s="2836" t="s">
        <v>2370</v>
      </c>
      <c r="C60" s="2836"/>
      <c r="D60" s="2836"/>
      <c r="E60" s="15">
        <v>12</v>
      </c>
    </row>
    <row r="61" spans="2:5" ht="29.25" customHeight="1" x14ac:dyDescent="0.2">
      <c r="B61" s="2836" t="s">
        <v>2371</v>
      </c>
      <c r="C61" s="2836"/>
      <c r="D61" s="2836"/>
      <c r="E61" s="15">
        <v>12</v>
      </c>
    </row>
    <row r="62" spans="2:5" ht="29.25" customHeight="1" x14ac:dyDescent="0.2">
      <c r="B62" s="2836" t="s">
        <v>2372</v>
      </c>
      <c r="C62" s="2836"/>
      <c r="D62" s="2836"/>
      <c r="E62" s="15">
        <v>9</v>
      </c>
    </row>
    <row r="63" spans="2:5" ht="29.25" customHeight="1" x14ac:dyDescent="0.2">
      <c r="B63" s="2836" t="s">
        <v>2349</v>
      </c>
      <c r="C63" s="2836"/>
      <c r="D63" s="2836"/>
      <c r="E63" s="15">
        <v>60</v>
      </c>
    </row>
    <row r="64" spans="2:5" ht="29.25" customHeight="1" x14ac:dyDescent="0.2">
      <c r="B64" s="2797" t="s">
        <v>2373</v>
      </c>
      <c r="C64" s="2797"/>
      <c r="D64" s="2797"/>
      <c r="E64" s="15">
        <v>2</v>
      </c>
    </row>
    <row r="65" spans="2:5" ht="29.25" customHeight="1" x14ac:dyDescent="0.2">
      <c r="B65" s="2836" t="s">
        <v>2374</v>
      </c>
      <c r="C65" s="2836"/>
      <c r="D65" s="2836"/>
      <c r="E65" s="15">
        <v>8</v>
      </c>
    </row>
  </sheetData>
  <mergeCells count="59">
    <mergeCell ref="I7:K7"/>
    <mergeCell ref="I8:K8"/>
    <mergeCell ref="B2:D2"/>
    <mergeCell ref="B4:C4"/>
    <mergeCell ref="I4:K4"/>
    <mergeCell ref="E2:K2"/>
    <mergeCell ref="B5:C5"/>
    <mergeCell ref="G4:H4"/>
    <mergeCell ref="G8:H8"/>
    <mergeCell ref="G7:H7"/>
    <mergeCell ref="G6:H6"/>
    <mergeCell ref="G5:H5"/>
    <mergeCell ref="B44:D44"/>
    <mergeCell ref="B14:C14"/>
    <mergeCell ref="B17:E17"/>
    <mergeCell ref="B18:E27"/>
    <mergeCell ref="D4:F4"/>
    <mergeCell ref="D5:F5"/>
    <mergeCell ref="D6:F6"/>
    <mergeCell ref="D7:F7"/>
    <mergeCell ref="D8:F8"/>
    <mergeCell ref="B10:K10"/>
    <mergeCell ref="I5:K5"/>
    <mergeCell ref="I6:K6"/>
    <mergeCell ref="B6:C6"/>
    <mergeCell ref="B13:C13"/>
    <mergeCell ref="B7:C7"/>
    <mergeCell ref="B8:C8"/>
    <mergeCell ref="B45:D45"/>
    <mergeCell ref="B46:D46"/>
    <mergeCell ref="B47:D47"/>
    <mergeCell ref="B29:D29"/>
    <mergeCell ref="B30:D30"/>
    <mergeCell ref="B31:D31"/>
    <mergeCell ref="B32:D32"/>
    <mergeCell ref="B35:D35"/>
    <mergeCell ref="B36:D36"/>
    <mergeCell ref="B37:D37"/>
    <mergeCell ref="B38:D38"/>
    <mergeCell ref="B39:D39"/>
    <mergeCell ref="B40:D40"/>
    <mergeCell ref="B41:D41"/>
    <mergeCell ref="B42:D42"/>
    <mergeCell ref="B43:D43"/>
    <mergeCell ref="B51:D51"/>
    <mergeCell ref="B52:D52"/>
    <mergeCell ref="B53:D53"/>
    <mergeCell ref="B54:D54"/>
    <mergeCell ref="B55:D55"/>
    <mergeCell ref="B56:D56"/>
    <mergeCell ref="B57:D57"/>
    <mergeCell ref="B58:D58"/>
    <mergeCell ref="B59:D59"/>
    <mergeCell ref="B60:D60"/>
    <mergeCell ref="B61:D61"/>
    <mergeCell ref="B62:D62"/>
    <mergeCell ref="B63:D63"/>
    <mergeCell ref="B64:D64"/>
    <mergeCell ref="B65:D65"/>
  </mergeCells>
  <pageMargins left="0.7" right="0.7" top="0.75" bottom="0.75" header="0.3" footer="0.3"/>
  <drawing r:id="rId1"/>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18C42-2401-4A1B-BC14-21D9B2832F16}">
  <sheetPr>
    <tabColor theme="2"/>
  </sheetPr>
  <dimension ref="B2:K27"/>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17.28515625" style="39" customWidth="1"/>
    <col min="4" max="4" width="16" style="39" customWidth="1"/>
    <col min="5" max="6" width="12.5703125" style="39"/>
    <col min="7" max="7" width="13.7109375" style="39" customWidth="1"/>
    <col min="8" max="8" width="12.5703125" style="39"/>
    <col min="9" max="11" width="11" style="39" customWidth="1"/>
    <col min="12" max="20" width="7.5703125" style="39" customWidth="1"/>
    <col min="21" max="16384" width="12.5703125" style="39"/>
  </cols>
  <sheetData>
    <row r="2" spans="2:11" s="166" customFormat="1" ht="30.75" customHeight="1" x14ac:dyDescent="0.25">
      <c r="B2" s="2625" t="s">
        <v>0</v>
      </c>
      <c r="C2" s="2626"/>
      <c r="D2" s="2626"/>
      <c r="E2" s="2046" t="s">
        <v>123</v>
      </c>
      <c r="F2" s="2047"/>
      <c r="G2" s="2047"/>
      <c r="H2" s="2047"/>
      <c r="I2" s="2047"/>
      <c r="J2" s="2047"/>
      <c r="K2" s="2106"/>
    </row>
    <row r="3" spans="2:11" ht="22.5" customHeight="1" x14ac:dyDescent="0.2">
      <c r="B3" s="40"/>
      <c r="C3" s="40"/>
      <c r="D3" s="41"/>
      <c r="E3" s="41"/>
      <c r="F3" s="41"/>
      <c r="G3" s="41"/>
      <c r="H3" s="41"/>
      <c r="I3" s="41"/>
      <c r="K3" s="40"/>
    </row>
    <row r="4" spans="2:11" ht="72" customHeight="1" x14ac:dyDescent="0.2">
      <c r="B4" s="2118" t="s">
        <v>124</v>
      </c>
      <c r="C4" s="1943"/>
      <c r="D4" s="2107" t="s">
        <v>107</v>
      </c>
      <c r="E4" s="2143"/>
      <c r="F4" s="2189" t="s">
        <v>126</v>
      </c>
      <c r="G4" s="1936"/>
      <c r="H4" s="2125" t="s">
        <v>2375</v>
      </c>
      <c r="I4" s="2126"/>
      <c r="J4" s="2126"/>
      <c r="K4" s="2144"/>
    </row>
    <row r="5" spans="2:11" ht="35.25" customHeight="1" x14ac:dyDescent="0.2">
      <c r="B5" s="2118" t="s">
        <v>645</v>
      </c>
      <c r="C5" s="1943"/>
      <c r="D5" s="2098" t="s">
        <v>2376</v>
      </c>
      <c r="E5" s="2040"/>
      <c r="F5" s="2189" t="s">
        <v>130</v>
      </c>
      <c r="G5" s="1936"/>
      <c r="H5" s="2098" t="s">
        <v>597</v>
      </c>
      <c r="I5" s="2039"/>
      <c r="J5" s="2039"/>
      <c r="K5" s="2040"/>
    </row>
    <row r="6" spans="2:11" ht="22.5" customHeight="1" x14ac:dyDescent="0.2">
      <c r="B6" s="2118" t="s">
        <v>132</v>
      </c>
      <c r="C6" s="1943"/>
      <c r="D6" s="2098" t="s">
        <v>2377</v>
      </c>
      <c r="E6" s="2040"/>
      <c r="F6" s="2189" t="s">
        <v>134</v>
      </c>
      <c r="G6" s="1936"/>
      <c r="H6" s="2098" t="s">
        <v>135</v>
      </c>
      <c r="I6" s="2039"/>
      <c r="J6" s="2039"/>
      <c r="K6" s="2040"/>
    </row>
    <row r="7" spans="2:11" ht="39.75" customHeight="1" x14ac:dyDescent="0.2">
      <c r="B7" s="2118" t="s">
        <v>2322</v>
      </c>
      <c r="C7" s="1943"/>
      <c r="D7" s="2098" t="s">
        <v>2336</v>
      </c>
      <c r="E7" s="2040"/>
      <c r="F7" s="2189" t="s">
        <v>2323</v>
      </c>
      <c r="G7" s="1936"/>
      <c r="H7" s="2098" t="s">
        <v>139</v>
      </c>
      <c r="I7" s="2039"/>
      <c r="J7" s="2039"/>
      <c r="K7" s="2040"/>
    </row>
    <row r="8" spans="2:11" ht="42.75" customHeight="1" x14ac:dyDescent="0.2">
      <c r="B8" s="2118" t="s">
        <v>2324</v>
      </c>
      <c r="C8" s="1943"/>
      <c r="D8" s="2098" t="s">
        <v>2337</v>
      </c>
      <c r="E8" s="2040"/>
      <c r="F8" s="2189" t="s">
        <v>2325</v>
      </c>
      <c r="G8" s="1936"/>
      <c r="H8" s="2098" t="s">
        <v>2378</v>
      </c>
      <c r="I8" s="2039"/>
      <c r="J8" s="2039"/>
      <c r="K8" s="2040"/>
    </row>
    <row r="9" spans="2:11" ht="22.5" customHeight="1" x14ac:dyDescent="0.2"/>
    <row r="10" spans="2:11" ht="22.5" customHeight="1" x14ac:dyDescent="0.2">
      <c r="B10" s="2812" t="s">
        <v>144</v>
      </c>
      <c r="C10" s="2813"/>
      <c r="D10" s="2813"/>
      <c r="E10" s="2813"/>
      <c r="F10" s="2813"/>
      <c r="G10" s="2813"/>
      <c r="H10" s="2813"/>
      <c r="I10" s="2813"/>
      <c r="J10" s="2813"/>
      <c r="K10" s="2842"/>
    </row>
    <row r="11" spans="2:11" s="172" customFormat="1" ht="22.5" customHeight="1" x14ac:dyDescent="0.2">
      <c r="B11" s="1106" t="s">
        <v>2379</v>
      </c>
      <c r="C11" s="1107"/>
      <c r="D11" s="1107"/>
      <c r="E11" s="1107"/>
      <c r="F11" s="1109" t="s">
        <v>601</v>
      </c>
      <c r="G11" s="1107"/>
      <c r="H11" s="1107"/>
      <c r="I11" s="1100"/>
      <c r="J11" s="1107"/>
      <c r="K11" s="1116"/>
    </row>
    <row r="12" spans="2:11" ht="22.5" customHeight="1" x14ac:dyDescent="0.2"/>
    <row r="13" spans="2:11" ht="22.5" customHeight="1" x14ac:dyDescent="0.2">
      <c r="B13" s="2843"/>
      <c r="C13" s="2844"/>
      <c r="D13" s="1146" t="s">
        <v>477</v>
      </c>
      <c r="E13" s="1146" t="s">
        <v>478</v>
      </c>
      <c r="F13" s="1146" t="s">
        <v>440</v>
      </c>
      <c r="G13" s="1146" t="s">
        <v>441</v>
      </c>
      <c r="H13" s="1146" t="s">
        <v>442</v>
      </c>
      <c r="I13" s="1146" t="s">
        <v>443</v>
      </c>
      <c r="J13" s="1146" t="s">
        <v>505</v>
      </c>
      <c r="K13" s="1146" t="s">
        <v>506</v>
      </c>
    </row>
    <row r="14" spans="2:11" ht="42" customHeight="1" x14ac:dyDescent="0.2">
      <c r="B14" s="2188" t="s">
        <v>2380</v>
      </c>
      <c r="C14" s="2188"/>
      <c r="D14" s="1839">
        <v>9</v>
      </c>
      <c r="E14" s="1840">
        <v>8.75</v>
      </c>
      <c r="F14" s="1840">
        <v>8.3800000000000008</v>
      </c>
      <c r="G14" s="1840">
        <v>8.26</v>
      </c>
      <c r="H14" s="1840">
        <v>7.2</v>
      </c>
      <c r="I14" s="1841">
        <v>8.4</v>
      </c>
      <c r="J14" s="1841">
        <v>8.1999999999999993</v>
      </c>
      <c r="K14" s="1842">
        <v>9.25</v>
      </c>
    </row>
    <row r="15" spans="2:11" ht="27.75" customHeight="1" x14ac:dyDescent="0.2"/>
    <row r="17" spans="2:7" ht="15.75" customHeight="1" x14ac:dyDescent="0.2">
      <c r="B17" s="2307" t="s">
        <v>1705</v>
      </c>
      <c r="C17" s="2307"/>
      <c r="D17" s="2307"/>
      <c r="E17" s="2307"/>
      <c r="G17" s="191" t="s">
        <v>428</v>
      </c>
    </row>
    <row r="18" spans="2:7" ht="15.75" customHeight="1" x14ac:dyDescent="0.2">
      <c r="B18" s="2112" t="s">
        <v>2381</v>
      </c>
      <c r="C18" s="2113"/>
      <c r="D18" s="2113"/>
      <c r="E18" s="2114"/>
    </row>
    <row r="19" spans="2:7" ht="21" customHeight="1" x14ac:dyDescent="0.2">
      <c r="B19" s="2112"/>
      <c r="C19" s="2113"/>
      <c r="D19" s="2113"/>
      <c r="E19" s="2114"/>
      <c r="G19" s="192" t="s">
        <v>429</v>
      </c>
    </row>
    <row r="20" spans="2:7" ht="21" customHeight="1" x14ac:dyDescent="0.2">
      <c r="B20" s="2112"/>
      <c r="C20" s="2113"/>
      <c r="D20" s="2113"/>
      <c r="E20" s="2114"/>
      <c r="G20" s="192" t="s">
        <v>430</v>
      </c>
    </row>
    <row r="21" spans="2:7" ht="21" customHeight="1" x14ac:dyDescent="0.2">
      <c r="B21" s="2112"/>
      <c r="C21" s="2113"/>
      <c r="D21" s="2113"/>
      <c r="E21" s="2114"/>
      <c r="G21" s="192" t="s">
        <v>326</v>
      </c>
    </row>
    <row r="22" spans="2:7" ht="21" customHeight="1" x14ac:dyDescent="0.2">
      <c r="B22" s="2112"/>
      <c r="C22" s="2113"/>
      <c r="D22" s="2113"/>
      <c r="E22" s="2114"/>
      <c r="G22" s="192" t="s">
        <v>431</v>
      </c>
    </row>
    <row r="23" spans="2:7" ht="15.75" customHeight="1" x14ac:dyDescent="0.2">
      <c r="B23" s="2112"/>
      <c r="C23" s="2113"/>
      <c r="D23" s="2113"/>
      <c r="E23" s="2114"/>
    </row>
    <row r="24" spans="2:7" ht="15.75" customHeight="1" x14ac:dyDescent="0.2">
      <c r="B24" s="2112"/>
      <c r="C24" s="2113"/>
      <c r="D24" s="2113"/>
      <c r="E24" s="2114"/>
    </row>
    <row r="25" spans="2:7" ht="15.75" customHeight="1" x14ac:dyDescent="0.2">
      <c r="B25" s="2112"/>
      <c r="C25" s="2113"/>
      <c r="D25" s="2113"/>
      <c r="E25" s="2114"/>
    </row>
    <row r="26" spans="2:7" ht="15.75" customHeight="1" x14ac:dyDescent="0.2">
      <c r="B26" s="2112"/>
      <c r="C26" s="2113"/>
      <c r="D26" s="2113"/>
      <c r="E26" s="2114"/>
    </row>
    <row r="27" spans="2:7" ht="15.75" customHeight="1" x14ac:dyDescent="0.2">
      <c r="B27" s="2115"/>
      <c r="C27" s="2116"/>
      <c r="D27" s="2116"/>
      <c r="E27" s="2117"/>
    </row>
  </sheetData>
  <mergeCells count="27">
    <mergeCell ref="H5:K5"/>
    <mergeCell ref="H6:K6"/>
    <mergeCell ref="H7:K7"/>
    <mergeCell ref="H8:K8"/>
    <mergeCell ref="B13:C13"/>
    <mergeCell ref="B7:C7"/>
    <mergeCell ref="D7:E7"/>
    <mergeCell ref="F7:G7"/>
    <mergeCell ref="B8:C8"/>
    <mergeCell ref="D8:E8"/>
    <mergeCell ref="F8:G8"/>
    <mergeCell ref="B17:E17"/>
    <mergeCell ref="B18:E27"/>
    <mergeCell ref="B14:C14"/>
    <mergeCell ref="B10:K10"/>
    <mergeCell ref="B2:D2"/>
    <mergeCell ref="B4:C4"/>
    <mergeCell ref="D4:E4"/>
    <mergeCell ref="F4:G4"/>
    <mergeCell ref="H4:K4"/>
    <mergeCell ref="E2:K2"/>
    <mergeCell ref="B5:C5"/>
    <mergeCell ref="D5:E5"/>
    <mergeCell ref="F5:G5"/>
    <mergeCell ref="B6:C6"/>
    <mergeCell ref="D6:E6"/>
    <mergeCell ref="F6:G6"/>
  </mergeCells>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iconSet" priority="1" id="{00000000-000E-0000-5A00-000001000000}">
            <x14:iconSet iconSet="4Arrows" custom="1">
              <x14:cfvo type="percent">
                <xm:f>0</xm:f>
              </x14:cfvo>
              <x14:cfvo type="num">
                <xm:f>6.5</xm:f>
              </x14:cfvo>
              <x14:cfvo type="num">
                <xm:f>7.5</xm:f>
              </x14:cfvo>
              <x14:cfvo type="num">
                <xm:f>8.5</xm:f>
              </x14:cfvo>
              <x14:cfIcon iconSet="3TrafficLights1" iconId="0"/>
              <x14:cfIcon iconSet="3TrafficLights1" iconId="1"/>
              <x14:cfIcon iconSet="3Triangles" iconId="2"/>
              <x14:cfIcon iconSet="3Symbols" iconId="2"/>
            </x14:iconSet>
          </x14:cfRule>
          <xm:sqref>D14:K14</xm:sqref>
        </x14:conditionalFormatting>
      </x14:conditionalFormattings>
    </ext>
  </extLst>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BBAC1-271F-4C5A-BCB5-A45E3AC6BE65}">
  <sheetPr>
    <tabColor theme="2"/>
  </sheetPr>
  <dimension ref="B2:K26"/>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17.28515625" style="39" customWidth="1"/>
    <col min="4" max="4" width="19.7109375" style="39" customWidth="1"/>
    <col min="5" max="6" width="12.5703125" style="39"/>
    <col min="7" max="7" width="13.7109375" style="39" customWidth="1"/>
    <col min="8" max="9" width="12.5703125" style="39"/>
    <col min="10" max="10" width="12.85546875" style="39" customWidth="1"/>
    <col min="11" max="11" width="12" style="39" customWidth="1"/>
    <col min="12" max="20" width="7.5703125" style="39" customWidth="1"/>
    <col min="21" max="16384" width="12.5703125" style="39"/>
  </cols>
  <sheetData>
    <row r="2" spans="2:11" s="166" customFormat="1" ht="32.25" customHeight="1" x14ac:dyDescent="0.25">
      <c r="B2" s="2625" t="s">
        <v>0</v>
      </c>
      <c r="C2" s="2626"/>
      <c r="D2" s="2626"/>
      <c r="E2" s="2046" t="s">
        <v>123</v>
      </c>
      <c r="F2" s="2047"/>
      <c r="G2" s="2047"/>
      <c r="H2" s="2047"/>
      <c r="I2" s="2047"/>
      <c r="J2" s="2047"/>
      <c r="K2" s="2106"/>
    </row>
    <row r="3" spans="2:11" ht="22.5" customHeight="1" x14ac:dyDescent="0.2">
      <c r="B3" s="40"/>
      <c r="C3" s="40"/>
      <c r="D3" s="41"/>
      <c r="E3" s="41"/>
      <c r="F3" s="41"/>
      <c r="G3" s="41"/>
      <c r="H3" s="41"/>
      <c r="I3" s="41"/>
      <c r="K3" s="40"/>
    </row>
    <row r="4" spans="2:11" ht="63" customHeight="1" x14ac:dyDescent="0.2">
      <c r="B4" s="2118" t="s">
        <v>124</v>
      </c>
      <c r="C4" s="1943"/>
      <c r="D4" s="2107" t="s">
        <v>108</v>
      </c>
      <c r="E4" s="2143"/>
      <c r="F4" s="2189" t="s">
        <v>126</v>
      </c>
      <c r="G4" s="1936"/>
      <c r="H4" s="2125" t="s">
        <v>2382</v>
      </c>
      <c r="I4" s="2126"/>
      <c r="J4" s="2126"/>
      <c r="K4" s="2144"/>
    </row>
    <row r="5" spans="2:11" ht="30.75" customHeight="1" x14ac:dyDescent="0.2">
      <c r="B5" s="2118" t="s">
        <v>645</v>
      </c>
      <c r="C5" s="1943"/>
      <c r="D5" s="2098" t="s">
        <v>2383</v>
      </c>
      <c r="E5" s="2040"/>
      <c r="F5" s="2189" t="s">
        <v>130</v>
      </c>
      <c r="G5" s="1936"/>
      <c r="H5" s="2098" t="s">
        <v>475</v>
      </c>
      <c r="I5" s="2039"/>
      <c r="J5" s="2039"/>
      <c r="K5" s="2040"/>
    </row>
    <row r="6" spans="2:11" ht="22.5" customHeight="1" x14ac:dyDescent="0.2">
      <c r="B6" s="2118" t="s">
        <v>132</v>
      </c>
      <c r="C6" s="1943"/>
      <c r="D6" s="2098" t="s">
        <v>2384</v>
      </c>
      <c r="E6" s="2040"/>
      <c r="F6" s="2189" t="s">
        <v>134</v>
      </c>
      <c r="G6" s="1936"/>
      <c r="H6" s="2098" t="s">
        <v>135</v>
      </c>
      <c r="I6" s="2039"/>
      <c r="J6" s="2039"/>
      <c r="K6" s="2040"/>
    </row>
    <row r="7" spans="2:11" ht="33" customHeight="1" x14ac:dyDescent="0.2">
      <c r="B7" s="2118" t="s">
        <v>2322</v>
      </c>
      <c r="C7" s="1943"/>
      <c r="D7" s="2098" t="s">
        <v>2336</v>
      </c>
      <c r="E7" s="2040"/>
      <c r="F7" s="2189" t="s">
        <v>2323</v>
      </c>
      <c r="G7" s="1936"/>
      <c r="H7" s="2098" t="s">
        <v>139</v>
      </c>
      <c r="I7" s="2039"/>
      <c r="J7" s="2039"/>
      <c r="K7" s="2040"/>
    </row>
    <row r="8" spans="2:11" ht="42.75" customHeight="1" x14ac:dyDescent="0.2">
      <c r="B8" s="2118" t="s">
        <v>2324</v>
      </c>
      <c r="C8" s="1943"/>
      <c r="D8" s="2098" t="s">
        <v>2385</v>
      </c>
      <c r="E8" s="2040"/>
      <c r="F8" s="2189" t="s">
        <v>2325</v>
      </c>
      <c r="G8" s="1936"/>
      <c r="H8" s="2098" t="s">
        <v>2386</v>
      </c>
      <c r="I8" s="2039"/>
      <c r="J8" s="2039"/>
      <c r="K8" s="2040"/>
    </row>
    <row r="9" spans="2:11" ht="16.5" customHeight="1" x14ac:dyDescent="0.2"/>
    <row r="10" spans="2:11" ht="22.5" customHeight="1" x14ac:dyDescent="0.2">
      <c r="B10" s="2812" t="s">
        <v>144</v>
      </c>
      <c r="C10" s="2813"/>
      <c r="D10" s="2813"/>
      <c r="E10" s="2813"/>
      <c r="F10" s="2813"/>
      <c r="G10" s="2813"/>
      <c r="H10" s="2813"/>
      <c r="I10" s="2813"/>
      <c r="J10" s="2813"/>
      <c r="K10" s="2842"/>
    </row>
    <row r="11" spans="2:11" s="172" customFormat="1" ht="22.5" customHeight="1" x14ac:dyDescent="0.2">
      <c r="B11" s="1106" t="s">
        <v>2270</v>
      </c>
      <c r="C11" s="1107"/>
      <c r="D11" s="1107"/>
      <c r="E11" s="1107"/>
      <c r="F11" s="1109" t="s">
        <v>601</v>
      </c>
      <c r="G11" s="1107"/>
      <c r="H11" s="1107"/>
      <c r="I11" s="1100"/>
      <c r="J11" s="1107"/>
      <c r="K11" s="1116"/>
    </row>
    <row r="12" spans="2:11" ht="22.5" customHeight="1" x14ac:dyDescent="0.2"/>
    <row r="13" spans="2:11" ht="22.5" customHeight="1" x14ac:dyDescent="0.2">
      <c r="B13" s="2091"/>
      <c r="C13" s="2091"/>
      <c r="D13" s="1146" t="s">
        <v>477</v>
      </c>
      <c r="E13" s="1146" t="s">
        <v>478</v>
      </c>
      <c r="F13" s="1146" t="s">
        <v>440</v>
      </c>
      <c r="G13" s="1146" t="s">
        <v>441</v>
      </c>
      <c r="H13" s="1146" t="s">
        <v>442</v>
      </c>
      <c r="I13" s="1146" t="s">
        <v>443</v>
      </c>
      <c r="J13" s="1190" t="s">
        <v>505</v>
      </c>
      <c r="K13" s="1190" t="s">
        <v>506</v>
      </c>
    </row>
    <row r="14" spans="2:11" ht="44.25" customHeight="1" x14ac:dyDescent="0.25">
      <c r="B14" s="2834" t="s">
        <v>2387</v>
      </c>
      <c r="C14" s="2033"/>
      <c r="D14" s="1843">
        <v>42</v>
      </c>
      <c r="E14" s="1844">
        <v>57</v>
      </c>
      <c r="F14" s="1844">
        <v>42</v>
      </c>
      <c r="G14" s="1844">
        <v>26</v>
      </c>
      <c r="H14" s="1844">
        <v>52</v>
      </c>
      <c r="I14" s="1845">
        <v>63</v>
      </c>
      <c r="J14" s="1845">
        <v>64</v>
      </c>
      <c r="K14" s="1846">
        <v>75</v>
      </c>
    </row>
    <row r="16" spans="2:11" ht="15.75" customHeight="1" x14ac:dyDescent="0.2">
      <c r="B16" s="2118" t="s">
        <v>1705</v>
      </c>
      <c r="C16" s="2118"/>
      <c r="D16" s="2118"/>
      <c r="E16" s="2118"/>
    </row>
    <row r="17" spans="2:5" ht="15.75" customHeight="1" x14ac:dyDescent="0.2">
      <c r="B17" s="2112" t="s">
        <v>2388</v>
      </c>
      <c r="C17" s="2113"/>
      <c r="D17" s="2113"/>
      <c r="E17" s="2114"/>
    </row>
    <row r="18" spans="2:5" ht="15.75" customHeight="1" x14ac:dyDescent="0.2">
      <c r="B18" s="2112"/>
      <c r="C18" s="2113"/>
      <c r="D18" s="2113"/>
      <c r="E18" s="2114"/>
    </row>
    <row r="19" spans="2:5" ht="15.75" customHeight="1" x14ac:dyDescent="0.2">
      <c r="B19" s="2112"/>
      <c r="C19" s="2113"/>
      <c r="D19" s="2113"/>
      <c r="E19" s="2114"/>
    </row>
    <row r="20" spans="2:5" ht="15.75" customHeight="1" x14ac:dyDescent="0.2">
      <c r="B20" s="2112"/>
      <c r="C20" s="2113"/>
      <c r="D20" s="2113"/>
      <c r="E20" s="2114"/>
    </row>
    <row r="21" spans="2:5" ht="15.75" customHeight="1" x14ac:dyDescent="0.2">
      <c r="B21" s="2112"/>
      <c r="C21" s="2113"/>
      <c r="D21" s="2113"/>
      <c r="E21" s="2114"/>
    </row>
    <row r="22" spans="2:5" ht="15.75" customHeight="1" x14ac:dyDescent="0.2">
      <c r="B22" s="2112"/>
      <c r="C22" s="2113"/>
      <c r="D22" s="2113"/>
      <c r="E22" s="2114"/>
    </row>
    <row r="23" spans="2:5" ht="15.75" customHeight="1" x14ac:dyDescent="0.2">
      <c r="B23" s="2112"/>
      <c r="C23" s="2113"/>
      <c r="D23" s="2113"/>
      <c r="E23" s="2114"/>
    </row>
    <row r="24" spans="2:5" ht="15.75" customHeight="1" x14ac:dyDescent="0.2">
      <c r="B24" s="2112"/>
      <c r="C24" s="2113"/>
      <c r="D24" s="2113"/>
      <c r="E24" s="2114"/>
    </row>
    <row r="25" spans="2:5" ht="15.75" customHeight="1" x14ac:dyDescent="0.2">
      <c r="B25" s="2112"/>
      <c r="C25" s="2113"/>
      <c r="D25" s="2113"/>
      <c r="E25" s="2114"/>
    </row>
    <row r="26" spans="2:5" ht="15.75" customHeight="1" x14ac:dyDescent="0.2">
      <c r="B26" s="2115"/>
      <c r="C26" s="2116"/>
      <c r="D26" s="2116"/>
      <c r="E26" s="2117"/>
    </row>
  </sheetData>
  <mergeCells count="27">
    <mergeCell ref="E2:K2"/>
    <mergeCell ref="H6:K6"/>
    <mergeCell ref="H7:K7"/>
    <mergeCell ref="H8:K8"/>
    <mergeCell ref="B10:K10"/>
    <mergeCell ref="B2:D2"/>
    <mergeCell ref="B4:C4"/>
    <mergeCell ref="D4:E4"/>
    <mergeCell ref="F4:G4"/>
    <mergeCell ref="B5:C5"/>
    <mergeCell ref="D5:E5"/>
    <mergeCell ref="F5:G5"/>
    <mergeCell ref="B6:C6"/>
    <mergeCell ref="D6:E6"/>
    <mergeCell ref="F6:G6"/>
    <mergeCell ref="B7:C7"/>
    <mergeCell ref="B16:E16"/>
    <mergeCell ref="B17:E26"/>
    <mergeCell ref="B14:C14"/>
    <mergeCell ref="H4:K4"/>
    <mergeCell ref="H5:K5"/>
    <mergeCell ref="B13:C13"/>
    <mergeCell ref="D7:E7"/>
    <mergeCell ref="F7:G7"/>
    <mergeCell ref="B8:C8"/>
    <mergeCell ref="D8:E8"/>
    <mergeCell ref="F8:G8"/>
  </mergeCells>
  <pageMargins left="0.7" right="0.7" top="0.75" bottom="0.75" header="0.3" footer="0.3"/>
  <drawing r:id="rId1"/>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224E7-2991-4840-A39F-1D94AF674897}">
  <sheetPr>
    <tabColor theme="2"/>
  </sheetPr>
  <dimension ref="B2:K26"/>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17.28515625" style="39" customWidth="1"/>
    <col min="4" max="4" width="19.7109375" style="39" customWidth="1"/>
    <col min="5" max="6" width="12.5703125" style="39"/>
    <col min="7" max="7" width="13.7109375" style="39" customWidth="1"/>
    <col min="8" max="9" width="12.5703125" style="39"/>
    <col min="10" max="10" width="12.85546875" style="39" customWidth="1"/>
    <col min="11" max="11" width="12" style="39" customWidth="1"/>
    <col min="12" max="20" width="7.5703125" style="39" customWidth="1"/>
    <col min="21" max="16384" width="12.5703125" style="39"/>
  </cols>
  <sheetData>
    <row r="2" spans="2:11" s="166" customFormat="1" ht="28.5" customHeight="1" x14ac:dyDescent="0.25">
      <c r="B2" s="2625" t="s">
        <v>0</v>
      </c>
      <c r="C2" s="2626"/>
      <c r="D2" s="2626"/>
      <c r="E2" s="2046" t="s">
        <v>123</v>
      </c>
      <c r="F2" s="2047"/>
      <c r="G2" s="2047"/>
      <c r="H2" s="2047"/>
      <c r="I2" s="2047"/>
      <c r="J2" s="2047"/>
      <c r="K2" s="2106"/>
    </row>
    <row r="3" spans="2:11" ht="22.5" customHeight="1" x14ac:dyDescent="0.2">
      <c r="B3" s="40"/>
      <c r="C3" s="40"/>
      <c r="D3" s="41"/>
      <c r="E3" s="41"/>
      <c r="F3" s="41"/>
      <c r="G3" s="41"/>
      <c r="H3" s="41"/>
      <c r="I3" s="41"/>
      <c r="K3" s="40"/>
    </row>
    <row r="4" spans="2:11" ht="65.25" customHeight="1" x14ac:dyDescent="0.2">
      <c r="B4" s="2118" t="s">
        <v>124</v>
      </c>
      <c r="C4" s="1943"/>
      <c r="D4" s="2107" t="s">
        <v>109</v>
      </c>
      <c r="E4" s="2143"/>
      <c r="F4" s="2189" t="s">
        <v>126</v>
      </c>
      <c r="G4" s="1936"/>
      <c r="H4" s="2125" t="s">
        <v>2389</v>
      </c>
      <c r="I4" s="2126"/>
      <c r="J4" s="2126"/>
      <c r="K4" s="2144"/>
    </row>
    <row r="5" spans="2:11" ht="27.75" customHeight="1" x14ac:dyDescent="0.2">
      <c r="B5" s="2118" t="s">
        <v>645</v>
      </c>
      <c r="C5" s="1943"/>
      <c r="D5" s="2098" t="s">
        <v>2383</v>
      </c>
      <c r="E5" s="2040"/>
      <c r="F5" s="2189" t="s">
        <v>130</v>
      </c>
      <c r="G5" s="1936"/>
      <c r="H5" s="2098" t="s">
        <v>475</v>
      </c>
      <c r="I5" s="2039"/>
      <c r="J5" s="2039"/>
      <c r="K5" s="2040"/>
    </row>
    <row r="6" spans="2:11" ht="22.5" customHeight="1" x14ac:dyDescent="0.2">
      <c r="B6" s="2118" t="s">
        <v>132</v>
      </c>
      <c r="C6" s="1943"/>
      <c r="D6" s="2098"/>
      <c r="E6" s="2040"/>
      <c r="F6" s="2189" t="s">
        <v>134</v>
      </c>
      <c r="G6" s="1936"/>
      <c r="H6" s="2098" t="s">
        <v>135</v>
      </c>
      <c r="I6" s="2039"/>
      <c r="J6" s="2039"/>
      <c r="K6" s="2040"/>
    </row>
    <row r="7" spans="2:11" ht="33" customHeight="1" x14ac:dyDescent="0.2">
      <c r="B7" s="2118" t="s">
        <v>2322</v>
      </c>
      <c r="C7" s="1943"/>
      <c r="D7" s="2098" t="s">
        <v>2336</v>
      </c>
      <c r="E7" s="2040"/>
      <c r="F7" s="2189" t="s">
        <v>2323</v>
      </c>
      <c r="G7" s="1936"/>
      <c r="H7" s="2098" t="s">
        <v>139</v>
      </c>
      <c r="I7" s="2039"/>
      <c r="J7" s="2039"/>
      <c r="K7" s="2040"/>
    </row>
    <row r="8" spans="2:11" ht="36" customHeight="1" x14ac:dyDescent="0.2">
      <c r="B8" s="2118" t="s">
        <v>2324</v>
      </c>
      <c r="C8" s="1943"/>
      <c r="D8" s="2098" t="s">
        <v>2337</v>
      </c>
      <c r="E8" s="2040"/>
      <c r="F8" s="2189" t="s">
        <v>2325</v>
      </c>
      <c r="G8" s="1936"/>
      <c r="H8" s="2098" t="s">
        <v>2386</v>
      </c>
      <c r="I8" s="2039"/>
      <c r="J8" s="2039"/>
      <c r="K8" s="2040"/>
    </row>
    <row r="10" spans="2:11" ht="22.5" customHeight="1" x14ac:dyDescent="0.2">
      <c r="B10" s="2812" t="s">
        <v>144</v>
      </c>
      <c r="C10" s="2813"/>
      <c r="D10" s="2813"/>
      <c r="E10" s="2813"/>
      <c r="F10" s="2813"/>
      <c r="G10" s="2813"/>
      <c r="H10" s="2813"/>
      <c r="I10" s="2813"/>
      <c r="J10" s="2813"/>
      <c r="K10" s="2842"/>
    </row>
    <row r="11" spans="2:11" s="172" customFormat="1" ht="22.5" customHeight="1" x14ac:dyDescent="0.2">
      <c r="B11" s="1106" t="s">
        <v>2270</v>
      </c>
      <c r="C11" s="1107"/>
      <c r="D11" s="1107"/>
      <c r="E11" s="1107"/>
      <c r="F11" s="1109" t="s">
        <v>2312</v>
      </c>
      <c r="G11" s="1107"/>
      <c r="H11" s="1107"/>
      <c r="I11" s="1100"/>
      <c r="J11" s="1107"/>
      <c r="K11" s="1116"/>
    </row>
    <row r="12" spans="2:11" ht="22.5" customHeight="1" x14ac:dyDescent="0.2"/>
    <row r="13" spans="2:11" ht="22.5" customHeight="1" x14ac:dyDescent="0.2">
      <c r="B13" s="2091"/>
      <c r="C13" s="2091"/>
      <c r="D13" s="1146" t="s">
        <v>477</v>
      </c>
      <c r="E13" s="1146" t="s">
        <v>478</v>
      </c>
      <c r="F13" s="1146" t="s">
        <v>440</v>
      </c>
      <c r="G13" s="1146" t="s">
        <v>441</v>
      </c>
      <c r="H13" s="1146" t="s">
        <v>442</v>
      </c>
      <c r="I13" s="1146" t="s">
        <v>443</v>
      </c>
      <c r="J13" s="1190" t="s">
        <v>505</v>
      </c>
      <c r="K13" s="1190" t="s">
        <v>506</v>
      </c>
    </row>
    <row r="14" spans="2:11" ht="44.25" customHeight="1" x14ac:dyDescent="0.2">
      <c r="B14" s="2845" t="s">
        <v>2390</v>
      </c>
      <c r="C14" s="2749"/>
      <c r="D14" s="1843">
        <v>3</v>
      </c>
      <c r="E14" s="1844">
        <v>3</v>
      </c>
      <c r="F14" s="1844">
        <v>2</v>
      </c>
      <c r="G14" s="1844">
        <v>3</v>
      </c>
      <c r="H14" s="1844">
        <v>6</v>
      </c>
      <c r="I14" s="1847">
        <v>0</v>
      </c>
      <c r="J14" s="1847">
        <v>3</v>
      </c>
      <c r="K14" s="1848">
        <v>1</v>
      </c>
    </row>
    <row r="16" spans="2:11" ht="15.75" customHeight="1" x14ac:dyDescent="0.2">
      <c r="B16" s="2118" t="s">
        <v>1705</v>
      </c>
      <c r="C16" s="2118"/>
      <c r="D16" s="2118"/>
      <c r="E16" s="2118"/>
    </row>
    <row r="17" spans="2:5" ht="15.75" customHeight="1" x14ac:dyDescent="0.2">
      <c r="B17" s="2112" t="s">
        <v>2391</v>
      </c>
      <c r="C17" s="2113"/>
      <c r="D17" s="2113"/>
      <c r="E17" s="2114"/>
    </row>
    <row r="18" spans="2:5" ht="15.75" customHeight="1" x14ac:dyDescent="0.2">
      <c r="B18" s="2112"/>
      <c r="C18" s="2113"/>
      <c r="D18" s="2113"/>
      <c r="E18" s="2114"/>
    </row>
    <row r="19" spans="2:5" ht="15.75" customHeight="1" x14ac:dyDescent="0.2">
      <c r="B19" s="2112"/>
      <c r="C19" s="2113"/>
      <c r="D19" s="2113"/>
      <c r="E19" s="2114"/>
    </row>
    <row r="20" spans="2:5" ht="15.75" customHeight="1" x14ac:dyDescent="0.2">
      <c r="B20" s="2112"/>
      <c r="C20" s="2113"/>
      <c r="D20" s="2113"/>
      <c r="E20" s="2114"/>
    </row>
    <row r="21" spans="2:5" ht="15.75" customHeight="1" x14ac:dyDescent="0.2">
      <c r="B21" s="2112"/>
      <c r="C21" s="2113"/>
      <c r="D21" s="2113"/>
      <c r="E21" s="2114"/>
    </row>
    <row r="22" spans="2:5" ht="15.75" customHeight="1" x14ac:dyDescent="0.2">
      <c r="B22" s="2112"/>
      <c r="C22" s="2113"/>
      <c r="D22" s="2113"/>
      <c r="E22" s="2114"/>
    </row>
    <row r="23" spans="2:5" ht="15.75" customHeight="1" x14ac:dyDescent="0.2">
      <c r="B23" s="2112"/>
      <c r="C23" s="2113"/>
      <c r="D23" s="2113"/>
      <c r="E23" s="2114"/>
    </row>
    <row r="24" spans="2:5" ht="15.75" customHeight="1" x14ac:dyDescent="0.2">
      <c r="B24" s="2112"/>
      <c r="C24" s="2113"/>
      <c r="D24" s="2113"/>
      <c r="E24" s="2114"/>
    </row>
    <row r="25" spans="2:5" ht="15.75" customHeight="1" x14ac:dyDescent="0.2">
      <c r="B25" s="2112"/>
      <c r="C25" s="2113"/>
      <c r="D25" s="2113"/>
      <c r="E25" s="2114"/>
    </row>
    <row r="26" spans="2:5" ht="15.75" customHeight="1" x14ac:dyDescent="0.2">
      <c r="B26" s="2115"/>
      <c r="C26" s="2116"/>
      <c r="D26" s="2116"/>
      <c r="E26" s="2117"/>
    </row>
  </sheetData>
  <mergeCells count="27">
    <mergeCell ref="F6:G6"/>
    <mergeCell ref="H5:K5"/>
    <mergeCell ref="H6:K6"/>
    <mergeCell ref="B13:C13"/>
    <mergeCell ref="B7:C7"/>
    <mergeCell ref="D7:E7"/>
    <mergeCell ref="F7:G7"/>
    <mergeCell ref="B8:C8"/>
    <mergeCell ref="D8:E8"/>
    <mergeCell ref="F8:G8"/>
    <mergeCell ref="H7:K7"/>
    <mergeCell ref="H8:K8"/>
    <mergeCell ref="B10:K10"/>
    <mergeCell ref="F4:G4"/>
    <mergeCell ref="E2:K2"/>
    <mergeCell ref="H4:K4"/>
    <mergeCell ref="B5:C5"/>
    <mergeCell ref="D5:E5"/>
    <mergeCell ref="F5:G5"/>
    <mergeCell ref="B16:E16"/>
    <mergeCell ref="B17:E26"/>
    <mergeCell ref="B14:C14"/>
    <mergeCell ref="B2:D2"/>
    <mergeCell ref="B4:C4"/>
    <mergeCell ref="D4:E4"/>
    <mergeCell ref="B6:C6"/>
    <mergeCell ref="D6:E6"/>
  </mergeCells>
  <pageMargins left="0.7" right="0.7" top="0.75" bottom="0.75" header="0.3" footer="0.3"/>
  <drawing r:id="rId1"/>
</worksheet>
</file>

<file path=xl/worksheets/sheet9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279A8-4023-405B-89A8-FBE759E342AC}">
  <sheetPr>
    <tabColor theme="2"/>
  </sheetPr>
  <dimension ref="B2:K40"/>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17.28515625" style="39" customWidth="1"/>
    <col min="4" max="4" width="19.7109375" style="39" customWidth="1"/>
    <col min="5" max="6" width="12.5703125" style="39"/>
    <col min="7" max="7" width="13.7109375" style="39" customWidth="1"/>
    <col min="8" max="9" width="12.5703125" style="39"/>
    <col min="10" max="10" width="12.85546875" style="39" customWidth="1"/>
    <col min="11" max="11" width="12" style="39" customWidth="1"/>
    <col min="12" max="20" width="7.5703125" style="39" customWidth="1"/>
    <col min="21" max="16384" width="12.5703125" style="39"/>
  </cols>
  <sheetData>
    <row r="2" spans="2:11" s="166" customFormat="1" ht="27.75" customHeight="1" x14ac:dyDescent="0.25">
      <c r="B2" s="2625" t="s">
        <v>0</v>
      </c>
      <c r="C2" s="2626"/>
      <c r="D2" s="2626"/>
      <c r="E2" s="2046" t="s">
        <v>123</v>
      </c>
      <c r="F2" s="2047"/>
      <c r="G2" s="2047"/>
      <c r="H2" s="2047"/>
      <c r="I2" s="2047"/>
      <c r="J2" s="2047"/>
      <c r="K2" s="2106"/>
    </row>
    <row r="3" spans="2:11" ht="22.5" customHeight="1" x14ac:dyDescent="0.2">
      <c r="B3" s="40"/>
      <c r="C3" s="40"/>
      <c r="D3" s="41"/>
      <c r="E3" s="41"/>
      <c r="F3" s="41"/>
      <c r="G3" s="41"/>
      <c r="H3" s="41"/>
      <c r="I3" s="41"/>
      <c r="K3" s="40"/>
    </row>
    <row r="4" spans="2:11" ht="58.5" customHeight="1" x14ac:dyDescent="0.2">
      <c r="B4" s="2118" t="s">
        <v>124</v>
      </c>
      <c r="C4" s="1943"/>
      <c r="D4" s="2107" t="s">
        <v>110</v>
      </c>
      <c r="E4" s="2143"/>
      <c r="F4" s="2189" t="s">
        <v>126</v>
      </c>
      <c r="G4" s="1936"/>
      <c r="H4" s="2125" t="s">
        <v>2392</v>
      </c>
      <c r="I4" s="2126"/>
      <c r="J4" s="2126"/>
      <c r="K4" s="2144"/>
    </row>
    <row r="5" spans="2:11" ht="31.5" customHeight="1" x14ac:dyDescent="0.2">
      <c r="B5" s="2118" t="s">
        <v>645</v>
      </c>
      <c r="C5" s="1943"/>
      <c r="D5" s="2098" t="s">
        <v>2393</v>
      </c>
      <c r="E5" s="2040"/>
      <c r="F5" s="2189" t="s">
        <v>130</v>
      </c>
      <c r="G5" s="1936"/>
      <c r="H5" s="2098" t="s">
        <v>597</v>
      </c>
      <c r="I5" s="2039"/>
      <c r="J5" s="2039"/>
      <c r="K5" s="2040"/>
    </row>
    <row r="6" spans="2:11" ht="22.5" customHeight="1" x14ac:dyDescent="0.2">
      <c r="B6" s="2118" t="s">
        <v>132</v>
      </c>
      <c r="C6" s="1943"/>
      <c r="D6" s="2098" t="s">
        <v>2394</v>
      </c>
      <c r="E6" s="2040"/>
      <c r="F6" s="2189" t="s">
        <v>134</v>
      </c>
      <c r="G6" s="1936"/>
      <c r="H6" s="2098" t="s">
        <v>135</v>
      </c>
      <c r="I6" s="2039"/>
      <c r="J6" s="2039"/>
      <c r="K6" s="2040"/>
    </row>
    <row r="7" spans="2:11" ht="33" customHeight="1" x14ac:dyDescent="0.2">
      <c r="B7" s="2118" t="s">
        <v>2322</v>
      </c>
      <c r="C7" s="1943"/>
      <c r="D7" s="2098" t="s">
        <v>2336</v>
      </c>
      <c r="E7" s="2040"/>
      <c r="F7" s="2189" t="s">
        <v>2323</v>
      </c>
      <c r="G7" s="1936"/>
      <c r="H7" s="2098" t="s">
        <v>139</v>
      </c>
      <c r="I7" s="2039"/>
      <c r="J7" s="2039"/>
      <c r="K7" s="2040"/>
    </row>
    <row r="8" spans="2:11" ht="35.25" customHeight="1" x14ac:dyDescent="0.2">
      <c r="B8" s="2118" t="s">
        <v>2324</v>
      </c>
      <c r="C8" s="1943"/>
      <c r="D8" s="2098" t="s">
        <v>2337</v>
      </c>
      <c r="E8" s="2040"/>
      <c r="F8" s="2189" t="s">
        <v>2325</v>
      </c>
      <c r="G8" s="1936"/>
      <c r="H8" s="2098" t="s">
        <v>2386</v>
      </c>
      <c r="I8" s="2039"/>
      <c r="J8" s="2039"/>
      <c r="K8" s="2040"/>
    </row>
    <row r="10" spans="2:11" ht="22.5" customHeight="1" x14ac:dyDescent="0.2">
      <c r="B10" s="2812" t="s">
        <v>144</v>
      </c>
      <c r="C10" s="2813"/>
      <c r="D10" s="2813"/>
      <c r="E10" s="2813"/>
      <c r="F10" s="2813"/>
      <c r="G10" s="2813"/>
      <c r="H10" s="2813"/>
      <c r="I10" s="2813"/>
      <c r="J10" s="2813"/>
      <c r="K10" s="2842"/>
    </row>
    <row r="11" spans="2:11" s="172" customFormat="1" ht="22.5" customHeight="1" x14ac:dyDescent="0.2">
      <c r="B11" s="1106" t="s">
        <v>2270</v>
      </c>
      <c r="C11" s="1107"/>
      <c r="D11" s="1107"/>
      <c r="E11" s="1107"/>
      <c r="F11" s="1109" t="s">
        <v>2395</v>
      </c>
      <c r="G11" s="1107"/>
      <c r="H11" s="1107"/>
      <c r="I11" s="1100"/>
      <c r="J11" s="1107"/>
      <c r="K11" s="1116"/>
    </row>
    <row r="12" spans="2:11" ht="22.5" customHeight="1" x14ac:dyDescent="0.2"/>
    <row r="13" spans="2:11" ht="22.5" customHeight="1" x14ac:dyDescent="0.2">
      <c r="B13" s="2091"/>
      <c r="C13" s="2091"/>
      <c r="D13" s="1133" t="s">
        <v>477</v>
      </c>
      <c r="E13" s="1133" t="s">
        <v>478</v>
      </c>
      <c r="F13" s="1133" t="s">
        <v>440</v>
      </c>
      <c r="G13" s="1133" t="s">
        <v>441</v>
      </c>
      <c r="H13" s="1133" t="s">
        <v>442</v>
      </c>
      <c r="I13" s="1133" t="s">
        <v>443</v>
      </c>
      <c r="J13" s="1182" t="s">
        <v>505</v>
      </c>
      <c r="K13" s="1182" t="s">
        <v>506</v>
      </c>
    </row>
    <row r="14" spans="2:11" ht="39.75" customHeight="1" x14ac:dyDescent="0.2">
      <c r="B14" s="2749" t="s">
        <v>2392</v>
      </c>
      <c r="C14" s="2749"/>
      <c r="D14" s="1843">
        <v>86</v>
      </c>
      <c r="E14" s="1844">
        <v>17</v>
      </c>
      <c r="F14" s="1844">
        <v>114</v>
      </c>
      <c r="G14" s="1844">
        <v>231</v>
      </c>
      <c r="H14" s="1844">
        <v>278</v>
      </c>
      <c r="I14" s="1844">
        <v>47</v>
      </c>
      <c r="J14" s="1844">
        <v>56</v>
      </c>
      <c r="K14" s="1194" t="s">
        <v>2122</v>
      </c>
    </row>
    <row r="15" spans="2:11" ht="44.25" customHeight="1" x14ac:dyDescent="0.2">
      <c r="B15" s="201"/>
      <c r="C15" s="127"/>
      <c r="D15" s="185"/>
      <c r="E15" s="185"/>
      <c r="F15" s="185"/>
      <c r="G15" s="185"/>
      <c r="H15" s="185"/>
      <c r="I15" s="185"/>
      <c r="J15" s="185"/>
      <c r="K15" s="192"/>
    </row>
    <row r="16" spans="2:11" ht="31.15" customHeight="1" x14ac:dyDescent="0.2">
      <c r="B16" s="142"/>
      <c r="C16" s="127"/>
      <c r="D16" s="1133" t="s">
        <v>477</v>
      </c>
      <c r="E16" s="1133" t="s">
        <v>478</v>
      </c>
      <c r="F16" s="1133" t="s">
        <v>440</v>
      </c>
      <c r="G16" s="1133" t="s">
        <v>441</v>
      </c>
      <c r="H16" s="1133" t="s">
        <v>442</v>
      </c>
      <c r="I16" s="1133" t="s">
        <v>443</v>
      </c>
      <c r="J16" s="1182" t="s">
        <v>505</v>
      </c>
      <c r="K16" s="1182" t="s">
        <v>506</v>
      </c>
    </row>
    <row r="17" spans="2:11" ht="25.5" customHeight="1" x14ac:dyDescent="0.2">
      <c r="B17" s="2622" t="s">
        <v>2396</v>
      </c>
      <c r="C17" s="2749"/>
      <c r="D17" s="1339">
        <v>6</v>
      </c>
      <c r="E17" s="159">
        <v>4</v>
      </c>
      <c r="F17" s="159">
        <v>5</v>
      </c>
      <c r="G17" s="159">
        <v>12</v>
      </c>
      <c r="H17" s="159">
        <v>12</v>
      </c>
      <c r="I17" s="159">
        <v>0</v>
      </c>
      <c r="J17" s="159">
        <v>2</v>
      </c>
      <c r="K17" s="1194" t="s">
        <v>2122</v>
      </c>
    </row>
    <row r="18" spans="2:11" ht="25.5" customHeight="1" x14ac:dyDescent="0.2">
      <c r="B18" s="2622" t="s">
        <v>2397</v>
      </c>
      <c r="C18" s="2749"/>
      <c r="D18" s="1340">
        <v>1</v>
      </c>
      <c r="E18" s="145">
        <v>2</v>
      </c>
      <c r="F18" s="145">
        <v>2</v>
      </c>
      <c r="G18" s="145">
        <v>5</v>
      </c>
      <c r="H18" s="145">
        <v>5</v>
      </c>
      <c r="I18" s="145">
        <v>0</v>
      </c>
      <c r="J18" s="145">
        <v>0</v>
      </c>
      <c r="K18" s="291" t="s">
        <v>2122</v>
      </c>
    </row>
    <row r="19" spans="2:11" ht="25.5" customHeight="1" x14ac:dyDescent="0.2">
      <c r="B19" s="2622" t="s">
        <v>2398</v>
      </c>
      <c r="C19" s="2749"/>
      <c r="D19" s="1340">
        <v>62</v>
      </c>
      <c r="E19" s="145">
        <v>9</v>
      </c>
      <c r="F19" s="145">
        <v>104</v>
      </c>
      <c r="G19" s="145">
        <v>203</v>
      </c>
      <c r="H19" s="145">
        <v>257</v>
      </c>
      <c r="I19" s="145">
        <v>32</v>
      </c>
      <c r="J19" s="145">
        <v>33</v>
      </c>
      <c r="K19" s="291" t="s">
        <v>2122</v>
      </c>
    </row>
    <row r="20" spans="2:11" ht="25.5" customHeight="1" x14ac:dyDescent="0.2">
      <c r="B20" s="2622" t="s">
        <v>2399</v>
      </c>
      <c r="C20" s="2749"/>
      <c r="D20" s="1340">
        <v>13</v>
      </c>
      <c r="E20" s="145" t="s">
        <v>1240</v>
      </c>
      <c r="F20" s="145" t="s">
        <v>1240</v>
      </c>
      <c r="G20" s="145" t="s">
        <v>1240</v>
      </c>
      <c r="H20" s="145" t="s">
        <v>1240</v>
      </c>
      <c r="I20" s="145">
        <v>3</v>
      </c>
      <c r="J20" s="145" t="s">
        <v>1242</v>
      </c>
      <c r="K20" s="291" t="s">
        <v>2122</v>
      </c>
    </row>
    <row r="21" spans="2:11" ht="25.5" customHeight="1" x14ac:dyDescent="0.2">
      <c r="B21" s="2622" t="s">
        <v>2400</v>
      </c>
      <c r="C21" s="2749"/>
      <c r="D21" s="1849"/>
      <c r="E21" s="1065"/>
      <c r="F21" s="1065"/>
      <c r="G21" s="1065"/>
      <c r="H21" s="1065"/>
      <c r="I21" s="145">
        <v>0</v>
      </c>
      <c r="J21" s="145">
        <v>0</v>
      </c>
      <c r="K21" s="291" t="s">
        <v>2122</v>
      </c>
    </row>
    <row r="22" spans="2:11" ht="25.5" customHeight="1" x14ac:dyDescent="0.2">
      <c r="B22" s="2749" t="s">
        <v>2401</v>
      </c>
      <c r="C22" s="2749"/>
      <c r="D22" s="1849"/>
      <c r="E22" s="1065"/>
      <c r="F22" s="1065"/>
      <c r="G22" s="1065"/>
      <c r="H22" s="1065"/>
      <c r="I22" s="145" t="s">
        <v>1242</v>
      </c>
      <c r="J22" s="145">
        <v>1</v>
      </c>
      <c r="K22" s="291" t="s">
        <v>2122</v>
      </c>
    </row>
    <row r="23" spans="2:11" ht="25.5" customHeight="1" x14ac:dyDescent="0.2">
      <c r="B23" s="2622" t="s">
        <v>2402</v>
      </c>
      <c r="C23" s="2749"/>
      <c r="D23" s="1340">
        <v>4</v>
      </c>
      <c r="E23" s="145">
        <v>2</v>
      </c>
      <c r="F23" s="145">
        <v>3</v>
      </c>
      <c r="G23" s="145">
        <v>11</v>
      </c>
      <c r="H23" s="145">
        <v>4</v>
      </c>
      <c r="I23" s="145">
        <v>6</v>
      </c>
      <c r="J23" s="145">
        <v>9</v>
      </c>
      <c r="K23" s="291" t="s">
        <v>2122</v>
      </c>
    </row>
    <row r="24" spans="2:11" ht="25.5" customHeight="1" x14ac:dyDescent="0.2">
      <c r="B24" s="2622" t="s">
        <v>2403</v>
      </c>
      <c r="C24" s="2749"/>
      <c r="D24" s="1340">
        <v>0</v>
      </c>
      <c r="E24" s="145" t="s">
        <v>1240</v>
      </c>
      <c r="F24" s="145" t="s">
        <v>1240</v>
      </c>
      <c r="G24" s="145" t="s">
        <v>1240</v>
      </c>
      <c r="H24" s="145" t="s">
        <v>1240</v>
      </c>
      <c r="I24" s="1065"/>
      <c r="J24" s="1065"/>
      <c r="K24" s="291" t="s">
        <v>2122</v>
      </c>
    </row>
    <row r="25" spans="2:11" ht="25.5" customHeight="1" x14ac:dyDescent="0.2">
      <c r="B25" s="2622" t="s">
        <v>2404</v>
      </c>
      <c r="C25" s="2749"/>
      <c r="D25" s="1110"/>
      <c r="E25" s="173"/>
      <c r="F25" s="173"/>
      <c r="G25" s="173"/>
      <c r="H25" s="173"/>
      <c r="I25" s="145">
        <v>4</v>
      </c>
      <c r="J25" s="145">
        <v>6</v>
      </c>
      <c r="K25" s="291" t="s">
        <v>2122</v>
      </c>
    </row>
    <row r="26" spans="2:11" ht="25.5" customHeight="1" x14ac:dyDescent="0.2">
      <c r="B26" s="2622" t="s">
        <v>2405</v>
      </c>
      <c r="C26" s="2749"/>
      <c r="D26" s="1110"/>
      <c r="E26" s="173"/>
      <c r="F26" s="173"/>
      <c r="G26" s="173"/>
      <c r="H26" s="173"/>
      <c r="I26" s="145">
        <v>2</v>
      </c>
      <c r="J26" s="145">
        <v>5</v>
      </c>
      <c r="K26" s="291" t="s">
        <v>2122</v>
      </c>
    </row>
    <row r="27" spans="2:11" ht="25.5" customHeight="1" x14ac:dyDescent="0.2">
      <c r="B27" s="2846" t="s">
        <v>744</v>
      </c>
      <c r="C27" s="2749"/>
      <c r="D27" s="1160">
        <v>86</v>
      </c>
      <c r="E27" s="210">
        <v>17</v>
      </c>
      <c r="F27" s="210">
        <v>114</v>
      </c>
      <c r="G27" s="210">
        <v>231</v>
      </c>
      <c r="H27" s="210">
        <v>278</v>
      </c>
      <c r="I27" s="210">
        <v>47</v>
      </c>
      <c r="J27" s="210">
        <v>56</v>
      </c>
      <c r="K27" s="291" t="s">
        <v>2122</v>
      </c>
    </row>
    <row r="28" spans="2:11" ht="28.9" customHeight="1" x14ac:dyDescent="0.2">
      <c r="B28" s="204"/>
      <c r="C28" s="127"/>
      <c r="D28" s="185"/>
      <c r="E28" s="185"/>
      <c r="F28" s="185"/>
      <c r="G28" s="185"/>
      <c r="H28" s="185"/>
      <c r="I28" s="185"/>
      <c r="J28" s="185"/>
      <c r="K28" s="192"/>
    </row>
    <row r="29" spans="2:11" ht="28.9" customHeight="1" x14ac:dyDescent="0.2">
      <c r="B29" s="204"/>
      <c r="C29" s="127"/>
      <c r="D29" s="185"/>
      <c r="E29" s="185"/>
      <c r="F29" s="185"/>
      <c r="G29" s="185"/>
      <c r="H29" s="185"/>
      <c r="I29" s="185"/>
      <c r="J29" s="185"/>
      <c r="K29" s="192"/>
    </row>
    <row r="30" spans="2:11" ht="15.75" customHeight="1" x14ac:dyDescent="0.2">
      <c r="B30" s="2118" t="s">
        <v>1705</v>
      </c>
      <c r="C30" s="2118"/>
      <c r="D30" s="2118"/>
      <c r="E30" s="2118"/>
    </row>
    <row r="31" spans="2:11" ht="15.75" customHeight="1" x14ac:dyDescent="0.2">
      <c r="B31" s="2112" t="s">
        <v>2406</v>
      </c>
      <c r="C31" s="2113"/>
      <c r="D31" s="2113"/>
      <c r="E31" s="2114"/>
    </row>
    <row r="32" spans="2:11" ht="15.75" customHeight="1" x14ac:dyDescent="0.2">
      <c r="B32" s="2112"/>
      <c r="C32" s="2113"/>
      <c r="D32" s="2113"/>
      <c r="E32" s="2114"/>
    </row>
    <row r="33" spans="2:5" ht="15.75" customHeight="1" x14ac:dyDescent="0.2">
      <c r="B33" s="2112"/>
      <c r="C33" s="2113"/>
      <c r="D33" s="2113"/>
      <c r="E33" s="2114"/>
    </row>
    <row r="34" spans="2:5" ht="15.75" customHeight="1" x14ac:dyDescent="0.2">
      <c r="B34" s="2112"/>
      <c r="C34" s="2113"/>
      <c r="D34" s="2113"/>
      <c r="E34" s="2114"/>
    </row>
    <row r="35" spans="2:5" ht="15.75" customHeight="1" x14ac:dyDescent="0.2">
      <c r="B35" s="2112"/>
      <c r="C35" s="2113"/>
      <c r="D35" s="2113"/>
      <c r="E35" s="2114"/>
    </row>
    <row r="36" spans="2:5" ht="15.75" customHeight="1" x14ac:dyDescent="0.2">
      <c r="B36" s="2112"/>
      <c r="C36" s="2113"/>
      <c r="D36" s="2113"/>
      <c r="E36" s="2114"/>
    </row>
    <row r="37" spans="2:5" ht="15.75" customHeight="1" x14ac:dyDescent="0.2">
      <c r="B37" s="2112"/>
      <c r="C37" s="2113"/>
      <c r="D37" s="2113"/>
      <c r="E37" s="2114"/>
    </row>
    <row r="38" spans="2:5" ht="15.75" customHeight="1" x14ac:dyDescent="0.2">
      <c r="B38" s="2112"/>
      <c r="C38" s="2113"/>
      <c r="D38" s="2113"/>
      <c r="E38" s="2114"/>
    </row>
    <row r="39" spans="2:5" ht="15.75" customHeight="1" x14ac:dyDescent="0.2">
      <c r="B39" s="2112"/>
      <c r="C39" s="2113"/>
      <c r="D39" s="2113"/>
      <c r="E39" s="2114"/>
    </row>
    <row r="40" spans="2:5" ht="15.75" customHeight="1" x14ac:dyDescent="0.2">
      <c r="B40" s="2115"/>
      <c r="C40" s="2116"/>
      <c r="D40" s="2116"/>
      <c r="E40" s="2117"/>
    </row>
  </sheetData>
  <mergeCells count="38">
    <mergeCell ref="B25:C25"/>
    <mergeCell ref="B26:C26"/>
    <mergeCell ref="B27:C27"/>
    <mergeCell ref="F6:G6"/>
    <mergeCell ref="H5:K5"/>
    <mergeCell ref="H6:K6"/>
    <mergeCell ref="B13:C13"/>
    <mergeCell ref="B7:C7"/>
    <mergeCell ref="D7:E7"/>
    <mergeCell ref="F7:G7"/>
    <mergeCell ref="B8:C8"/>
    <mergeCell ref="D8:E8"/>
    <mergeCell ref="F8:G8"/>
    <mergeCell ref="H7:K7"/>
    <mergeCell ref="H8:K8"/>
    <mergeCell ref="B10:K10"/>
    <mergeCell ref="F4:G4"/>
    <mergeCell ref="E2:K2"/>
    <mergeCell ref="H4:K4"/>
    <mergeCell ref="B5:C5"/>
    <mergeCell ref="D5:E5"/>
    <mergeCell ref="F5:G5"/>
    <mergeCell ref="B14:C14"/>
    <mergeCell ref="B30:E30"/>
    <mergeCell ref="B31:E40"/>
    <mergeCell ref="B2:D2"/>
    <mergeCell ref="B4:C4"/>
    <mergeCell ref="D4:E4"/>
    <mergeCell ref="B6:C6"/>
    <mergeCell ref="D6:E6"/>
    <mergeCell ref="B17:C17"/>
    <mergeCell ref="B18:C18"/>
    <mergeCell ref="B19:C19"/>
    <mergeCell ref="B20:C20"/>
    <mergeCell ref="B21:C21"/>
    <mergeCell ref="B23:C23"/>
    <mergeCell ref="B22:C22"/>
    <mergeCell ref="B24:C24"/>
  </mergeCells>
  <pageMargins left="0.7" right="0.7" top="0.75" bottom="0.75" header="0.3" footer="0.3"/>
  <drawing r:id="rId1"/>
  <legacyDrawing r:id="rId2"/>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51884-2E52-456C-970B-C64AAB1AF7E6}">
  <sheetPr>
    <tabColor theme="2"/>
  </sheetPr>
  <dimension ref="B2:K27"/>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17.28515625" style="39" customWidth="1"/>
    <col min="4" max="4" width="19.7109375" style="39" customWidth="1"/>
    <col min="5" max="5" width="15.140625" style="39" customWidth="1"/>
    <col min="6" max="6" width="16" style="39" customWidth="1"/>
    <col min="7" max="7" width="11.42578125" style="39" customWidth="1"/>
    <col min="8" max="9" width="12.5703125" style="39"/>
    <col min="10" max="10" width="23.42578125" style="39" customWidth="1"/>
    <col min="11" max="20" width="7.5703125" style="39" customWidth="1"/>
    <col min="21" max="16384" width="12.5703125" style="39"/>
  </cols>
  <sheetData>
    <row r="2" spans="2:11" s="166" customFormat="1" ht="27.75" customHeight="1" x14ac:dyDescent="0.25">
      <c r="B2" s="2625" t="s">
        <v>0</v>
      </c>
      <c r="C2" s="2626"/>
      <c r="D2" s="2626"/>
      <c r="E2" s="2046" t="s">
        <v>123</v>
      </c>
      <c r="F2" s="2047"/>
      <c r="G2" s="2047"/>
      <c r="H2" s="2047"/>
      <c r="I2" s="2047"/>
      <c r="J2" s="2106"/>
    </row>
    <row r="3" spans="2:11" ht="22.5" customHeight="1" x14ac:dyDescent="0.2">
      <c r="B3" s="40"/>
      <c r="C3" s="40"/>
      <c r="D3" s="41"/>
      <c r="E3" s="41"/>
      <c r="F3" s="41"/>
      <c r="G3" s="41"/>
      <c r="H3" s="41"/>
      <c r="I3" s="41"/>
    </row>
    <row r="4" spans="2:11" ht="75" customHeight="1" x14ac:dyDescent="0.25">
      <c r="B4" s="2118" t="s">
        <v>124</v>
      </c>
      <c r="C4" s="1943"/>
      <c r="D4" s="2107" t="s">
        <v>111</v>
      </c>
      <c r="E4" s="2143"/>
      <c r="F4" s="2189" t="s">
        <v>126</v>
      </c>
      <c r="G4" s="1936"/>
      <c r="H4" s="2125" t="s">
        <v>2407</v>
      </c>
      <c r="I4" s="2126"/>
      <c r="J4" s="2144"/>
      <c r="K4" s="1012"/>
    </row>
    <row r="5" spans="2:11" ht="36.75" customHeight="1" x14ac:dyDescent="0.2">
      <c r="B5" s="2118" t="s">
        <v>645</v>
      </c>
      <c r="C5" s="1943"/>
      <c r="D5" s="2098" t="s">
        <v>2408</v>
      </c>
      <c r="E5" s="2040"/>
      <c r="F5" s="2189" t="s">
        <v>130</v>
      </c>
      <c r="G5" s="1936"/>
      <c r="H5" s="2098" t="s">
        <v>475</v>
      </c>
      <c r="I5" s="2039"/>
      <c r="J5" s="2040"/>
    </row>
    <row r="6" spans="2:11" ht="22.5" customHeight="1" x14ac:dyDescent="0.2">
      <c r="B6" s="2118" t="s">
        <v>132</v>
      </c>
      <c r="C6" s="1943"/>
      <c r="D6" s="2098" t="s">
        <v>2409</v>
      </c>
      <c r="E6" s="2040"/>
      <c r="F6" s="2189" t="s">
        <v>134</v>
      </c>
      <c r="G6" s="1936"/>
      <c r="H6" s="2098" t="s">
        <v>135</v>
      </c>
      <c r="I6" s="2039"/>
      <c r="J6" s="2040"/>
    </row>
    <row r="7" spans="2:11" ht="33" customHeight="1" x14ac:dyDescent="0.2">
      <c r="B7" s="2118" t="s">
        <v>2322</v>
      </c>
      <c r="C7" s="1943"/>
      <c r="D7" s="2098" t="s">
        <v>2336</v>
      </c>
      <c r="E7" s="2040"/>
      <c r="F7" s="2189" t="s">
        <v>2323</v>
      </c>
      <c r="G7" s="1936"/>
      <c r="H7" s="2098" t="s">
        <v>139</v>
      </c>
      <c r="I7" s="2039"/>
      <c r="J7" s="2040"/>
    </row>
    <row r="8" spans="2:11" ht="42.75" customHeight="1" x14ac:dyDescent="0.2">
      <c r="B8" s="2118" t="s">
        <v>2324</v>
      </c>
      <c r="C8" s="1943"/>
      <c r="D8" s="2098" t="s">
        <v>2337</v>
      </c>
      <c r="E8" s="2040"/>
      <c r="F8" s="2189" t="s">
        <v>2325</v>
      </c>
      <c r="G8" s="1936"/>
      <c r="H8" s="2098" t="s">
        <v>2410</v>
      </c>
      <c r="I8" s="2039"/>
      <c r="J8" s="2040"/>
    </row>
    <row r="9" spans="2:11" ht="18" customHeight="1" x14ac:dyDescent="0.2"/>
    <row r="10" spans="2:11" ht="22.5" customHeight="1" x14ac:dyDescent="0.2">
      <c r="B10" s="2812" t="s">
        <v>144</v>
      </c>
      <c r="C10" s="2813"/>
      <c r="D10" s="2813"/>
      <c r="E10" s="2813"/>
      <c r="F10" s="2813"/>
      <c r="G10" s="2813"/>
      <c r="H10" s="2813"/>
      <c r="I10" s="2813"/>
      <c r="J10" s="2813"/>
    </row>
    <row r="11" spans="2:11" s="172" customFormat="1" ht="22.5" customHeight="1" x14ac:dyDescent="0.2">
      <c r="B11" s="1106" t="s">
        <v>2270</v>
      </c>
      <c r="C11" s="1107"/>
      <c r="D11" s="1107"/>
      <c r="E11" s="1107"/>
      <c r="F11" s="1109" t="s">
        <v>2411</v>
      </c>
      <c r="G11" s="1107"/>
      <c r="H11" s="1107"/>
      <c r="I11" s="1100"/>
      <c r="J11" s="173"/>
    </row>
    <row r="12" spans="2:11" ht="22.5" customHeight="1" x14ac:dyDescent="0.2"/>
    <row r="13" spans="2:11" ht="22.5" customHeight="1" x14ac:dyDescent="0.2">
      <c r="B13" s="2091"/>
      <c r="C13" s="2091"/>
      <c r="D13" s="1121" t="s">
        <v>2412</v>
      </c>
      <c r="E13" s="1121" t="s">
        <v>2413</v>
      </c>
      <c r="F13" s="1121" t="s">
        <v>2414</v>
      </c>
      <c r="G13"/>
      <c r="H13"/>
      <c r="I13"/>
    </row>
    <row r="14" spans="2:11" ht="33.75" customHeight="1" x14ac:dyDescent="0.25">
      <c r="B14" s="2834" t="s">
        <v>2415</v>
      </c>
      <c r="C14" s="2033"/>
      <c r="D14" s="1850">
        <v>0.80700000000000005</v>
      </c>
      <c r="E14" s="1851">
        <v>0.84</v>
      </c>
      <c r="F14" s="1852">
        <v>0.85240000000000005</v>
      </c>
      <c r="G14" s="185"/>
      <c r="H14" s="185"/>
      <c r="I14" s="185"/>
      <c r="J14" s="185"/>
    </row>
    <row r="15" spans="2:11" customFormat="1" ht="18" customHeight="1" x14ac:dyDescent="0.2"/>
    <row r="17" spans="2:5" ht="15.75" customHeight="1" x14ac:dyDescent="0.2">
      <c r="B17" s="2118" t="s">
        <v>1705</v>
      </c>
      <c r="C17" s="2118"/>
      <c r="D17" s="2118"/>
      <c r="E17" s="2118"/>
    </row>
    <row r="18" spans="2:5" ht="15.75" customHeight="1" x14ac:dyDescent="0.2">
      <c r="B18" s="2112" t="s">
        <v>2416</v>
      </c>
      <c r="C18" s="2113"/>
      <c r="D18" s="2113"/>
      <c r="E18" s="2114"/>
    </row>
    <row r="19" spans="2:5" ht="15.75" customHeight="1" x14ac:dyDescent="0.2">
      <c r="B19" s="2112"/>
      <c r="C19" s="2113"/>
      <c r="D19" s="2113"/>
      <c r="E19" s="2114"/>
    </row>
    <row r="20" spans="2:5" ht="15.75" customHeight="1" x14ac:dyDescent="0.2">
      <c r="B20" s="2112"/>
      <c r="C20" s="2113"/>
      <c r="D20" s="2113"/>
      <c r="E20" s="2114"/>
    </row>
    <row r="21" spans="2:5" ht="15.75" customHeight="1" x14ac:dyDescent="0.2">
      <c r="B21" s="2112"/>
      <c r="C21" s="2113"/>
      <c r="D21" s="2113"/>
      <c r="E21" s="2114"/>
    </row>
    <row r="22" spans="2:5" ht="15.75" customHeight="1" x14ac:dyDescent="0.2">
      <c r="B22" s="2112"/>
      <c r="C22" s="2113"/>
      <c r="D22" s="2113"/>
      <c r="E22" s="2114"/>
    </row>
    <row r="23" spans="2:5" ht="15.75" customHeight="1" x14ac:dyDescent="0.2">
      <c r="B23" s="2112"/>
      <c r="C23" s="2113"/>
      <c r="D23" s="2113"/>
      <c r="E23" s="2114"/>
    </row>
    <row r="24" spans="2:5" ht="15.75" customHeight="1" x14ac:dyDescent="0.2">
      <c r="B24" s="2112"/>
      <c r="C24" s="2113"/>
      <c r="D24" s="2113"/>
      <c r="E24" s="2114"/>
    </row>
    <row r="25" spans="2:5" ht="15.75" customHeight="1" x14ac:dyDescent="0.2">
      <c r="B25" s="2112"/>
      <c r="C25" s="2113"/>
      <c r="D25" s="2113"/>
      <c r="E25" s="2114"/>
    </row>
    <row r="26" spans="2:5" ht="15.75" customHeight="1" x14ac:dyDescent="0.2">
      <c r="B26" s="2112"/>
      <c r="C26" s="2113"/>
      <c r="D26" s="2113"/>
      <c r="E26" s="2114"/>
    </row>
    <row r="27" spans="2:5" ht="15.75" customHeight="1" x14ac:dyDescent="0.2">
      <c r="B27" s="2115"/>
      <c r="C27" s="2116"/>
      <c r="D27" s="2116"/>
      <c r="E27" s="2117"/>
    </row>
  </sheetData>
  <mergeCells count="27">
    <mergeCell ref="H6:J6"/>
    <mergeCell ref="B10:J10"/>
    <mergeCell ref="B13:C13"/>
    <mergeCell ref="B7:C7"/>
    <mergeCell ref="D7:E7"/>
    <mergeCell ref="F7:G7"/>
    <mergeCell ref="H7:J7"/>
    <mergeCell ref="B8:C8"/>
    <mergeCell ref="D8:E8"/>
    <mergeCell ref="F8:G8"/>
    <mergeCell ref="H8:J8"/>
    <mergeCell ref="B17:E17"/>
    <mergeCell ref="B18:E27"/>
    <mergeCell ref="B14:C14"/>
    <mergeCell ref="B2:D2"/>
    <mergeCell ref="E2:J2"/>
    <mergeCell ref="B4:C4"/>
    <mergeCell ref="D4:E4"/>
    <mergeCell ref="F4:G4"/>
    <mergeCell ref="H4:J4"/>
    <mergeCell ref="B5:C5"/>
    <mergeCell ref="D5:E5"/>
    <mergeCell ref="F5:G5"/>
    <mergeCell ref="H5:J5"/>
    <mergeCell ref="B6:C6"/>
    <mergeCell ref="D6:E6"/>
    <mergeCell ref="F6:G6"/>
  </mergeCells>
  <pageMargins left="0.7" right="0.7" top="0.75" bottom="0.75" header="0.3" footer="0.3"/>
  <drawing r:id="rId1"/>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8B5CB9-A48E-49A8-9A37-B95A674F31A6}">
  <sheetPr>
    <tabColor theme="4" tint="0.79998168889431442"/>
  </sheetPr>
  <dimension ref="B2:K27"/>
  <sheetViews>
    <sheetView showGridLines="0" workbookViewId="0">
      <selection activeCell="D6" sqref="D6:E6"/>
    </sheetView>
  </sheetViews>
  <sheetFormatPr defaultColWidth="12.5703125" defaultRowHeight="15.75" customHeight="1" x14ac:dyDescent="0.2"/>
  <cols>
    <col min="1" max="1" width="3.42578125" style="39" customWidth="1"/>
    <col min="2" max="2" width="14.140625" style="39" customWidth="1"/>
    <col min="3" max="3" width="17.28515625" style="39" customWidth="1"/>
    <col min="4" max="4" width="15.85546875" style="39" customWidth="1"/>
    <col min="5" max="6" width="12.5703125" style="39"/>
    <col min="7" max="7" width="13.7109375" style="39" customWidth="1"/>
    <col min="8" max="9" width="12.5703125" style="39"/>
    <col min="10" max="10" width="27.7109375" style="39" customWidth="1"/>
    <col min="11" max="20" width="7.5703125" style="39" customWidth="1"/>
    <col min="21" max="16384" width="12.5703125" style="39"/>
  </cols>
  <sheetData>
    <row r="2" spans="2:11" s="166" customFormat="1" ht="27.75" customHeight="1" x14ac:dyDescent="0.25">
      <c r="B2" s="2625" t="s">
        <v>0</v>
      </c>
      <c r="C2" s="2626"/>
      <c r="D2" s="2626"/>
      <c r="E2" s="2046" t="s">
        <v>123</v>
      </c>
      <c r="F2" s="2047"/>
      <c r="G2" s="2047"/>
      <c r="H2" s="2047"/>
      <c r="I2" s="2047"/>
      <c r="J2" s="2106"/>
    </row>
    <row r="3" spans="2:11" ht="22.5" customHeight="1" x14ac:dyDescent="0.2">
      <c r="B3" s="40"/>
      <c r="C3" s="40"/>
      <c r="D3" s="41"/>
      <c r="E3" s="41"/>
      <c r="F3" s="41"/>
      <c r="G3" s="41"/>
      <c r="H3" s="41"/>
      <c r="I3" s="41"/>
    </row>
    <row r="4" spans="2:11" ht="57" customHeight="1" x14ac:dyDescent="0.25">
      <c r="B4" s="2118" t="s">
        <v>124</v>
      </c>
      <c r="C4" s="1943"/>
      <c r="D4" s="2107" t="s">
        <v>112</v>
      </c>
      <c r="E4" s="2143"/>
      <c r="F4" s="2189" t="s">
        <v>126</v>
      </c>
      <c r="G4" s="1936"/>
      <c r="H4" s="2109" t="s">
        <v>2417</v>
      </c>
      <c r="I4" s="2052"/>
      <c r="J4" s="2053"/>
      <c r="K4" s="1012"/>
    </row>
    <row r="5" spans="2:11" ht="48" customHeight="1" x14ac:dyDescent="0.2">
      <c r="B5" s="2118" t="s">
        <v>645</v>
      </c>
      <c r="C5" s="1943"/>
      <c r="D5" s="2098" t="s">
        <v>2418</v>
      </c>
      <c r="E5" s="2040"/>
      <c r="F5" s="2189" t="s">
        <v>130</v>
      </c>
      <c r="G5" s="1936"/>
      <c r="H5" s="2103" t="s">
        <v>1369</v>
      </c>
      <c r="I5" s="2066"/>
      <c r="J5" s="2067"/>
    </row>
    <row r="6" spans="2:11" ht="67.5" customHeight="1" x14ac:dyDescent="0.2">
      <c r="B6" s="2118" t="s">
        <v>132</v>
      </c>
      <c r="C6" s="1943"/>
      <c r="D6" s="2098" t="s">
        <v>2419</v>
      </c>
      <c r="E6" s="2040"/>
      <c r="F6" s="2189" t="s">
        <v>134</v>
      </c>
      <c r="G6" s="1936"/>
      <c r="H6" s="2098" t="s">
        <v>135</v>
      </c>
      <c r="I6" s="2039"/>
      <c r="J6" s="2040"/>
    </row>
    <row r="7" spans="2:11" ht="48" customHeight="1" x14ac:dyDescent="0.2">
      <c r="B7" s="2118" t="s">
        <v>2322</v>
      </c>
      <c r="C7" s="1943"/>
      <c r="D7" s="2098" t="s">
        <v>2336</v>
      </c>
      <c r="E7" s="2040"/>
      <c r="F7" s="2189" t="s">
        <v>2323</v>
      </c>
      <c r="G7" s="1936"/>
      <c r="H7" s="2098" t="s">
        <v>139</v>
      </c>
      <c r="I7" s="2039"/>
      <c r="J7" s="2040"/>
    </row>
    <row r="8" spans="2:11" ht="48" customHeight="1" x14ac:dyDescent="0.2">
      <c r="B8" s="2118" t="s">
        <v>2324</v>
      </c>
      <c r="C8" s="1943"/>
      <c r="D8" s="2098" t="s">
        <v>2337</v>
      </c>
      <c r="E8" s="2040"/>
      <c r="F8" s="2189" t="s">
        <v>2325</v>
      </c>
      <c r="G8" s="1936"/>
      <c r="H8" s="2098" t="s">
        <v>2410</v>
      </c>
      <c r="I8" s="2039"/>
      <c r="J8" s="2040"/>
    </row>
    <row r="9" spans="2:11" ht="18.75" customHeight="1" x14ac:dyDescent="0.2"/>
    <row r="10" spans="2:11" ht="22.5" customHeight="1" x14ac:dyDescent="0.2">
      <c r="B10" s="2812" t="s">
        <v>144</v>
      </c>
      <c r="C10" s="2813"/>
      <c r="D10" s="2813"/>
      <c r="E10" s="2813"/>
      <c r="F10" s="2813"/>
      <c r="G10" s="2813"/>
      <c r="H10" s="2813"/>
      <c r="I10" s="2813"/>
      <c r="J10" s="2813"/>
    </row>
    <row r="11" spans="2:11" s="172" customFormat="1" ht="22.5" customHeight="1" x14ac:dyDescent="0.2">
      <c r="B11" s="225" t="s">
        <v>2420</v>
      </c>
      <c r="C11" s="1728"/>
      <c r="D11" s="1107"/>
      <c r="E11" s="1107"/>
      <c r="F11" s="1109" t="s">
        <v>601</v>
      </c>
      <c r="G11" s="1107"/>
      <c r="H11" s="1107"/>
      <c r="I11" s="1100"/>
      <c r="J11" s="1110"/>
    </row>
    <row r="12" spans="2:11" ht="22.5" customHeight="1" x14ac:dyDescent="0.2"/>
    <row r="13" spans="2:11" ht="22.5" customHeight="1" x14ac:dyDescent="0.2">
      <c r="B13" s="2091"/>
      <c r="C13" s="2091"/>
      <c r="D13" s="1121" t="s">
        <v>2412</v>
      </c>
      <c r="E13" s="1121" t="s">
        <v>2413</v>
      </c>
      <c r="F13" s="1121" t="s">
        <v>2414</v>
      </c>
      <c r="G13" s="120"/>
      <c r="H13" s="120"/>
      <c r="I13" s="120"/>
    </row>
    <row r="14" spans="2:11" ht="47.25" customHeight="1" x14ac:dyDescent="0.2">
      <c r="B14" s="2845" t="s">
        <v>2421</v>
      </c>
      <c r="C14" s="2749"/>
      <c r="D14" s="1850">
        <v>0.63300000000000001</v>
      </c>
      <c r="E14" s="1853">
        <v>0.69299999999999995</v>
      </c>
      <c r="F14" s="1853">
        <v>0.67190000000000005</v>
      </c>
      <c r="G14" s="185"/>
      <c r="H14" s="185"/>
      <c r="I14" s="185"/>
      <c r="J14" s="185"/>
    </row>
    <row r="16" spans="2:11" ht="15.75" customHeight="1" x14ac:dyDescent="0.2">
      <c r="B16" s="2118" t="s">
        <v>1705</v>
      </c>
      <c r="C16" s="2118"/>
      <c r="D16" s="2118"/>
      <c r="E16" s="2118"/>
      <c r="F16" s="2118"/>
    </row>
    <row r="17" spans="2:6" ht="15.75" customHeight="1" x14ac:dyDescent="0.2">
      <c r="B17" s="2832" t="s">
        <v>2422</v>
      </c>
      <c r="C17" s="2832"/>
      <c r="D17" s="2832"/>
      <c r="E17" s="2832"/>
      <c r="F17" s="2832"/>
    </row>
    <row r="18" spans="2:6" ht="15.75" customHeight="1" x14ac:dyDescent="0.2">
      <c r="B18" s="2833"/>
      <c r="C18" s="2833"/>
      <c r="D18" s="2833"/>
      <c r="E18" s="2833"/>
      <c r="F18" s="2833"/>
    </row>
    <row r="19" spans="2:6" ht="15.75" customHeight="1" x14ac:dyDescent="0.2">
      <c r="B19" s="2833"/>
      <c r="C19" s="2833"/>
      <c r="D19" s="2833"/>
      <c r="E19" s="2833"/>
      <c r="F19" s="2833"/>
    </row>
    <row r="20" spans="2:6" ht="15.75" customHeight="1" x14ac:dyDescent="0.2">
      <c r="B20" s="2833"/>
      <c r="C20" s="2833"/>
      <c r="D20" s="2833"/>
      <c r="E20" s="2833"/>
      <c r="F20" s="2833"/>
    </row>
    <row r="21" spans="2:6" ht="15.75" customHeight="1" x14ac:dyDescent="0.2">
      <c r="B21" s="2833"/>
      <c r="C21" s="2833"/>
      <c r="D21" s="2833"/>
      <c r="E21" s="2833"/>
      <c r="F21" s="2833"/>
    </row>
    <row r="22" spans="2:6" ht="15.75" customHeight="1" x14ac:dyDescent="0.2">
      <c r="B22" s="2833"/>
      <c r="C22" s="2833"/>
      <c r="D22" s="2833"/>
      <c r="E22" s="2833"/>
      <c r="F22" s="2833"/>
    </row>
    <row r="23" spans="2:6" ht="15.75" customHeight="1" x14ac:dyDescent="0.2">
      <c r="B23" s="2833"/>
      <c r="C23" s="2833"/>
      <c r="D23" s="2833"/>
      <c r="E23" s="2833"/>
      <c r="F23" s="2833"/>
    </row>
    <row r="24" spans="2:6" ht="15.75" customHeight="1" x14ac:dyDescent="0.2">
      <c r="B24" s="2833"/>
      <c r="C24" s="2833"/>
      <c r="D24" s="2833"/>
      <c r="E24" s="2833"/>
      <c r="F24" s="2833"/>
    </row>
    <row r="25" spans="2:6" ht="15.75" customHeight="1" x14ac:dyDescent="0.2">
      <c r="B25" s="2833"/>
      <c r="C25" s="2833"/>
      <c r="D25" s="2833"/>
      <c r="E25" s="2833"/>
      <c r="F25" s="2833"/>
    </row>
    <row r="26" spans="2:6" ht="15.75" customHeight="1" x14ac:dyDescent="0.2">
      <c r="B26" s="2833"/>
      <c r="C26" s="2833"/>
      <c r="D26" s="2833"/>
      <c r="E26" s="2833"/>
      <c r="F26" s="2833"/>
    </row>
    <row r="27" spans="2:6" ht="15.75" customHeight="1" x14ac:dyDescent="0.2">
      <c r="B27" s="2833"/>
      <c r="C27" s="2833"/>
      <c r="D27" s="2833"/>
      <c r="E27" s="2833"/>
      <c r="F27" s="2833"/>
    </row>
  </sheetData>
  <mergeCells count="27">
    <mergeCell ref="B17:F27"/>
    <mergeCell ref="B16:F16"/>
    <mergeCell ref="H6:J6"/>
    <mergeCell ref="B10:J10"/>
    <mergeCell ref="B13:C13"/>
    <mergeCell ref="B7:C7"/>
    <mergeCell ref="D7:E7"/>
    <mergeCell ref="F7:G7"/>
    <mergeCell ref="H7:J7"/>
    <mergeCell ref="B8:C8"/>
    <mergeCell ref="D8:E8"/>
    <mergeCell ref="F8:G8"/>
    <mergeCell ref="H8:J8"/>
    <mergeCell ref="B14:C14"/>
    <mergeCell ref="B2:D2"/>
    <mergeCell ref="E2:J2"/>
    <mergeCell ref="B4:C4"/>
    <mergeCell ref="D4:E4"/>
    <mergeCell ref="F4:G4"/>
    <mergeCell ref="H4:J4"/>
    <mergeCell ref="B5:C5"/>
    <mergeCell ref="D5:E5"/>
    <mergeCell ref="F5:G5"/>
    <mergeCell ref="H5:J5"/>
    <mergeCell ref="B6:C6"/>
    <mergeCell ref="D6:E6"/>
    <mergeCell ref="F6:G6"/>
  </mergeCells>
  <pageMargins left="0.7" right="0.7" top="0.75" bottom="0.75" header="0.3" footer="0.3"/>
  <drawing r:id="rId1"/>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0161E-F9B5-4455-9616-EF93399FB218}">
  <sheetPr>
    <tabColor theme="2"/>
  </sheetPr>
  <dimension ref="B2:K28"/>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17.28515625" style="39" customWidth="1"/>
    <col min="4" max="4" width="19.7109375" style="39" customWidth="1"/>
    <col min="5" max="6" width="12.5703125" style="39"/>
    <col min="7" max="7" width="13.7109375" style="39" customWidth="1"/>
    <col min="8" max="9" width="12.5703125" style="39"/>
    <col min="10" max="10" width="20.28515625" style="39" customWidth="1"/>
    <col min="11" max="20" width="7.5703125" style="39" customWidth="1"/>
    <col min="21" max="16384" width="12.5703125" style="39"/>
  </cols>
  <sheetData>
    <row r="2" spans="2:11" s="166" customFormat="1" ht="30.75" customHeight="1" x14ac:dyDescent="0.25">
      <c r="B2" s="2625" t="s">
        <v>0</v>
      </c>
      <c r="C2" s="2626"/>
      <c r="D2" s="2626"/>
      <c r="E2" s="2046" t="s">
        <v>123</v>
      </c>
      <c r="F2" s="2047"/>
      <c r="G2" s="2047"/>
      <c r="H2" s="2047"/>
      <c r="I2" s="2047"/>
      <c r="J2" s="2106"/>
    </row>
    <row r="3" spans="2:11" ht="22.5" customHeight="1" x14ac:dyDescent="0.2">
      <c r="B3" s="40"/>
      <c r="C3" s="40"/>
      <c r="D3" s="41"/>
      <c r="E3" s="41"/>
      <c r="F3" s="41"/>
      <c r="G3" s="41"/>
      <c r="H3" s="41"/>
      <c r="I3" s="41"/>
    </row>
    <row r="4" spans="2:11" ht="72.599999999999994" customHeight="1" x14ac:dyDescent="0.25">
      <c r="B4" s="2118" t="s">
        <v>124</v>
      </c>
      <c r="C4" s="1943"/>
      <c r="D4" s="2107" t="s">
        <v>2423</v>
      </c>
      <c r="E4" s="2143"/>
      <c r="F4" s="2189" t="s">
        <v>126</v>
      </c>
      <c r="G4" s="1936"/>
      <c r="H4" s="2125" t="s">
        <v>2424</v>
      </c>
      <c r="I4" s="2126"/>
      <c r="J4" s="2144"/>
      <c r="K4" s="1012"/>
    </row>
    <row r="5" spans="2:11" ht="22.5" customHeight="1" x14ac:dyDescent="0.2">
      <c r="B5" s="2118" t="s">
        <v>645</v>
      </c>
      <c r="C5" s="1943"/>
      <c r="D5" s="2098" t="s">
        <v>2425</v>
      </c>
      <c r="E5" s="2040"/>
      <c r="F5" s="2189" t="s">
        <v>130</v>
      </c>
      <c r="G5" s="1936"/>
      <c r="H5" s="2098" t="s">
        <v>475</v>
      </c>
      <c r="I5" s="2039"/>
      <c r="J5" s="2040"/>
    </row>
    <row r="6" spans="2:11" ht="45.75" customHeight="1" x14ac:dyDescent="0.2">
      <c r="B6" s="2118" t="s">
        <v>132</v>
      </c>
      <c r="C6" s="1943"/>
      <c r="D6" s="2098" t="s">
        <v>2426</v>
      </c>
      <c r="E6" s="2040"/>
      <c r="F6" s="2189" t="s">
        <v>134</v>
      </c>
      <c r="G6" s="1936"/>
      <c r="H6" s="2098" t="s">
        <v>135</v>
      </c>
      <c r="I6" s="2039"/>
      <c r="J6" s="2040"/>
    </row>
    <row r="7" spans="2:11" ht="33" customHeight="1" x14ac:dyDescent="0.2">
      <c r="B7" s="2118" t="s">
        <v>2322</v>
      </c>
      <c r="C7" s="1943"/>
      <c r="D7" s="2098" t="s">
        <v>2336</v>
      </c>
      <c r="E7" s="2040"/>
      <c r="F7" s="2189" t="s">
        <v>2323</v>
      </c>
      <c r="G7" s="1936"/>
      <c r="H7" s="2098" t="s">
        <v>139</v>
      </c>
      <c r="I7" s="2039"/>
      <c r="J7" s="2040"/>
    </row>
    <row r="8" spans="2:11" ht="42.75" customHeight="1" x14ac:dyDescent="0.2">
      <c r="B8" s="2118" t="s">
        <v>2324</v>
      </c>
      <c r="C8" s="1943"/>
      <c r="D8" s="2098" t="s">
        <v>2337</v>
      </c>
      <c r="E8" s="2040"/>
      <c r="F8" s="2189" t="s">
        <v>2325</v>
      </c>
      <c r="G8" s="1936"/>
      <c r="H8" s="2098" t="s">
        <v>2427</v>
      </c>
      <c r="I8" s="2039"/>
      <c r="J8" s="2040"/>
    </row>
    <row r="9" spans="2:11" ht="16.5" customHeight="1" x14ac:dyDescent="0.2"/>
    <row r="10" spans="2:11" ht="22.5" customHeight="1" x14ac:dyDescent="0.2">
      <c r="B10" s="2812" t="s">
        <v>144</v>
      </c>
      <c r="C10" s="2813"/>
      <c r="D10" s="2813"/>
      <c r="E10" s="2813"/>
      <c r="F10" s="2813"/>
      <c r="G10" s="2813"/>
      <c r="H10" s="2813"/>
      <c r="I10" s="2813"/>
      <c r="J10" s="2813"/>
    </row>
    <row r="11" spans="2:11" s="172" customFormat="1" ht="22.5" customHeight="1" x14ac:dyDescent="0.2">
      <c r="B11" s="1106" t="s">
        <v>2420</v>
      </c>
      <c r="C11" s="1107"/>
      <c r="D11" s="1107"/>
      <c r="E11" s="1107"/>
      <c r="F11" s="1109" t="s">
        <v>312</v>
      </c>
      <c r="G11" s="1107"/>
      <c r="H11" s="1107"/>
      <c r="I11" s="1100"/>
      <c r="J11" s="1110"/>
    </row>
    <row r="12" spans="2:11" ht="22.5" customHeight="1" x14ac:dyDescent="0.2"/>
    <row r="13" spans="2:11" ht="22.5" customHeight="1" x14ac:dyDescent="0.2">
      <c r="B13" s="2091"/>
      <c r="C13" s="2091"/>
      <c r="D13" s="1121" t="s">
        <v>2412</v>
      </c>
      <c r="E13" s="1121" t="s">
        <v>2413</v>
      </c>
      <c r="F13" s="1121" t="s">
        <v>2414</v>
      </c>
      <c r="G13"/>
      <c r="H13"/>
      <c r="I13"/>
    </row>
    <row r="14" spans="2:11" ht="46.5" customHeight="1" x14ac:dyDescent="0.2">
      <c r="B14" s="2847" t="s">
        <v>2428</v>
      </c>
      <c r="C14" s="2123"/>
      <c r="D14" s="1850">
        <v>0.69299999999999995</v>
      </c>
      <c r="E14" s="1851">
        <v>0.63100000000000001</v>
      </c>
      <c r="F14" s="1851">
        <v>0.64800000000000002</v>
      </c>
      <c r="G14"/>
      <c r="H14"/>
      <c r="I14"/>
      <c r="J14" s="185"/>
    </row>
    <row r="15" spans="2:11" ht="21" customHeight="1" x14ac:dyDescent="0.2">
      <c r="B15" s="185" t="s">
        <v>2426</v>
      </c>
      <c r="C15" s="127"/>
      <c r="D15" s="200"/>
      <c r="E15" s="200"/>
      <c r="F15" s="200"/>
      <c r="G15"/>
      <c r="H15"/>
      <c r="I15"/>
      <c r="J15" s="185"/>
    </row>
    <row r="16" spans="2:11" ht="21" customHeight="1" x14ac:dyDescent="0.2">
      <c r="B16" s="201"/>
      <c r="C16" s="127"/>
      <c r="D16" s="200"/>
      <c r="E16" s="200"/>
      <c r="F16" s="200"/>
      <c r="G16"/>
      <c r="H16"/>
      <c r="I16"/>
      <c r="J16" s="185"/>
    </row>
    <row r="18" spans="2:7" ht="15.75" customHeight="1" x14ac:dyDescent="0.2">
      <c r="B18" s="2118" t="s">
        <v>1705</v>
      </c>
      <c r="C18" s="2118"/>
      <c r="D18" s="2118"/>
      <c r="E18" s="2118"/>
      <c r="G18" s="191" t="s">
        <v>428</v>
      </c>
    </row>
    <row r="19" spans="2:7" ht="22.5" customHeight="1" x14ac:dyDescent="0.2">
      <c r="B19" s="2112" t="s">
        <v>2429</v>
      </c>
      <c r="C19" s="2113"/>
      <c r="D19" s="2113"/>
      <c r="E19" s="2114"/>
      <c r="G19" s="192" t="s">
        <v>429</v>
      </c>
    </row>
    <row r="20" spans="2:7" ht="22.5" customHeight="1" x14ac:dyDescent="0.2">
      <c r="B20" s="2112"/>
      <c r="C20" s="2113"/>
      <c r="D20" s="2113"/>
      <c r="E20" s="2114"/>
      <c r="G20" s="192" t="s">
        <v>430</v>
      </c>
    </row>
    <row r="21" spans="2:7" ht="22.5" customHeight="1" x14ac:dyDescent="0.2">
      <c r="B21" s="2112"/>
      <c r="C21" s="2113"/>
      <c r="D21" s="2113"/>
      <c r="E21" s="2114"/>
      <c r="G21" s="192" t="s">
        <v>326</v>
      </c>
    </row>
    <row r="22" spans="2:7" ht="22.5" customHeight="1" x14ac:dyDescent="0.2">
      <c r="B22" s="2112"/>
      <c r="C22" s="2113"/>
      <c r="D22" s="2113"/>
      <c r="E22" s="2114"/>
      <c r="G22" s="192" t="s">
        <v>431</v>
      </c>
    </row>
    <row r="23" spans="2:7" ht="15.75" customHeight="1" x14ac:dyDescent="0.2">
      <c r="B23" s="2112"/>
      <c r="C23" s="2113"/>
      <c r="D23" s="2113"/>
      <c r="E23" s="2114"/>
    </row>
    <row r="24" spans="2:7" ht="15.75" customHeight="1" x14ac:dyDescent="0.2">
      <c r="B24" s="2112"/>
      <c r="C24" s="2113"/>
      <c r="D24" s="2113"/>
      <c r="E24" s="2114"/>
    </row>
    <row r="25" spans="2:7" ht="15.75" customHeight="1" x14ac:dyDescent="0.2">
      <c r="B25" s="2112"/>
      <c r="C25" s="2113"/>
      <c r="D25" s="2113"/>
      <c r="E25" s="2114"/>
    </row>
    <row r="26" spans="2:7" ht="15.75" customHeight="1" x14ac:dyDescent="0.2">
      <c r="B26" s="2112"/>
      <c r="C26" s="2113"/>
      <c r="D26" s="2113"/>
      <c r="E26" s="2114"/>
    </row>
    <row r="27" spans="2:7" ht="15.75" customHeight="1" x14ac:dyDescent="0.2">
      <c r="B27" s="2112"/>
      <c r="C27" s="2113"/>
      <c r="D27" s="2113"/>
      <c r="E27" s="2114"/>
    </row>
    <row r="28" spans="2:7" ht="15.75" customHeight="1" x14ac:dyDescent="0.2">
      <c r="B28" s="2115"/>
      <c r="C28" s="2116"/>
      <c r="D28" s="2116"/>
      <c r="E28" s="2117"/>
    </row>
  </sheetData>
  <mergeCells count="27">
    <mergeCell ref="H6:J6"/>
    <mergeCell ref="B10:J10"/>
    <mergeCell ref="B13:C13"/>
    <mergeCell ref="B7:C7"/>
    <mergeCell ref="D7:E7"/>
    <mergeCell ref="F7:G7"/>
    <mergeCell ref="H7:J7"/>
    <mergeCell ref="B8:C8"/>
    <mergeCell ref="D8:E8"/>
    <mergeCell ref="F8:G8"/>
    <mergeCell ref="H8:J8"/>
    <mergeCell ref="B14:C14"/>
    <mergeCell ref="B18:E18"/>
    <mergeCell ref="B19:E28"/>
    <mergeCell ref="B2:D2"/>
    <mergeCell ref="E2:J2"/>
    <mergeCell ref="B4:C4"/>
    <mergeCell ref="D4:E4"/>
    <mergeCell ref="F4:G4"/>
    <mergeCell ref="H4:J4"/>
    <mergeCell ref="B5:C5"/>
    <mergeCell ref="D5:E5"/>
    <mergeCell ref="F5:G5"/>
    <mergeCell ref="H5:J5"/>
    <mergeCell ref="B6:C6"/>
    <mergeCell ref="D6:E6"/>
    <mergeCell ref="F6:G6"/>
  </mergeCells>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iconSet" priority="1" id="{00000000-000E-0000-6000-000001000000}">
            <x14:iconSet iconSet="4Arrows" custom="1">
              <x14:cfvo type="percent">
                <xm:f>0</xm:f>
              </x14:cfvo>
              <x14:cfvo type="num">
                <xm:f>0.55000000000000004</xm:f>
              </x14:cfvo>
              <x14:cfvo type="num">
                <xm:f>0.6</xm:f>
              </x14:cfvo>
              <x14:cfvo type="num">
                <xm:f>0.65</xm:f>
              </x14:cfvo>
              <x14:cfIcon iconSet="3TrafficLights1" iconId="0"/>
              <x14:cfIcon iconSet="3TrafficLights1" iconId="1"/>
              <x14:cfIcon iconSet="3Triangles" iconId="2"/>
              <x14:cfIcon iconSet="3Symbols" iconId="2"/>
            </x14:iconSet>
          </x14:cfRule>
          <xm:sqref>D14:F16</xm:sqref>
        </x14:conditionalFormatting>
      </x14:conditionalFormattings>
    </ext>
  </extLst>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502C7-161F-457C-B1C0-02A8D9F11763}">
  <sheetPr>
    <tabColor theme="4" tint="0.79998168889431442"/>
  </sheetPr>
  <dimension ref="B2:M26"/>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16.85546875" style="39" customWidth="1"/>
    <col min="4" max="4" width="23.140625" style="39" customWidth="1"/>
    <col min="5" max="10" width="12.5703125" style="39"/>
    <col min="11" max="11" width="32.5703125" style="39" customWidth="1"/>
    <col min="12" max="20" width="7.5703125" style="39" customWidth="1"/>
    <col min="21" max="16384" width="12.5703125" style="39"/>
  </cols>
  <sheetData>
    <row r="2" spans="2:13" s="166" customFormat="1" ht="27" customHeight="1" x14ac:dyDescent="0.25">
      <c r="B2" s="2625" t="s">
        <v>0</v>
      </c>
      <c r="C2" s="2626"/>
      <c r="D2" s="2626"/>
      <c r="E2" s="2046" t="s">
        <v>123</v>
      </c>
      <c r="F2" s="2047"/>
      <c r="G2" s="2047"/>
      <c r="H2" s="2047"/>
      <c r="I2" s="2047"/>
      <c r="J2" s="2106"/>
    </row>
    <row r="3" spans="2:13" ht="22.5" customHeight="1" x14ac:dyDescent="0.2">
      <c r="B3" s="40"/>
      <c r="C3" s="40"/>
      <c r="D3" s="41"/>
      <c r="E3" s="41"/>
      <c r="F3" s="41"/>
      <c r="G3" s="41"/>
      <c r="H3" s="41"/>
      <c r="I3" s="41"/>
    </row>
    <row r="4" spans="2:13" ht="63" customHeight="1" x14ac:dyDescent="0.2">
      <c r="B4" s="2118" t="s">
        <v>124</v>
      </c>
      <c r="C4" s="1943"/>
      <c r="D4" s="2107" t="s">
        <v>114</v>
      </c>
      <c r="E4" s="2143"/>
      <c r="F4" s="2189" t="s">
        <v>126</v>
      </c>
      <c r="G4" s="1936"/>
      <c r="H4" s="2109" t="s">
        <v>2430</v>
      </c>
      <c r="I4" s="2052"/>
      <c r="J4" s="2053"/>
    </row>
    <row r="5" spans="2:13" ht="34.5" customHeight="1" x14ac:dyDescent="0.2">
      <c r="B5" s="2118" t="s">
        <v>645</v>
      </c>
      <c r="C5" s="1943"/>
      <c r="D5" s="2098" t="s">
        <v>2431</v>
      </c>
      <c r="E5" s="2040"/>
      <c r="F5" s="2189" t="s">
        <v>130</v>
      </c>
      <c r="G5" s="1936"/>
      <c r="H5" s="2103" t="s">
        <v>1369</v>
      </c>
      <c r="I5" s="2066"/>
      <c r="J5" s="2067"/>
    </row>
    <row r="6" spans="2:13" ht="29.25" customHeight="1" x14ac:dyDescent="0.2">
      <c r="B6" s="2118" t="s">
        <v>132</v>
      </c>
      <c r="C6" s="1943"/>
      <c r="D6" s="2098" t="s">
        <v>1447</v>
      </c>
      <c r="E6" s="2040"/>
      <c r="F6" s="2189" t="s">
        <v>134</v>
      </c>
      <c r="G6" s="1936"/>
      <c r="H6" s="2098" t="s">
        <v>135</v>
      </c>
      <c r="I6" s="2039"/>
      <c r="J6" s="2040"/>
    </row>
    <row r="7" spans="2:13" ht="29.25" customHeight="1" x14ac:dyDescent="0.2">
      <c r="B7" s="2118" t="s">
        <v>136</v>
      </c>
      <c r="C7" s="1943"/>
      <c r="D7" s="2098" t="s">
        <v>2432</v>
      </c>
      <c r="E7" s="2040"/>
      <c r="F7" s="2189" t="s">
        <v>138</v>
      </c>
      <c r="G7" s="1936"/>
      <c r="H7" s="2098" t="s">
        <v>139</v>
      </c>
      <c r="I7" s="2039"/>
      <c r="J7" s="2040"/>
    </row>
    <row r="8" spans="2:13" ht="29.25" customHeight="1" x14ac:dyDescent="0.2">
      <c r="B8" s="2118" t="s">
        <v>140</v>
      </c>
      <c r="C8" s="1943"/>
      <c r="D8" s="2098" t="s">
        <v>2433</v>
      </c>
      <c r="E8" s="2040"/>
      <c r="F8" s="2189" t="s">
        <v>142</v>
      </c>
      <c r="G8" s="1936"/>
      <c r="H8" s="2098" t="s">
        <v>2434</v>
      </c>
      <c r="I8" s="2039"/>
      <c r="J8" s="2040"/>
    </row>
    <row r="9" spans="2:13" ht="13.5" customHeight="1" x14ac:dyDescent="0.2"/>
    <row r="10" spans="2:13" ht="22.5" customHeight="1" x14ac:dyDescent="0.2">
      <c r="B10" s="2812" t="s">
        <v>144</v>
      </c>
      <c r="C10" s="2813"/>
      <c r="D10" s="2813"/>
      <c r="E10" s="2813"/>
      <c r="F10" s="2813"/>
      <c r="G10" s="2813"/>
      <c r="H10" s="2813"/>
      <c r="I10" s="2813"/>
      <c r="J10" s="2813"/>
    </row>
    <row r="11" spans="2:13" s="172" customFormat="1" ht="22.5" customHeight="1" x14ac:dyDescent="0.2">
      <c r="B11" s="1106" t="s">
        <v>2435</v>
      </c>
      <c r="C11" s="1106"/>
      <c r="D11" s="1109"/>
      <c r="E11" s="1109" t="s">
        <v>2436</v>
      </c>
      <c r="F11" s="1109"/>
      <c r="G11" s="1109"/>
      <c r="H11" s="1109"/>
      <c r="I11" s="1100"/>
      <c r="J11" s="1116"/>
    </row>
    <row r="12" spans="2:13" ht="22.5" customHeight="1" x14ac:dyDescent="0.2"/>
    <row r="13" spans="2:13" ht="19.5" customHeight="1" x14ac:dyDescent="0.2">
      <c r="B13" s="2848"/>
      <c r="C13" s="2849"/>
      <c r="D13" s="1121" t="s">
        <v>1622</v>
      </c>
      <c r="E13" s="1121" t="s">
        <v>828</v>
      </c>
      <c r="F13" s="1121" t="s">
        <v>829</v>
      </c>
      <c r="G13" s="1121" t="s">
        <v>503</v>
      </c>
      <c r="H13" s="1121" t="s">
        <v>504</v>
      </c>
      <c r="I13" s="1121" t="s">
        <v>505</v>
      </c>
      <c r="J13" s="1121" t="s">
        <v>506</v>
      </c>
    </row>
    <row r="14" spans="2:13" ht="36" customHeight="1" x14ac:dyDescent="0.2">
      <c r="B14" s="2188" t="s">
        <v>2437</v>
      </c>
      <c r="C14" s="2188"/>
      <c r="D14" s="1854" t="s">
        <v>2438</v>
      </c>
      <c r="E14" s="1783" t="s">
        <v>2439</v>
      </c>
      <c r="F14" s="1783" t="s">
        <v>2440</v>
      </c>
      <c r="G14" s="1783" t="s">
        <v>2441</v>
      </c>
      <c r="H14" s="1767" t="s">
        <v>2442</v>
      </c>
      <c r="I14" s="1767" t="s">
        <v>2443</v>
      </c>
      <c r="J14" s="1767" t="s">
        <v>2444</v>
      </c>
    </row>
    <row r="15" spans="2:13" ht="22.5" customHeight="1" x14ac:dyDescent="0.2">
      <c r="B15" s="184"/>
      <c r="C15" s="184"/>
      <c r="D15" s="185"/>
      <c r="E15" s="185"/>
      <c r="F15" s="185"/>
      <c r="G15" s="185"/>
      <c r="H15" s="185"/>
      <c r="I15" s="185"/>
      <c r="J15" s="185"/>
      <c r="K15" s="2396"/>
      <c r="L15" s="2396"/>
      <c r="M15" s="2396"/>
    </row>
    <row r="16" spans="2:13" ht="15.75" customHeight="1" x14ac:dyDescent="0.2">
      <c r="B16" s="2118" t="s">
        <v>1705</v>
      </c>
      <c r="C16" s="2118"/>
      <c r="D16" s="2118"/>
      <c r="E16" s="2118"/>
    </row>
    <row r="17" spans="2:5" ht="15.75" customHeight="1" x14ac:dyDescent="0.2">
      <c r="B17" s="2395" t="s">
        <v>2445</v>
      </c>
      <c r="C17" s="2396"/>
      <c r="D17" s="2396"/>
      <c r="E17" s="2397"/>
    </row>
    <row r="18" spans="2:5" ht="15.75" customHeight="1" x14ac:dyDescent="0.2">
      <c r="B18" s="2395"/>
      <c r="C18" s="2396"/>
      <c r="D18" s="2396"/>
      <c r="E18" s="2397"/>
    </row>
    <row r="19" spans="2:5" ht="15.75" customHeight="1" x14ac:dyDescent="0.2">
      <c r="B19" s="2395"/>
      <c r="C19" s="2396"/>
      <c r="D19" s="2396"/>
      <c r="E19" s="2397"/>
    </row>
    <row r="20" spans="2:5" ht="15.75" customHeight="1" x14ac:dyDescent="0.2">
      <c r="B20" s="2395"/>
      <c r="C20" s="2396"/>
      <c r="D20" s="2396"/>
      <c r="E20" s="2397"/>
    </row>
    <row r="21" spans="2:5" ht="15.75" customHeight="1" x14ac:dyDescent="0.2">
      <c r="B21" s="2395"/>
      <c r="C21" s="2396"/>
      <c r="D21" s="2396"/>
      <c r="E21" s="2397"/>
    </row>
    <row r="22" spans="2:5" ht="15.75" customHeight="1" x14ac:dyDescent="0.2">
      <c r="B22" s="2395"/>
      <c r="C22" s="2396"/>
      <c r="D22" s="2396"/>
      <c r="E22" s="2397"/>
    </row>
    <row r="23" spans="2:5" ht="15.75" customHeight="1" x14ac:dyDescent="0.2">
      <c r="B23" s="2395"/>
      <c r="C23" s="2396"/>
      <c r="D23" s="2396"/>
      <c r="E23" s="2397"/>
    </row>
    <row r="24" spans="2:5" ht="15.75" customHeight="1" x14ac:dyDescent="0.2">
      <c r="B24" s="2395"/>
      <c r="C24" s="2396"/>
      <c r="D24" s="2396"/>
      <c r="E24" s="2397"/>
    </row>
    <row r="25" spans="2:5" ht="15.75" customHeight="1" x14ac:dyDescent="0.2">
      <c r="B25" s="2395"/>
      <c r="C25" s="2396"/>
      <c r="D25" s="2396"/>
      <c r="E25" s="2397"/>
    </row>
    <row r="26" spans="2:5" ht="15.75" customHeight="1" x14ac:dyDescent="0.2">
      <c r="B26" s="2398"/>
      <c r="C26" s="2399"/>
      <c r="D26" s="2399"/>
      <c r="E26" s="2400"/>
    </row>
  </sheetData>
  <mergeCells count="28">
    <mergeCell ref="B2:D2"/>
    <mergeCell ref="E2:J2"/>
    <mergeCell ref="B4:C4"/>
    <mergeCell ref="D4:E4"/>
    <mergeCell ref="F4:G4"/>
    <mergeCell ref="H4:J4"/>
    <mergeCell ref="B5:C5"/>
    <mergeCell ref="D5:E5"/>
    <mergeCell ref="F5:G5"/>
    <mergeCell ref="H5:J5"/>
    <mergeCell ref="B6:C6"/>
    <mergeCell ref="D6:E6"/>
    <mergeCell ref="F6:G6"/>
    <mergeCell ref="H6:J6"/>
    <mergeCell ref="B7:C7"/>
    <mergeCell ref="D7:E7"/>
    <mergeCell ref="F7:G7"/>
    <mergeCell ref="H7:J7"/>
    <mergeCell ref="B8:C8"/>
    <mergeCell ref="D8:E8"/>
    <mergeCell ref="F8:G8"/>
    <mergeCell ref="H8:J8"/>
    <mergeCell ref="B17:E26"/>
    <mergeCell ref="K15:M15"/>
    <mergeCell ref="B16:E16"/>
    <mergeCell ref="B10:J10"/>
    <mergeCell ref="B13:C13"/>
    <mergeCell ref="B14:C14"/>
  </mergeCells>
  <conditionalFormatting sqref="D14:J14">
    <cfRule type="cellIs" dxfId="1" priority="1" operator="between">
      <formula>0</formula>
      <formula>3.15</formula>
    </cfRule>
  </conditionalFormatting>
  <pageMargins left="0.7" right="0.7" top="0.75" bottom="0.75" header="0.3" footer="0.3"/>
  <drawing r:id="rId1"/>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8ADEF5-7467-4D03-8A45-C0693693636A}">
  <sheetPr>
    <tabColor theme="2"/>
  </sheetPr>
  <dimension ref="B2:N83"/>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16.85546875" style="39" customWidth="1"/>
    <col min="4" max="4" width="25" style="39" customWidth="1"/>
    <col min="5" max="11" width="12.5703125" style="39"/>
    <col min="12" max="12" width="32.5703125" style="39" customWidth="1"/>
    <col min="13" max="21" width="7.5703125" style="39" customWidth="1"/>
    <col min="22" max="16384" width="12.5703125" style="39"/>
  </cols>
  <sheetData>
    <row r="2" spans="2:11" s="166" customFormat="1" ht="31.5" customHeight="1" x14ac:dyDescent="0.25">
      <c r="B2" s="2625" t="s">
        <v>0</v>
      </c>
      <c r="C2" s="2626"/>
      <c r="D2" s="2626"/>
      <c r="E2" s="2046" t="s">
        <v>123</v>
      </c>
      <c r="F2" s="2047"/>
      <c r="G2" s="2047"/>
      <c r="H2" s="2047"/>
      <c r="I2" s="2047"/>
      <c r="J2" s="2106"/>
    </row>
    <row r="3" spans="2:11" ht="22.5" customHeight="1" x14ac:dyDescent="0.2">
      <c r="B3" s="40"/>
      <c r="C3" s="40"/>
      <c r="D3" s="41"/>
      <c r="E3" s="41"/>
      <c r="F3" s="41"/>
      <c r="G3" s="41"/>
      <c r="H3" s="41"/>
      <c r="I3" s="41"/>
    </row>
    <row r="4" spans="2:11" ht="54" customHeight="1" x14ac:dyDescent="0.2">
      <c r="B4" s="2118" t="s">
        <v>124</v>
      </c>
      <c r="C4" s="1943"/>
      <c r="D4" s="2107" t="s">
        <v>115</v>
      </c>
      <c r="E4" s="2143"/>
      <c r="F4" s="2189" t="s">
        <v>126</v>
      </c>
      <c r="G4" s="1936"/>
      <c r="H4" s="2125" t="s">
        <v>2446</v>
      </c>
      <c r="I4" s="2126"/>
      <c r="J4" s="2144"/>
    </row>
    <row r="5" spans="2:11" ht="32.25" customHeight="1" x14ac:dyDescent="0.2">
      <c r="B5" s="2118" t="s">
        <v>645</v>
      </c>
      <c r="C5" s="1943"/>
      <c r="D5" s="2098" t="s">
        <v>2447</v>
      </c>
      <c r="E5" s="2040"/>
      <c r="F5" s="2189" t="s">
        <v>130</v>
      </c>
      <c r="G5" s="1936"/>
      <c r="H5" s="2098" t="s">
        <v>475</v>
      </c>
      <c r="I5" s="2039"/>
      <c r="J5" s="2040"/>
    </row>
    <row r="6" spans="2:11" ht="25.5" customHeight="1" x14ac:dyDescent="0.2">
      <c r="B6" s="2118" t="s">
        <v>132</v>
      </c>
      <c r="C6" s="1943"/>
      <c r="D6" s="2098" t="s">
        <v>2309</v>
      </c>
      <c r="E6" s="2040"/>
      <c r="F6" s="2189" t="s">
        <v>134</v>
      </c>
      <c r="G6" s="1936"/>
      <c r="H6" s="2098" t="s">
        <v>135</v>
      </c>
      <c r="I6" s="2039"/>
      <c r="J6" s="2040"/>
    </row>
    <row r="7" spans="2:11" ht="29.25" customHeight="1" x14ac:dyDescent="0.2">
      <c r="B7" s="2118" t="s">
        <v>136</v>
      </c>
      <c r="C7" s="1943"/>
      <c r="D7" s="2098" t="s">
        <v>2432</v>
      </c>
      <c r="E7" s="2040"/>
      <c r="F7" s="2189" t="s">
        <v>138</v>
      </c>
      <c r="G7" s="1936"/>
      <c r="H7" s="2098" t="s">
        <v>139</v>
      </c>
      <c r="I7" s="2039"/>
      <c r="J7" s="2040"/>
    </row>
    <row r="8" spans="2:11" ht="22.5" customHeight="1" x14ac:dyDescent="0.2">
      <c r="B8" s="2118" t="s">
        <v>140</v>
      </c>
      <c r="C8" s="1943"/>
      <c r="D8" s="2098" t="s">
        <v>2433</v>
      </c>
      <c r="E8" s="2040"/>
      <c r="F8" s="2189" t="s">
        <v>142</v>
      </c>
      <c r="G8" s="1936"/>
      <c r="H8" s="2098" t="s">
        <v>2434</v>
      </c>
      <c r="I8" s="2039"/>
      <c r="J8" s="2040"/>
    </row>
    <row r="9" spans="2:11" ht="14.25" customHeight="1" x14ac:dyDescent="0.2"/>
    <row r="10" spans="2:11" ht="22.5" customHeight="1" x14ac:dyDescent="0.2">
      <c r="B10" s="2812" t="s">
        <v>144</v>
      </c>
      <c r="C10" s="2813"/>
      <c r="D10" s="2813"/>
      <c r="E10" s="2813"/>
      <c r="F10" s="2813"/>
      <c r="G10" s="2813"/>
      <c r="H10" s="2813"/>
      <c r="I10" s="2813"/>
      <c r="J10" s="2813"/>
    </row>
    <row r="11" spans="2:11" s="172" customFormat="1" ht="22.5" customHeight="1" x14ac:dyDescent="0.2">
      <c r="B11" s="1106" t="s">
        <v>2448</v>
      </c>
      <c r="C11" s="1107"/>
      <c r="D11" s="1107"/>
      <c r="E11" s="1109" t="s">
        <v>2449</v>
      </c>
      <c r="F11" s="1107"/>
      <c r="G11" s="1107"/>
      <c r="H11" s="1107"/>
      <c r="I11" s="1100"/>
      <c r="J11" s="1110"/>
    </row>
    <row r="12" spans="2:11" ht="22.5" customHeight="1" x14ac:dyDescent="0.2">
      <c r="C12" s="92"/>
      <c r="D12" s="92"/>
      <c r="E12" s="92"/>
      <c r="F12" s="92"/>
      <c r="G12" s="92"/>
      <c r="H12" s="92"/>
      <c r="I12" s="92"/>
      <c r="J12" s="92"/>
      <c r="K12" s="92"/>
    </row>
    <row r="13" spans="2:11" ht="22.5" customHeight="1" x14ac:dyDescent="0.2">
      <c r="B13" s="183" t="s">
        <v>618</v>
      </c>
      <c r="C13" s="1146" t="s">
        <v>477</v>
      </c>
      <c r="D13" s="1146" t="s">
        <v>1622</v>
      </c>
      <c r="E13" s="1146" t="s">
        <v>828</v>
      </c>
      <c r="F13" s="1146" t="s">
        <v>829</v>
      </c>
      <c r="G13" s="1146" t="s">
        <v>503</v>
      </c>
      <c r="H13" s="1146" t="s">
        <v>504</v>
      </c>
      <c r="I13" s="1146" t="s">
        <v>505</v>
      </c>
      <c r="J13" s="1146" t="s">
        <v>506</v>
      </c>
      <c r="K13" s="92"/>
    </row>
    <row r="14" spans="2:11" ht="22.5" customHeight="1" x14ac:dyDescent="0.2">
      <c r="B14" s="1175" t="s">
        <v>1595</v>
      </c>
      <c r="C14" s="1855">
        <f>D41</f>
        <v>1178</v>
      </c>
      <c r="D14" s="1856">
        <f t="shared" ref="D14:J14" si="0">E41</f>
        <v>1109</v>
      </c>
      <c r="E14" s="1856">
        <f t="shared" si="0"/>
        <v>1068</v>
      </c>
      <c r="F14" s="1856">
        <f t="shared" si="0"/>
        <v>1120</v>
      </c>
      <c r="G14" s="1856">
        <f t="shared" si="0"/>
        <v>808</v>
      </c>
      <c r="H14" s="1857">
        <f t="shared" si="0"/>
        <v>1095</v>
      </c>
      <c r="I14" s="1857">
        <f t="shared" si="0"/>
        <v>958</v>
      </c>
      <c r="J14" s="1858">
        <f t="shared" si="0"/>
        <v>887</v>
      </c>
      <c r="K14" s="92"/>
    </row>
    <row r="15" spans="2:11" ht="22.5" customHeight="1" x14ac:dyDescent="0.2">
      <c r="B15" s="1175" t="s">
        <v>1376</v>
      </c>
      <c r="C15" s="1459">
        <f>D71</f>
        <v>1691</v>
      </c>
      <c r="D15" s="629">
        <f t="shared" ref="D15:J15" si="1">E71</f>
        <v>1477</v>
      </c>
      <c r="E15" s="629">
        <f t="shared" si="1"/>
        <v>1250</v>
      </c>
      <c r="F15" s="629">
        <f t="shared" si="1"/>
        <v>1402</v>
      </c>
      <c r="G15" s="629">
        <f t="shared" si="1"/>
        <v>1093</v>
      </c>
      <c r="H15" s="1859">
        <f t="shared" si="1"/>
        <v>1014</v>
      </c>
      <c r="I15" s="1859">
        <f t="shared" si="1"/>
        <v>1098</v>
      </c>
      <c r="J15" s="1860">
        <f t="shared" si="1"/>
        <v>1351</v>
      </c>
      <c r="K15" s="92"/>
    </row>
    <row r="16" spans="2:11" ht="22.5" customHeight="1" x14ac:dyDescent="0.2">
      <c r="B16" s="194" t="s">
        <v>72</v>
      </c>
      <c r="C16" s="92"/>
      <c r="D16" s="92"/>
      <c r="E16" s="92"/>
      <c r="F16" s="92"/>
      <c r="G16" s="92"/>
      <c r="H16" s="92"/>
      <c r="I16" s="92"/>
      <c r="J16" s="92"/>
      <c r="K16" s="92"/>
    </row>
    <row r="17" spans="2:11" ht="22.5" customHeight="1" x14ac:dyDescent="0.2"/>
    <row r="18" spans="2:11" ht="44.25" customHeight="1" x14ac:dyDescent="0.2">
      <c r="B18" s="2372" t="s">
        <v>2450</v>
      </c>
      <c r="C18" s="2372"/>
      <c r="D18" s="1146" t="s">
        <v>477</v>
      </c>
      <c r="E18" s="1146" t="s">
        <v>1622</v>
      </c>
      <c r="F18" s="1146" t="s">
        <v>828</v>
      </c>
      <c r="G18" s="1146" t="s">
        <v>829</v>
      </c>
      <c r="H18" s="1146" t="s">
        <v>503</v>
      </c>
      <c r="I18" s="1146" t="s">
        <v>504</v>
      </c>
      <c r="J18" s="1146" t="s">
        <v>505</v>
      </c>
      <c r="K18" s="1146" t="s">
        <v>506</v>
      </c>
    </row>
    <row r="19" spans="2:11" ht="14.25" x14ac:dyDescent="0.2">
      <c r="B19" s="2855" t="s">
        <v>565</v>
      </c>
      <c r="C19" s="2856"/>
      <c r="D19" s="1757">
        <v>65</v>
      </c>
      <c r="E19" s="1757">
        <v>64</v>
      </c>
      <c r="F19" s="496">
        <v>69</v>
      </c>
      <c r="G19" s="496">
        <v>73</v>
      </c>
      <c r="H19" s="496">
        <v>37</v>
      </c>
      <c r="I19" s="496">
        <v>44</v>
      </c>
      <c r="J19" s="496">
        <v>32</v>
      </c>
      <c r="K19" s="496">
        <v>27</v>
      </c>
    </row>
    <row r="20" spans="2:11" ht="14.25" x14ac:dyDescent="0.2">
      <c r="B20" s="2852" t="s">
        <v>936</v>
      </c>
      <c r="C20" s="2853"/>
      <c r="D20" s="195">
        <v>57</v>
      </c>
      <c r="E20" s="195">
        <v>38</v>
      </c>
      <c r="F20" s="196">
        <v>42</v>
      </c>
      <c r="G20" s="196">
        <v>77</v>
      </c>
      <c r="H20" s="196">
        <v>31</v>
      </c>
      <c r="I20" s="196">
        <v>55</v>
      </c>
      <c r="J20" s="196">
        <v>56</v>
      </c>
      <c r="K20" s="196">
        <v>38</v>
      </c>
    </row>
    <row r="21" spans="2:11" ht="14.25" x14ac:dyDescent="0.2">
      <c r="B21" s="2852" t="s">
        <v>938</v>
      </c>
      <c r="C21" s="2853"/>
      <c r="D21" s="197" t="s">
        <v>2451</v>
      </c>
      <c r="E21" s="197" t="s">
        <v>2451</v>
      </c>
      <c r="F21" s="197" t="s">
        <v>2451</v>
      </c>
      <c r="G21" s="197" t="s">
        <v>2451</v>
      </c>
      <c r="H21" s="197" t="s">
        <v>2451</v>
      </c>
      <c r="I21" s="196">
        <v>35</v>
      </c>
      <c r="J21" s="196">
        <v>35</v>
      </c>
      <c r="K21" s="196">
        <v>24</v>
      </c>
    </row>
    <row r="22" spans="2:11" ht="14.25" x14ac:dyDescent="0.2">
      <c r="B22" s="2852" t="s">
        <v>1005</v>
      </c>
      <c r="C22" s="2853"/>
      <c r="D22" s="195">
        <v>41</v>
      </c>
      <c r="E22" s="195">
        <v>23</v>
      </c>
      <c r="F22" s="196">
        <v>23</v>
      </c>
      <c r="G22" s="196">
        <v>28</v>
      </c>
      <c r="H22" s="196">
        <v>19</v>
      </c>
      <c r="I22" s="196">
        <v>17</v>
      </c>
      <c r="J22" s="196">
        <v>19</v>
      </c>
      <c r="K22" s="196">
        <v>24</v>
      </c>
    </row>
    <row r="23" spans="2:11" ht="14.25" x14ac:dyDescent="0.2">
      <c r="B23" s="2852" t="s">
        <v>941</v>
      </c>
      <c r="C23" s="2853"/>
      <c r="D23" s="195">
        <v>100</v>
      </c>
      <c r="E23" s="195">
        <v>133</v>
      </c>
      <c r="F23" s="196">
        <v>96</v>
      </c>
      <c r="G23" s="196">
        <v>122</v>
      </c>
      <c r="H23" s="196">
        <v>97</v>
      </c>
      <c r="I23" s="196">
        <v>121</v>
      </c>
      <c r="J23" s="196">
        <v>97</v>
      </c>
      <c r="K23" s="196">
        <v>113</v>
      </c>
    </row>
    <row r="24" spans="2:11" ht="14.25" x14ac:dyDescent="0.2">
      <c r="B24" s="2852" t="s">
        <v>943</v>
      </c>
      <c r="C24" s="2853"/>
      <c r="D24" s="195">
        <v>25</v>
      </c>
      <c r="E24" s="195">
        <v>25</v>
      </c>
      <c r="F24" s="196">
        <v>12</v>
      </c>
      <c r="G24" s="196">
        <v>28</v>
      </c>
      <c r="H24" s="196">
        <v>34</v>
      </c>
      <c r="I24" s="196">
        <v>19</v>
      </c>
      <c r="J24" s="196">
        <v>28</v>
      </c>
      <c r="K24" s="196">
        <v>16</v>
      </c>
    </row>
    <row r="25" spans="2:11" ht="14.25" x14ac:dyDescent="0.2">
      <c r="B25" s="2852" t="s">
        <v>944</v>
      </c>
      <c r="C25" s="2853"/>
      <c r="D25" s="195">
        <v>10</v>
      </c>
      <c r="E25" s="195">
        <v>17</v>
      </c>
      <c r="F25" s="196">
        <v>8</v>
      </c>
      <c r="G25" s="196">
        <v>9</v>
      </c>
      <c r="H25" s="196">
        <v>14</v>
      </c>
      <c r="I25" s="196">
        <v>24</v>
      </c>
      <c r="J25" s="196">
        <v>15</v>
      </c>
      <c r="K25" s="196">
        <v>8</v>
      </c>
    </row>
    <row r="26" spans="2:11" ht="14.25" x14ac:dyDescent="0.2">
      <c r="B26" s="2852" t="s">
        <v>945</v>
      </c>
      <c r="C26" s="2853"/>
      <c r="D26" s="195">
        <v>42</v>
      </c>
      <c r="E26" s="195">
        <v>51</v>
      </c>
      <c r="F26" s="196">
        <v>62</v>
      </c>
      <c r="G26" s="196">
        <v>58</v>
      </c>
      <c r="H26" s="196">
        <v>76</v>
      </c>
      <c r="I26" s="196">
        <v>72</v>
      </c>
      <c r="J26" s="196">
        <v>51</v>
      </c>
      <c r="K26" s="196">
        <v>56</v>
      </c>
    </row>
    <row r="27" spans="2:11" ht="14.25" x14ac:dyDescent="0.2">
      <c r="B27" s="2852" t="s">
        <v>947</v>
      </c>
      <c r="C27" s="2853"/>
      <c r="D27" s="195">
        <v>51</v>
      </c>
      <c r="E27" s="195">
        <v>57</v>
      </c>
      <c r="F27" s="196">
        <v>68</v>
      </c>
      <c r="G27" s="196">
        <v>63</v>
      </c>
      <c r="H27" s="196">
        <v>61</v>
      </c>
      <c r="I27" s="196">
        <v>81</v>
      </c>
      <c r="J27" s="196">
        <v>71</v>
      </c>
      <c r="K27" s="196">
        <v>50</v>
      </c>
    </row>
    <row r="28" spans="2:11" ht="14.25" x14ac:dyDescent="0.2">
      <c r="B28" s="2852" t="s">
        <v>949</v>
      </c>
      <c r="C28" s="2853"/>
      <c r="D28" s="195">
        <v>13</v>
      </c>
      <c r="E28" s="195">
        <v>10</v>
      </c>
      <c r="F28" s="196">
        <v>18</v>
      </c>
      <c r="G28" s="196">
        <v>5</v>
      </c>
      <c r="H28" s="196">
        <v>16</v>
      </c>
      <c r="I28" s="196">
        <v>14</v>
      </c>
      <c r="J28" s="196">
        <v>15</v>
      </c>
      <c r="K28" s="196">
        <v>15</v>
      </c>
    </row>
    <row r="29" spans="2:11" ht="14.25" x14ac:dyDescent="0.2">
      <c r="B29" s="2852" t="s">
        <v>951</v>
      </c>
      <c r="C29" s="2853"/>
      <c r="D29" s="195">
        <v>14</v>
      </c>
      <c r="E29" s="195">
        <v>21</v>
      </c>
      <c r="F29" s="196">
        <v>33</v>
      </c>
      <c r="G29" s="196">
        <v>31</v>
      </c>
      <c r="H29" s="196">
        <v>2</v>
      </c>
      <c r="I29" s="197" t="s">
        <v>2451</v>
      </c>
      <c r="J29" s="197" t="s">
        <v>2451</v>
      </c>
      <c r="K29" s="197" t="s">
        <v>2451</v>
      </c>
    </row>
    <row r="30" spans="2:11" ht="14.25" x14ac:dyDescent="0.2">
      <c r="B30" s="2852" t="s">
        <v>953</v>
      </c>
      <c r="C30" s="2853"/>
      <c r="D30" s="195">
        <v>319</v>
      </c>
      <c r="E30" s="195">
        <v>231</v>
      </c>
      <c r="F30" s="196">
        <v>135</v>
      </c>
      <c r="G30" s="196">
        <v>95</v>
      </c>
      <c r="H30" s="196">
        <v>69</v>
      </c>
      <c r="I30" s="196">
        <v>71</v>
      </c>
      <c r="J30" s="196">
        <v>37</v>
      </c>
      <c r="K30" s="196">
        <v>8</v>
      </c>
    </row>
    <row r="31" spans="2:11" ht="14.25" x14ac:dyDescent="0.2">
      <c r="B31" s="2852" t="s">
        <v>2452</v>
      </c>
      <c r="C31" s="2853"/>
      <c r="D31" s="197" t="s">
        <v>2451</v>
      </c>
      <c r="E31" s="197" t="s">
        <v>2451</v>
      </c>
      <c r="F31" s="197" t="s">
        <v>2451</v>
      </c>
      <c r="G31" s="197" t="s">
        <v>2451</v>
      </c>
      <c r="H31" s="197" t="s">
        <v>2451</v>
      </c>
      <c r="I31" s="196">
        <v>13</v>
      </c>
      <c r="J31" s="196">
        <v>9</v>
      </c>
      <c r="K31" s="196">
        <v>14</v>
      </c>
    </row>
    <row r="32" spans="2:11" ht="14.25" x14ac:dyDescent="0.2">
      <c r="B32" s="2852" t="s">
        <v>572</v>
      </c>
      <c r="C32" s="2853"/>
      <c r="D32" s="195">
        <v>40</v>
      </c>
      <c r="E32" s="195">
        <v>59</v>
      </c>
      <c r="F32" s="196">
        <v>70</v>
      </c>
      <c r="G32" s="196">
        <v>41</v>
      </c>
      <c r="H32" s="196">
        <v>36</v>
      </c>
      <c r="I32" s="196">
        <v>50</v>
      </c>
      <c r="J32" s="196">
        <v>44</v>
      </c>
      <c r="K32" s="196">
        <v>38</v>
      </c>
    </row>
    <row r="33" spans="2:11" ht="14.25" x14ac:dyDescent="0.2">
      <c r="B33" s="2852" t="s">
        <v>957</v>
      </c>
      <c r="C33" s="2853"/>
      <c r="D33" s="195">
        <v>73</v>
      </c>
      <c r="E33" s="195">
        <v>59</v>
      </c>
      <c r="F33" s="196">
        <v>53</v>
      </c>
      <c r="G33" s="196">
        <v>36</v>
      </c>
      <c r="H33" s="196">
        <v>32</v>
      </c>
      <c r="I33" s="196">
        <v>18</v>
      </c>
      <c r="J33" s="196">
        <v>23</v>
      </c>
      <c r="K33" s="196">
        <v>36</v>
      </c>
    </row>
    <row r="34" spans="2:11" ht="14.25" x14ac:dyDescent="0.2">
      <c r="B34" s="2852" t="s">
        <v>961</v>
      </c>
      <c r="C34" s="2853"/>
      <c r="D34" s="195">
        <v>73</v>
      </c>
      <c r="E34" s="195">
        <v>56</v>
      </c>
      <c r="F34" s="196">
        <v>72</v>
      </c>
      <c r="G34" s="196">
        <v>95</v>
      </c>
      <c r="H34" s="196">
        <v>46</v>
      </c>
      <c r="I34" s="196">
        <v>40</v>
      </c>
      <c r="J34" s="196">
        <v>41</v>
      </c>
      <c r="K34" s="196">
        <v>65</v>
      </c>
    </row>
    <row r="35" spans="2:11" ht="14.25" x14ac:dyDescent="0.2">
      <c r="B35" s="2850" t="s">
        <v>959</v>
      </c>
      <c r="C35" s="2851"/>
      <c r="D35" s="195">
        <v>52</v>
      </c>
      <c r="E35" s="195">
        <v>46</v>
      </c>
      <c r="F35" s="196">
        <v>65</v>
      </c>
      <c r="G35" s="196">
        <v>75</v>
      </c>
      <c r="H35" s="196">
        <v>57</v>
      </c>
      <c r="I35" s="196">
        <v>55</v>
      </c>
      <c r="J35" s="196">
        <v>47</v>
      </c>
      <c r="K35" s="196">
        <v>45</v>
      </c>
    </row>
    <row r="36" spans="2:11" ht="22.5" customHeight="1" x14ac:dyDescent="0.2">
      <c r="B36" s="2850" t="s">
        <v>960</v>
      </c>
      <c r="C36" s="2851"/>
      <c r="D36" s="197" t="s">
        <v>2451</v>
      </c>
      <c r="E36" s="197" t="s">
        <v>2451</v>
      </c>
      <c r="F36" s="197" t="s">
        <v>2451</v>
      </c>
      <c r="G36" s="197" t="s">
        <v>2451</v>
      </c>
      <c r="H36" s="197" t="s">
        <v>2451</v>
      </c>
      <c r="I36" s="196">
        <v>181</v>
      </c>
      <c r="J36" s="196">
        <v>151</v>
      </c>
      <c r="K36" s="196">
        <v>183</v>
      </c>
    </row>
    <row r="37" spans="2:11" ht="14.25" x14ac:dyDescent="0.2">
      <c r="B37" s="2850" t="s">
        <v>962</v>
      </c>
      <c r="C37" s="2851"/>
      <c r="D37" s="195">
        <v>41</v>
      </c>
      <c r="E37" s="195">
        <v>37</v>
      </c>
      <c r="F37" s="196">
        <v>30</v>
      </c>
      <c r="G37" s="196">
        <v>48</v>
      </c>
      <c r="H37" s="196">
        <v>30</v>
      </c>
      <c r="I37" s="196">
        <v>32</v>
      </c>
      <c r="J37" s="196">
        <v>28</v>
      </c>
      <c r="K37" s="196">
        <v>27</v>
      </c>
    </row>
    <row r="38" spans="2:11" ht="14.25" x14ac:dyDescent="0.2">
      <c r="B38" s="2850" t="s">
        <v>2453</v>
      </c>
      <c r="C38" s="2851"/>
      <c r="D38" s="195">
        <v>15</v>
      </c>
      <c r="E38" s="195">
        <v>15</v>
      </c>
      <c r="F38" s="196">
        <v>18</v>
      </c>
      <c r="G38" s="196">
        <v>23</v>
      </c>
      <c r="H38" s="196">
        <v>7</v>
      </c>
      <c r="I38" s="197" t="s">
        <v>2451</v>
      </c>
      <c r="J38" s="197" t="s">
        <v>2451</v>
      </c>
      <c r="K38" s="197" t="s">
        <v>2451</v>
      </c>
    </row>
    <row r="39" spans="2:11" ht="14.25" x14ac:dyDescent="0.2">
      <c r="B39" s="2850" t="s">
        <v>963</v>
      </c>
      <c r="C39" s="2851"/>
      <c r="D39" s="195">
        <v>67</v>
      </c>
      <c r="E39" s="195">
        <v>82</v>
      </c>
      <c r="F39" s="196">
        <v>81</v>
      </c>
      <c r="G39" s="196">
        <v>100</v>
      </c>
      <c r="H39" s="196">
        <v>55</v>
      </c>
      <c r="I39" s="196">
        <v>57</v>
      </c>
      <c r="J39" s="196">
        <v>49</v>
      </c>
      <c r="K39" s="196">
        <v>36</v>
      </c>
    </row>
    <row r="40" spans="2:11" ht="14.25" x14ac:dyDescent="0.2">
      <c r="B40" s="2850" t="s">
        <v>965</v>
      </c>
      <c r="C40" s="2851"/>
      <c r="D40" s="195">
        <v>80</v>
      </c>
      <c r="E40" s="195">
        <v>85</v>
      </c>
      <c r="F40" s="196">
        <v>113</v>
      </c>
      <c r="G40" s="196">
        <v>113</v>
      </c>
      <c r="H40" s="196">
        <v>89</v>
      </c>
      <c r="I40" s="196">
        <v>96</v>
      </c>
      <c r="J40" s="196">
        <v>110</v>
      </c>
      <c r="K40" s="196">
        <v>64</v>
      </c>
    </row>
    <row r="41" spans="2:11" ht="12.75" x14ac:dyDescent="0.2">
      <c r="B41" s="2857" t="s">
        <v>2454</v>
      </c>
      <c r="C41" s="2858"/>
      <c r="D41" s="929">
        <f t="shared" ref="D41:K41" si="2">SUM(D19:D40)</f>
        <v>1178</v>
      </c>
      <c r="E41" s="929">
        <f t="shared" si="2"/>
        <v>1109</v>
      </c>
      <c r="F41" s="929">
        <f t="shared" si="2"/>
        <v>1068</v>
      </c>
      <c r="G41" s="929">
        <f t="shared" si="2"/>
        <v>1120</v>
      </c>
      <c r="H41" s="929">
        <f t="shared" si="2"/>
        <v>808</v>
      </c>
      <c r="I41" s="929">
        <f t="shared" si="2"/>
        <v>1095</v>
      </c>
      <c r="J41" s="929">
        <f t="shared" si="2"/>
        <v>958</v>
      </c>
      <c r="K41" s="929">
        <f t="shared" si="2"/>
        <v>887</v>
      </c>
    </row>
    <row r="42" spans="2:11" ht="22.5" customHeight="1" x14ac:dyDescent="0.2">
      <c r="B42" s="2850" t="s">
        <v>2455</v>
      </c>
      <c r="C42" s="2851"/>
      <c r="D42" s="195">
        <v>93</v>
      </c>
      <c r="E42" s="195">
        <v>13</v>
      </c>
      <c r="F42" s="196">
        <v>66</v>
      </c>
      <c r="G42" s="196">
        <v>67</v>
      </c>
      <c r="H42" s="196">
        <v>38</v>
      </c>
      <c r="I42" s="196">
        <v>41</v>
      </c>
      <c r="J42" s="196">
        <v>50</v>
      </c>
      <c r="K42" s="196">
        <v>68</v>
      </c>
    </row>
    <row r="43" spans="2:11" ht="22.5" customHeight="1" x14ac:dyDescent="0.2">
      <c r="B43" s="2850" t="s">
        <v>833</v>
      </c>
      <c r="C43" s="2851"/>
      <c r="D43" s="195">
        <v>76</v>
      </c>
      <c r="E43" s="195">
        <v>62</v>
      </c>
      <c r="F43" s="196">
        <v>82</v>
      </c>
      <c r="G43" s="196">
        <v>61</v>
      </c>
      <c r="H43" s="196">
        <v>50</v>
      </c>
      <c r="I43" s="196">
        <v>46</v>
      </c>
      <c r="J43" s="196">
        <v>40</v>
      </c>
      <c r="K43" s="196">
        <v>55</v>
      </c>
    </row>
    <row r="44" spans="2:11" ht="22.5" customHeight="1" x14ac:dyDescent="0.2">
      <c r="B44" s="2850" t="s">
        <v>2456</v>
      </c>
      <c r="C44" s="2851"/>
      <c r="D44" s="195">
        <v>101</v>
      </c>
      <c r="E44" s="195">
        <v>77</v>
      </c>
      <c r="F44" s="196">
        <v>60</v>
      </c>
      <c r="G44" s="196">
        <v>58</v>
      </c>
      <c r="H44" s="196">
        <v>43</v>
      </c>
      <c r="I44" s="196">
        <v>64</v>
      </c>
      <c r="J44" s="196">
        <v>67</v>
      </c>
      <c r="K44" s="196">
        <v>88</v>
      </c>
    </row>
    <row r="45" spans="2:11" ht="22.5" customHeight="1" x14ac:dyDescent="0.2">
      <c r="B45" s="2850" t="s">
        <v>1212</v>
      </c>
      <c r="C45" s="2851"/>
      <c r="D45" s="197" t="s">
        <v>2451</v>
      </c>
      <c r="E45" s="197" t="s">
        <v>2451</v>
      </c>
      <c r="F45" s="197" t="s">
        <v>2451</v>
      </c>
      <c r="G45" s="197" t="s">
        <v>2451</v>
      </c>
      <c r="H45" s="197" t="s">
        <v>2451</v>
      </c>
      <c r="I45" s="196">
        <v>4</v>
      </c>
      <c r="J45" s="196">
        <v>6</v>
      </c>
      <c r="K45" s="196">
        <v>6</v>
      </c>
    </row>
    <row r="46" spans="2:11" ht="22.5" customHeight="1" x14ac:dyDescent="0.2">
      <c r="B46" s="2850" t="s">
        <v>940</v>
      </c>
      <c r="C46" s="2851"/>
      <c r="D46" s="197" t="s">
        <v>2451</v>
      </c>
      <c r="E46" s="197" t="s">
        <v>2451</v>
      </c>
      <c r="F46" s="197" t="s">
        <v>2451</v>
      </c>
      <c r="G46" s="197" t="s">
        <v>2451</v>
      </c>
      <c r="H46" s="197" t="s">
        <v>2451</v>
      </c>
      <c r="I46" s="196">
        <v>23</v>
      </c>
      <c r="J46" s="196">
        <v>29</v>
      </c>
      <c r="K46" s="196">
        <v>20</v>
      </c>
    </row>
    <row r="47" spans="2:11" ht="22.5" customHeight="1" x14ac:dyDescent="0.2">
      <c r="B47" s="2850" t="s">
        <v>2457</v>
      </c>
      <c r="C47" s="2851"/>
      <c r="D47" s="197" t="s">
        <v>2451</v>
      </c>
      <c r="E47" s="197" t="s">
        <v>2451</v>
      </c>
      <c r="F47" s="196">
        <v>15</v>
      </c>
      <c r="G47" s="196">
        <v>35</v>
      </c>
      <c r="H47" s="196">
        <v>35</v>
      </c>
      <c r="I47" s="196">
        <v>42</v>
      </c>
      <c r="J47" s="196">
        <v>37</v>
      </c>
      <c r="K47" s="196">
        <v>32</v>
      </c>
    </row>
    <row r="48" spans="2:11" ht="22.5" customHeight="1" x14ac:dyDescent="0.2">
      <c r="B48" s="2850" t="s">
        <v>2458</v>
      </c>
      <c r="C48" s="2851"/>
      <c r="D48" s="197" t="s">
        <v>2451</v>
      </c>
      <c r="E48" s="197" t="s">
        <v>2451</v>
      </c>
      <c r="F48" s="197" t="s">
        <v>2451</v>
      </c>
      <c r="G48" s="197" t="s">
        <v>2451</v>
      </c>
      <c r="H48" s="197" t="s">
        <v>2451</v>
      </c>
      <c r="I48" s="196">
        <v>24</v>
      </c>
      <c r="J48" s="196">
        <v>23</v>
      </c>
      <c r="K48" s="196">
        <v>37</v>
      </c>
    </row>
    <row r="49" spans="2:11" ht="22.5" customHeight="1" x14ac:dyDescent="0.2">
      <c r="B49" s="2850" t="s">
        <v>942</v>
      </c>
      <c r="C49" s="2851"/>
      <c r="D49" s="195">
        <v>46</v>
      </c>
      <c r="E49" s="195">
        <v>91</v>
      </c>
      <c r="F49" s="196">
        <v>54</v>
      </c>
      <c r="G49" s="196">
        <v>160</v>
      </c>
      <c r="H49" s="196">
        <v>81</v>
      </c>
      <c r="I49" s="196">
        <v>117</v>
      </c>
      <c r="J49" s="196">
        <v>59</v>
      </c>
      <c r="K49" s="196">
        <v>134</v>
      </c>
    </row>
    <row r="50" spans="2:11" ht="22.5" customHeight="1" x14ac:dyDescent="0.2">
      <c r="B50" s="2850" t="s">
        <v>1214</v>
      </c>
      <c r="C50" s="2851"/>
      <c r="D50" s="197" t="s">
        <v>2451</v>
      </c>
      <c r="E50" s="197" t="s">
        <v>2451</v>
      </c>
      <c r="F50" s="196">
        <v>7</v>
      </c>
      <c r="G50" s="196">
        <v>8</v>
      </c>
      <c r="H50" s="196">
        <v>8</v>
      </c>
      <c r="I50" s="196">
        <v>4</v>
      </c>
      <c r="J50" s="196">
        <v>7</v>
      </c>
      <c r="K50" s="196">
        <v>3</v>
      </c>
    </row>
    <row r="51" spans="2:11" ht="22.5" customHeight="1" x14ac:dyDescent="0.2">
      <c r="B51" s="2850" t="s">
        <v>2459</v>
      </c>
      <c r="C51" s="2851"/>
      <c r="D51" s="195">
        <v>236</v>
      </c>
      <c r="E51" s="195">
        <v>227</v>
      </c>
      <c r="F51" s="196">
        <v>113</v>
      </c>
      <c r="G51" s="196">
        <v>143</v>
      </c>
      <c r="H51" s="196">
        <v>110</v>
      </c>
      <c r="I51" s="196" t="s">
        <v>2122</v>
      </c>
      <c r="J51" s="196">
        <v>39</v>
      </c>
      <c r="K51" s="197" t="s">
        <v>2451</v>
      </c>
    </row>
    <row r="52" spans="2:11" ht="22.5" customHeight="1" x14ac:dyDescent="0.2">
      <c r="B52" s="2850" t="s">
        <v>2460</v>
      </c>
      <c r="C52" s="2851"/>
      <c r="D52" s="197" t="s">
        <v>2451</v>
      </c>
      <c r="E52" s="197" t="s">
        <v>2451</v>
      </c>
      <c r="F52" s="197" t="s">
        <v>2451</v>
      </c>
      <c r="G52" s="197" t="s">
        <v>2451</v>
      </c>
      <c r="H52" s="197" t="s">
        <v>2451</v>
      </c>
      <c r="I52" s="197" t="s">
        <v>2451</v>
      </c>
      <c r="J52" s="197" t="s">
        <v>2451</v>
      </c>
      <c r="K52" s="198">
        <v>166</v>
      </c>
    </row>
    <row r="53" spans="2:11" ht="22.5" customHeight="1" x14ac:dyDescent="0.2">
      <c r="B53" s="2850" t="s">
        <v>2461</v>
      </c>
      <c r="C53" s="2851"/>
      <c r="D53" s="197" t="s">
        <v>2451</v>
      </c>
      <c r="E53" s="197" t="s">
        <v>2451</v>
      </c>
      <c r="F53" s="196">
        <v>15</v>
      </c>
      <c r="G53" s="196">
        <v>17</v>
      </c>
      <c r="H53" s="196">
        <v>6</v>
      </c>
      <c r="I53" s="196">
        <v>15</v>
      </c>
      <c r="J53" s="196">
        <v>15</v>
      </c>
      <c r="K53" s="196">
        <v>20</v>
      </c>
    </row>
    <row r="54" spans="2:11" ht="22.5" customHeight="1" x14ac:dyDescent="0.2">
      <c r="B54" s="2850" t="s">
        <v>946</v>
      </c>
      <c r="C54" s="2851"/>
      <c r="D54" s="195">
        <v>166</v>
      </c>
      <c r="E54" s="195">
        <v>128</v>
      </c>
      <c r="F54" s="196">
        <v>108</v>
      </c>
      <c r="G54" s="196">
        <v>76</v>
      </c>
      <c r="H54" s="196">
        <v>69</v>
      </c>
      <c r="I54" s="196">
        <v>85</v>
      </c>
      <c r="J54" s="196">
        <v>79</v>
      </c>
      <c r="K54" s="196">
        <v>76</v>
      </c>
    </row>
    <row r="55" spans="2:11" ht="22.5" customHeight="1" x14ac:dyDescent="0.2">
      <c r="B55" s="2850" t="s">
        <v>948</v>
      </c>
      <c r="C55" s="2851"/>
      <c r="D55" s="195">
        <v>71</v>
      </c>
      <c r="E55" s="195">
        <v>99</v>
      </c>
      <c r="F55" s="196">
        <v>56</v>
      </c>
      <c r="G55" s="196">
        <v>26</v>
      </c>
      <c r="H55" s="196">
        <v>3</v>
      </c>
      <c r="I55" s="197" t="s">
        <v>2451</v>
      </c>
      <c r="J55" s="197" t="s">
        <v>2451</v>
      </c>
      <c r="K55" s="197" t="s">
        <v>2451</v>
      </c>
    </row>
    <row r="56" spans="2:11" ht="22.5" customHeight="1" x14ac:dyDescent="0.2">
      <c r="B56" s="2850" t="s">
        <v>950</v>
      </c>
      <c r="C56" s="2851"/>
      <c r="D56" s="197" t="s">
        <v>2451</v>
      </c>
      <c r="E56" s="197" t="s">
        <v>2451</v>
      </c>
      <c r="F56" s="197" t="s">
        <v>2451</v>
      </c>
      <c r="G56" s="196">
        <v>44</v>
      </c>
      <c r="H56" s="196">
        <v>65</v>
      </c>
      <c r="I56" s="196">
        <v>65</v>
      </c>
      <c r="J56" s="196">
        <v>98</v>
      </c>
      <c r="K56" s="196">
        <v>69</v>
      </c>
    </row>
    <row r="57" spans="2:11" ht="22.5" customHeight="1" x14ac:dyDescent="0.2">
      <c r="B57" s="2850" t="s">
        <v>1217</v>
      </c>
      <c r="C57" s="2851"/>
      <c r="D57" s="197" t="s">
        <v>2451</v>
      </c>
      <c r="E57" s="197" t="s">
        <v>2451</v>
      </c>
      <c r="F57" s="196">
        <v>18</v>
      </c>
      <c r="G57" s="196">
        <v>32</v>
      </c>
      <c r="H57" s="196">
        <v>33</v>
      </c>
      <c r="I57" s="196">
        <v>20</v>
      </c>
      <c r="J57" s="196">
        <v>15</v>
      </c>
      <c r="K57" s="196">
        <v>8</v>
      </c>
    </row>
    <row r="58" spans="2:11" ht="22.5" customHeight="1" x14ac:dyDescent="0.2">
      <c r="B58" s="2850" t="s">
        <v>952</v>
      </c>
      <c r="C58" s="2851"/>
      <c r="D58" s="195">
        <v>58</v>
      </c>
      <c r="E58" s="195">
        <v>97</v>
      </c>
      <c r="F58" s="196">
        <v>81</v>
      </c>
      <c r="G58" s="196">
        <v>107</v>
      </c>
      <c r="H58" s="196">
        <v>71</v>
      </c>
      <c r="I58" s="196"/>
      <c r="J58" s="196">
        <v>28</v>
      </c>
      <c r="K58" s="197" t="s">
        <v>2451</v>
      </c>
    </row>
    <row r="59" spans="2:11" ht="22.5" customHeight="1" x14ac:dyDescent="0.2">
      <c r="B59" s="2850" t="s">
        <v>788</v>
      </c>
      <c r="C59" s="2851"/>
      <c r="D59" s="197" t="s">
        <v>2451</v>
      </c>
      <c r="E59" s="197" t="s">
        <v>2451</v>
      </c>
      <c r="F59" s="197" t="s">
        <v>2451</v>
      </c>
      <c r="G59" s="197" t="s">
        <v>2451</v>
      </c>
      <c r="H59" s="197" t="s">
        <v>2451</v>
      </c>
      <c r="I59" s="197" t="s">
        <v>2451</v>
      </c>
      <c r="J59" s="196">
        <v>83</v>
      </c>
      <c r="K59" s="196">
        <v>121</v>
      </c>
    </row>
    <row r="60" spans="2:11" ht="22.5" customHeight="1" x14ac:dyDescent="0.2">
      <c r="B60" s="2850" t="s">
        <v>956</v>
      </c>
      <c r="C60" s="2851"/>
      <c r="D60" s="195">
        <v>58</v>
      </c>
      <c r="E60" s="195">
        <v>44</v>
      </c>
      <c r="F60" s="196">
        <v>48</v>
      </c>
      <c r="G60" s="196">
        <v>39</v>
      </c>
      <c r="H60" s="196">
        <v>55</v>
      </c>
      <c r="I60" s="196"/>
      <c r="J60" s="196">
        <v>5</v>
      </c>
      <c r="K60" s="197" t="s">
        <v>2451</v>
      </c>
    </row>
    <row r="61" spans="2:11" ht="22.5" customHeight="1" x14ac:dyDescent="0.2">
      <c r="B61" s="2850" t="s">
        <v>845</v>
      </c>
      <c r="C61" s="2851"/>
      <c r="D61" s="195">
        <v>87</v>
      </c>
      <c r="E61" s="195">
        <v>71</v>
      </c>
      <c r="F61" s="196">
        <v>62</v>
      </c>
      <c r="G61" s="196">
        <v>77</v>
      </c>
      <c r="H61" s="196">
        <v>78</v>
      </c>
      <c r="I61" s="196">
        <v>59</v>
      </c>
      <c r="J61" s="196">
        <v>75</v>
      </c>
      <c r="K61" s="196">
        <v>74</v>
      </c>
    </row>
    <row r="62" spans="2:11" ht="22.5" customHeight="1" x14ac:dyDescent="0.2">
      <c r="B62" s="2850" t="s">
        <v>2462</v>
      </c>
      <c r="C62" s="2851"/>
      <c r="D62" s="197" t="s">
        <v>2451</v>
      </c>
      <c r="E62" s="197" t="s">
        <v>2451</v>
      </c>
      <c r="F62" s="197" t="s">
        <v>2451</v>
      </c>
      <c r="G62" s="197" t="s">
        <v>2451</v>
      </c>
      <c r="H62" s="197" t="s">
        <v>2451</v>
      </c>
      <c r="I62" s="196">
        <v>5</v>
      </c>
      <c r="J62" s="196">
        <v>8</v>
      </c>
      <c r="K62" s="196">
        <v>8</v>
      </c>
    </row>
    <row r="63" spans="2:11" ht="22.5" customHeight="1" x14ac:dyDescent="0.2">
      <c r="B63" s="2850" t="s">
        <v>958</v>
      </c>
      <c r="C63" s="2851"/>
      <c r="D63" s="195">
        <v>82</v>
      </c>
      <c r="E63" s="195">
        <v>88</v>
      </c>
      <c r="F63" s="196">
        <v>42</v>
      </c>
      <c r="G63" s="196">
        <v>70</v>
      </c>
      <c r="H63" s="196">
        <v>51</v>
      </c>
      <c r="I63" s="196">
        <v>55</v>
      </c>
      <c r="J63" s="196">
        <v>41</v>
      </c>
      <c r="K63" s="196">
        <v>50</v>
      </c>
    </row>
    <row r="64" spans="2:11" ht="22.5" customHeight="1" x14ac:dyDescent="0.2">
      <c r="B64" s="2850" t="s">
        <v>848</v>
      </c>
      <c r="C64" s="2851"/>
      <c r="D64" s="197" t="s">
        <v>2451</v>
      </c>
      <c r="E64" s="197" t="s">
        <v>2451</v>
      </c>
      <c r="F64" s="196">
        <v>65</v>
      </c>
      <c r="G64" s="196">
        <v>51</v>
      </c>
      <c r="H64" s="196">
        <v>40</v>
      </c>
      <c r="I64" s="196">
        <v>48</v>
      </c>
      <c r="J64" s="196">
        <v>34</v>
      </c>
      <c r="K64" s="196">
        <v>50</v>
      </c>
    </row>
    <row r="65" spans="2:14" ht="22.5" customHeight="1" x14ac:dyDescent="0.2">
      <c r="B65" s="2850" t="s">
        <v>1219</v>
      </c>
      <c r="C65" s="2851"/>
      <c r="D65" s="197" t="s">
        <v>2451</v>
      </c>
      <c r="E65" s="197" t="s">
        <v>2451</v>
      </c>
      <c r="F65" s="196">
        <v>15</v>
      </c>
      <c r="G65" s="196">
        <v>21</v>
      </c>
      <c r="H65" s="196">
        <v>14</v>
      </c>
      <c r="I65" s="196">
        <v>25</v>
      </c>
      <c r="J65" s="196">
        <v>14</v>
      </c>
      <c r="K65" s="196">
        <v>16</v>
      </c>
    </row>
    <row r="66" spans="2:14" ht="22.5" customHeight="1" x14ac:dyDescent="0.2">
      <c r="B66" s="2850" t="s">
        <v>849</v>
      </c>
      <c r="C66" s="2851"/>
      <c r="D66" s="195">
        <v>177</v>
      </c>
      <c r="E66" s="195">
        <v>138</v>
      </c>
      <c r="F66" s="196">
        <v>75</v>
      </c>
      <c r="G66" s="196">
        <v>61</v>
      </c>
      <c r="H66" s="196">
        <v>53</v>
      </c>
      <c r="I66" s="196">
        <v>73</v>
      </c>
      <c r="J66" s="196">
        <v>55</v>
      </c>
      <c r="K66" s="196">
        <v>60</v>
      </c>
    </row>
    <row r="67" spans="2:14" ht="22.5" customHeight="1" x14ac:dyDescent="0.2">
      <c r="B67" s="2850" t="s">
        <v>850</v>
      </c>
      <c r="C67" s="2851"/>
      <c r="D67" s="195">
        <v>252</v>
      </c>
      <c r="E67" s="195">
        <v>218</v>
      </c>
      <c r="F67" s="196">
        <v>162</v>
      </c>
      <c r="G67" s="196">
        <v>157</v>
      </c>
      <c r="H67" s="196">
        <v>123</v>
      </c>
      <c r="I67" s="196">
        <v>132</v>
      </c>
      <c r="J67" s="196">
        <v>113</v>
      </c>
      <c r="K67" s="196">
        <v>111</v>
      </c>
    </row>
    <row r="68" spans="2:14" ht="22.5" customHeight="1" x14ac:dyDescent="0.2">
      <c r="B68" s="2850" t="s">
        <v>1220</v>
      </c>
      <c r="C68" s="2851"/>
      <c r="D68" s="197" t="s">
        <v>2451</v>
      </c>
      <c r="E68" s="197" t="s">
        <v>2451</v>
      </c>
      <c r="F68" s="197" t="s">
        <v>2451</v>
      </c>
      <c r="G68" s="197" t="s">
        <v>2451</v>
      </c>
      <c r="H68" s="197" t="s">
        <v>2451</v>
      </c>
      <c r="I68" s="196">
        <v>24</v>
      </c>
      <c r="J68" s="196">
        <v>21</v>
      </c>
      <c r="K68" s="196">
        <v>19</v>
      </c>
    </row>
    <row r="69" spans="2:14" ht="22.5" customHeight="1" x14ac:dyDescent="0.2">
      <c r="B69" s="2850" t="s">
        <v>851</v>
      </c>
      <c r="C69" s="2851"/>
      <c r="D69" s="195">
        <v>115</v>
      </c>
      <c r="E69" s="195">
        <v>105</v>
      </c>
      <c r="F69" s="196">
        <v>77</v>
      </c>
      <c r="G69" s="196">
        <v>69</v>
      </c>
      <c r="H69" s="196">
        <v>65</v>
      </c>
      <c r="I69" s="196">
        <v>43</v>
      </c>
      <c r="J69" s="196">
        <v>57</v>
      </c>
      <c r="K69" s="196">
        <v>60</v>
      </c>
    </row>
    <row r="70" spans="2:14" ht="22.5" customHeight="1" x14ac:dyDescent="0.2">
      <c r="B70" s="2850" t="s">
        <v>964</v>
      </c>
      <c r="C70" s="2851"/>
      <c r="D70" s="195">
        <v>73</v>
      </c>
      <c r="E70" s="195">
        <v>19</v>
      </c>
      <c r="F70" s="196">
        <v>29</v>
      </c>
      <c r="G70" s="196">
        <v>23</v>
      </c>
      <c r="H70" s="196">
        <v>2</v>
      </c>
      <c r="I70" s="197" t="s">
        <v>2451</v>
      </c>
      <c r="J70" s="197" t="s">
        <v>2451</v>
      </c>
      <c r="K70" s="197" t="s">
        <v>2451</v>
      </c>
    </row>
    <row r="71" spans="2:14" ht="15" x14ac:dyDescent="0.2">
      <c r="B71" s="2156" t="s">
        <v>2463</v>
      </c>
      <c r="C71" s="2826"/>
      <c r="D71" s="1530">
        <v>1691</v>
      </c>
      <c r="E71" s="1530">
        <v>1477</v>
      </c>
      <c r="F71" s="1530">
        <v>1250</v>
      </c>
      <c r="G71" s="1530">
        <v>1402</v>
      </c>
      <c r="H71" s="1530">
        <v>1093</v>
      </c>
      <c r="I71" s="1530">
        <v>1014</v>
      </c>
      <c r="J71" s="1530">
        <v>1098</v>
      </c>
      <c r="K71" s="1530">
        <v>1351</v>
      </c>
    </row>
    <row r="72" spans="2:14" ht="22.5" customHeight="1" x14ac:dyDescent="0.2">
      <c r="B72" s="184"/>
      <c r="C72" s="184"/>
      <c r="D72" s="185"/>
      <c r="E72" s="185"/>
      <c r="F72" s="185"/>
      <c r="G72" s="185"/>
      <c r="H72" s="185"/>
      <c r="I72" s="185"/>
      <c r="J72" s="185"/>
      <c r="K72" s="185"/>
      <c r="L72" s="2396"/>
      <c r="M72" s="2396"/>
      <c r="N72" s="2396"/>
    </row>
    <row r="73" spans="2:14" ht="15.75" customHeight="1" x14ac:dyDescent="0.2">
      <c r="B73" s="2118" t="s">
        <v>1705</v>
      </c>
      <c r="C73" s="2118"/>
      <c r="D73" s="2118"/>
      <c r="E73" s="2118"/>
    </row>
    <row r="74" spans="2:14" ht="15.75" customHeight="1" x14ac:dyDescent="0.2">
      <c r="B74" s="2854" t="s">
        <v>2464</v>
      </c>
      <c r="C74" s="2396"/>
      <c r="D74" s="2396"/>
      <c r="E74" s="2397"/>
    </row>
    <row r="75" spans="2:14" ht="15.75" customHeight="1" x14ac:dyDescent="0.2">
      <c r="B75" s="2395"/>
      <c r="C75" s="2396"/>
      <c r="D75" s="2396"/>
      <c r="E75" s="2397"/>
    </row>
    <row r="76" spans="2:14" ht="15.75" customHeight="1" x14ac:dyDescent="0.2">
      <c r="B76" s="2395"/>
      <c r="C76" s="2396"/>
      <c r="D76" s="2396"/>
      <c r="E76" s="2397"/>
    </row>
    <row r="77" spans="2:14" ht="15.75" customHeight="1" x14ac:dyDescent="0.2">
      <c r="B77" s="2395"/>
      <c r="C77" s="2396"/>
      <c r="D77" s="2396"/>
      <c r="E77" s="2397"/>
    </row>
    <row r="78" spans="2:14" ht="15.75" customHeight="1" x14ac:dyDescent="0.2">
      <c r="B78" s="2395"/>
      <c r="C78" s="2396"/>
      <c r="D78" s="2396"/>
      <c r="E78" s="2397"/>
    </row>
    <row r="79" spans="2:14" ht="15.75" customHeight="1" x14ac:dyDescent="0.2">
      <c r="B79" s="2395"/>
      <c r="C79" s="2396"/>
      <c r="D79" s="2396"/>
      <c r="E79" s="2397"/>
    </row>
    <row r="80" spans="2:14" ht="15.75" customHeight="1" x14ac:dyDescent="0.2">
      <c r="B80" s="2395"/>
      <c r="C80" s="2396"/>
      <c r="D80" s="2396"/>
      <c r="E80" s="2397"/>
    </row>
    <row r="81" spans="2:5" ht="15.75" customHeight="1" x14ac:dyDescent="0.2">
      <c r="B81" s="2395"/>
      <c r="C81" s="2396"/>
      <c r="D81" s="2396"/>
      <c r="E81" s="2397"/>
    </row>
    <row r="82" spans="2:5" ht="15.75" customHeight="1" x14ac:dyDescent="0.2">
      <c r="B82" s="2395"/>
      <c r="C82" s="2396"/>
      <c r="D82" s="2396"/>
      <c r="E82" s="2397"/>
    </row>
    <row r="83" spans="2:5" ht="15.75" customHeight="1" x14ac:dyDescent="0.2">
      <c r="B83" s="2398"/>
      <c r="C83" s="2399"/>
      <c r="D83" s="2399"/>
      <c r="E83" s="2400"/>
    </row>
  </sheetData>
  <mergeCells count="80">
    <mergeCell ref="B2:D2"/>
    <mergeCell ref="B4:C4"/>
    <mergeCell ref="D4:E4"/>
    <mergeCell ref="F4:G4"/>
    <mergeCell ref="E2:J2"/>
    <mergeCell ref="H4:J4"/>
    <mergeCell ref="H7:J7"/>
    <mergeCell ref="H8:J8"/>
    <mergeCell ref="B5:C5"/>
    <mergeCell ref="D5:E5"/>
    <mergeCell ref="F5:G5"/>
    <mergeCell ref="B6:C6"/>
    <mergeCell ref="D6:E6"/>
    <mergeCell ref="F6:G6"/>
    <mergeCell ref="H5:J5"/>
    <mergeCell ref="H6:J6"/>
    <mergeCell ref="B7:C7"/>
    <mergeCell ref="D7:E7"/>
    <mergeCell ref="F7:G7"/>
    <mergeCell ref="B8:C8"/>
    <mergeCell ref="D8:E8"/>
    <mergeCell ref="F8:G8"/>
    <mergeCell ref="B18:C18"/>
    <mergeCell ref="B26:C26"/>
    <mergeCell ref="B27:C27"/>
    <mergeCell ref="B28:C28"/>
    <mergeCell ref="B10:J10"/>
    <mergeCell ref="L72:N72"/>
    <mergeCell ref="B73:E73"/>
    <mergeCell ref="B74:E83"/>
    <mergeCell ref="B19:C19"/>
    <mergeCell ref="B20:C20"/>
    <mergeCell ref="B21:C21"/>
    <mergeCell ref="B22:C22"/>
    <mergeCell ref="B23:C23"/>
    <mergeCell ref="B24:C24"/>
    <mergeCell ref="B25:C25"/>
    <mergeCell ref="B29:C29"/>
    <mergeCell ref="B41:C41"/>
    <mergeCell ref="B42:C42"/>
    <mergeCell ref="B43:C43"/>
    <mergeCell ref="B44:C44"/>
    <mergeCell ref="B30:C30"/>
    <mergeCell ref="B31:C31"/>
    <mergeCell ref="B32:C32"/>
    <mergeCell ref="B33:C33"/>
    <mergeCell ref="B34:C34"/>
    <mergeCell ref="B35:C35"/>
    <mergeCell ref="B37:C37"/>
    <mergeCell ref="B38:C38"/>
    <mergeCell ref="B69:C69"/>
    <mergeCell ref="B70:C70"/>
    <mergeCell ref="B71:C71"/>
    <mergeCell ref="B50:C50"/>
    <mergeCell ref="B51:C51"/>
    <mergeCell ref="B52:C52"/>
    <mergeCell ref="B53:C53"/>
    <mergeCell ref="B54:C54"/>
    <mergeCell ref="B55:C55"/>
    <mergeCell ref="B60:C60"/>
    <mergeCell ref="B56:C56"/>
    <mergeCell ref="B57:C57"/>
    <mergeCell ref="B58:C58"/>
    <mergeCell ref="B59:C59"/>
    <mergeCell ref="B68:C68"/>
    <mergeCell ref="B36:C36"/>
    <mergeCell ref="B62:C62"/>
    <mergeCell ref="B63:C63"/>
    <mergeCell ref="B64:C64"/>
    <mergeCell ref="B65:C65"/>
    <mergeCell ref="B66:C66"/>
    <mergeCell ref="B67:C67"/>
    <mergeCell ref="B61:C61"/>
    <mergeCell ref="B45:C45"/>
    <mergeCell ref="B46:C46"/>
    <mergeCell ref="B47:C47"/>
    <mergeCell ref="B48:C48"/>
    <mergeCell ref="B49:C49"/>
    <mergeCell ref="B39:C39"/>
    <mergeCell ref="B40:C40"/>
  </mergeCells>
  <pageMargins left="0.7" right="0.7" top="0.75" bottom="0.75" header="0.3" footer="0.3"/>
  <drawing r:id="rId1"/>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3FCA56-7FF0-47CC-9691-1E9F0B97E3DF}">
  <sheetPr>
    <tabColor theme="4" tint="0.79998168889431442"/>
    <pageSetUpPr fitToPage="1"/>
  </sheetPr>
  <dimension ref="B2:M29"/>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16.85546875" style="39" customWidth="1"/>
    <col min="4" max="4" width="25" style="39" customWidth="1"/>
    <col min="5" max="7" width="12.5703125" style="39" customWidth="1"/>
    <col min="8" max="10" width="14.5703125" style="39" customWidth="1"/>
    <col min="11" max="11" width="32.5703125" style="39" customWidth="1"/>
    <col min="12" max="20" width="7.5703125" style="39" customWidth="1"/>
    <col min="21" max="16384" width="12.5703125" style="39"/>
  </cols>
  <sheetData>
    <row r="2" spans="2:10" s="166" customFormat="1" ht="27.75" customHeight="1" x14ac:dyDescent="0.25">
      <c r="B2" s="2625" t="s">
        <v>0</v>
      </c>
      <c r="C2" s="2626"/>
      <c r="D2" s="2626"/>
      <c r="E2" s="2046" t="s">
        <v>123</v>
      </c>
      <c r="F2" s="2047"/>
      <c r="G2" s="2047"/>
      <c r="H2" s="2047"/>
      <c r="I2" s="2047"/>
      <c r="J2" s="2106"/>
    </row>
    <row r="3" spans="2:10" ht="22.5" customHeight="1" x14ac:dyDescent="0.2">
      <c r="B3" s="40"/>
      <c r="C3" s="40"/>
      <c r="D3" s="41"/>
      <c r="E3" s="41"/>
      <c r="F3" s="41"/>
      <c r="G3" s="41"/>
      <c r="H3" s="41"/>
      <c r="I3" s="41"/>
    </row>
    <row r="4" spans="2:10" ht="56.25" customHeight="1" x14ac:dyDescent="0.2">
      <c r="B4" s="2118" t="s">
        <v>124</v>
      </c>
      <c r="C4" s="1943"/>
      <c r="D4" s="2107" t="s">
        <v>116</v>
      </c>
      <c r="E4" s="2143"/>
      <c r="F4" s="2189" t="s">
        <v>126</v>
      </c>
      <c r="G4" s="1936"/>
      <c r="H4" s="2109" t="s">
        <v>2465</v>
      </c>
      <c r="I4" s="2052"/>
      <c r="J4" s="2053"/>
    </row>
    <row r="5" spans="2:10" ht="30.75" customHeight="1" x14ac:dyDescent="0.2">
      <c r="B5" s="2118" t="s">
        <v>645</v>
      </c>
      <c r="C5" s="1943"/>
      <c r="D5" s="2098" t="s">
        <v>2466</v>
      </c>
      <c r="E5" s="2040"/>
      <c r="F5" s="2189" t="s">
        <v>130</v>
      </c>
      <c r="G5" s="1936"/>
      <c r="H5" s="2103" t="s">
        <v>1369</v>
      </c>
      <c r="I5" s="2066"/>
      <c r="J5" s="2067"/>
    </row>
    <row r="6" spans="2:10" ht="27" customHeight="1" x14ac:dyDescent="0.2">
      <c r="B6" s="2118" t="s">
        <v>132</v>
      </c>
      <c r="C6" s="1943"/>
      <c r="D6" s="2098" t="s">
        <v>2309</v>
      </c>
      <c r="E6" s="2040"/>
      <c r="F6" s="2189" t="s">
        <v>134</v>
      </c>
      <c r="G6" s="1936"/>
      <c r="H6" s="2098" t="s">
        <v>135</v>
      </c>
      <c r="I6" s="2039"/>
      <c r="J6" s="2040"/>
    </row>
    <row r="7" spans="2:10" ht="27" customHeight="1" x14ac:dyDescent="0.2">
      <c r="B7" s="2118" t="s">
        <v>136</v>
      </c>
      <c r="C7" s="1943"/>
      <c r="D7" s="2098" t="s">
        <v>2432</v>
      </c>
      <c r="E7" s="2040"/>
      <c r="F7" s="2189" t="s">
        <v>138</v>
      </c>
      <c r="G7" s="1936"/>
      <c r="H7" s="2098" t="s">
        <v>139</v>
      </c>
      <c r="I7" s="2039"/>
      <c r="J7" s="2040"/>
    </row>
    <row r="8" spans="2:10" ht="27" customHeight="1" x14ac:dyDescent="0.2">
      <c r="B8" s="2118" t="s">
        <v>140</v>
      </c>
      <c r="C8" s="1943"/>
      <c r="D8" s="2098" t="s">
        <v>2433</v>
      </c>
      <c r="E8" s="2040"/>
      <c r="F8" s="2189" t="s">
        <v>142</v>
      </c>
      <c r="G8" s="1936"/>
      <c r="H8" s="2098" t="s">
        <v>2467</v>
      </c>
      <c r="I8" s="2039"/>
      <c r="J8" s="2040"/>
    </row>
    <row r="9" spans="2:10" ht="15" customHeight="1" x14ac:dyDescent="0.2"/>
    <row r="10" spans="2:10" ht="22.5" customHeight="1" x14ac:dyDescent="0.2">
      <c r="B10" s="2812" t="s">
        <v>144</v>
      </c>
      <c r="C10" s="2813"/>
      <c r="D10" s="2813"/>
      <c r="E10" s="2813"/>
      <c r="F10" s="2813"/>
      <c r="G10" s="2813"/>
      <c r="H10" s="2813"/>
      <c r="I10" s="2813"/>
      <c r="J10" s="2813"/>
    </row>
    <row r="11" spans="2:10" s="172" customFormat="1" ht="22.5" customHeight="1" x14ac:dyDescent="0.2">
      <c r="B11" s="1106" t="s">
        <v>2468</v>
      </c>
      <c r="C11" s="1106"/>
      <c r="D11" s="1109"/>
      <c r="E11" s="1109"/>
      <c r="F11" s="1109" t="s">
        <v>601</v>
      </c>
      <c r="G11" s="1109"/>
      <c r="H11" s="1109"/>
      <c r="I11" s="1100"/>
      <c r="J11" s="1116"/>
    </row>
    <row r="12" spans="2:10" ht="22.5" customHeight="1" x14ac:dyDescent="0.2"/>
    <row r="13" spans="2:10" ht="22.5" customHeight="1" x14ac:dyDescent="0.2">
      <c r="B13" s="2270" t="s">
        <v>2469</v>
      </c>
      <c r="C13" s="2270"/>
      <c r="D13" s="1146" t="s">
        <v>1622</v>
      </c>
      <c r="E13" s="1146" t="s">
        <v>828</v>
      </c>
      <c r="F13" s="1146" t="s">
        <v>829</v>
      </c>
      <c r="G13" s="1146" t="s">
        <v>503</v>
      </c>
      <c r="H13" s="1146" t="s">
        <v>504</v>
      </c>
      <c r="I13" s="1146" t="s">
        <v>505</v>
      </c>
      <c r="J13" s="1146" t="s">
        <v>506</v>
      </c>
    </row>
    <row r="14" spans="2:10" ht="19.5" customHeight="1" x14ac:dyDescent="0.2">
      <c r="B14" s="2803" t="s">
        <v>2470</v>
      </c>
      <c r="C14" s="2803"/>
      <c r="D14" s="1783">
        <v>2852</v>
      </c>
      <c r="E14" s="1783">
        <v>3311</v>
      </c>
      <c r="F14" s="1783">
        <v>3654</v>
      </c>
      <c r="G14" s="1783">
        <v>4078</v>
      </c>
      <c r="H14" s="1767" t="s">
        <v>577</v>
      </c>
      <c r="I14" s="1767" t="s">
        <v>577</v>
      </c>
      <c r="J14" s="1767" t="s">
        <v>577</v>
      </c>
    </row>
    <row r="15" spans="2:10" ht="19.5" customHeight="1" x14ac:dyDescent="0.2">
      <c r="B15" s="2151" t="s">
        <v>2471</v>
      </c>
      <c r="C15" s="2151"/>
      <c r="D15" s="14">
        <v>1230</v>
      </c>
      <c r="E15" s="14">
        <v>1309</v>
      </c>
      <c r="F15" s="14">
        <v>1450</v>
      </c>
      <c r="G15" s="14">
        <v>1505</v>
      </c>
      <c r="H15" s="1861" t="s">
        <v>2122</v>
      </c>
      <c r="I15" s="1861" t="s">
        <v>2122</v>
      </c>
      <c r="J15" s="1862">
        <v>1528</v>
      </c>
    </row>
    <row r="16" spans="2:10" ht="19.5" customHeight="1" x14ac:dyDescent="0.2">
      <c r="B16" s="2151" t="s">
        <v>2472</v>
      </c>
      <c r="C16" s="2151"/>
      <c r="D16" s="14">
        <v>661</v>
      </c>
      <c r="E16" s="14">
        <v>1135</v>
      </c>
      <c r="F16" s="14">
        <v>1671</v>
      </c>
      <c r="G16" s="14">
        <v>2372</v>
      </c>
      <c r="H16" s="1861" t="s">
        <v>2122</v>
      </c>
      <c r="I16" s="1861" t="s">
        <v>2122</v>
      </c>
      <c r="J16" s="1862">
        <v>3660</v>
      </c>
    </row>
    <row r="17" spans="2:13" ht="48" x14ac:dyDescent="0.2">
      <c r="B17" s="2151" t="s">
        <v>2473</v>
      </c>
      <c r="C17" s="2151"/>
      <c r="D17" s="14" t="s">
        <v>1242</v>
      </c>
      <c r="E17" s="14">
        <v>37</v>
      </c>
      <c r="F17" s="14">
        <v>88</v>
      </c>
      <c r="G17" s="14">
        <v>185</v>
      </c>
      <c r="H17" s="1861" t="s">
        <v>2474</v>
      </c>
      <c r="I17" s="1784" t="s">
        <v>2475</v>
      </c>
      <c r="J17" s="1862" t="s">
        <v>2476</v>
      </c>
    </row>
    <row r="18" spans="2:13" ht="22.5" customHeight="1" x14ac:dyDescent="0.2">
      <c r="B18" s="184"/>
      <c r="C18" s="184"/>
      <c r="D18" s="185"/>
      <c r="E18" s="185"/>
      <c r="F18" s="185"/>
      <c r="G18" s="185"/>
      <c r="H18" s="185"/>
      <c r="I18" s="185"/>
      <c r="J18" s="185"/>
      <c r="K18" s="2396"/>
      <c r="L18" s="2396"/>
      <c r="M18" s="2396"/>
    </row>
    <row r="19" spans="2:13" ht="15.75" customHeight="1" x14ac:dyDescent="0.2">
      <c r="B19" s="2307" t="s">
        <v>1705</v>
      </c>
      <c r="C19" s="2307"/>
      <c r="D19" s="2307"/>
      <c r="E19" s="2307"/>
    </row>
    <row r="20" spans="2:13" ht="15.75" customHeight="1" x14ac:dyDescent="0.2">
      <c r="B20" s="2395" t="s">
        <v>2477</v>
      </c>
      <c r="C20" s="2396"/>
      <c r="D20" s="2396"/>
      <c r="E20" s="2397"/>
    </row>
    <row r="21" spans="2:13" ht="15.75" customHeight="1" x14ac:dyDescent="0.2">
      <c r="B21" s="2395"/>
      <c r="C21" s="2396"/>
      <c r="D21" s="2396"/>
      <c r="E21" s="2397"/>
    </row>
    <row r="22" spans="2:13" ht="15.75" customHeight="1" x14ac:dyDescent="0.2">
      <c r="B22" s="2395"/>
      <c r="C22" s="2396"/>
      <c r="D22" s="2396"/>
      <c r="E22" s="2397"/>
    </row>
    <row r="23" spans="2:13" ht="15.75" customHeight="1" x14ac:dyDescent="0.2">
      <c r="B23" s="2395"/>
      <c r="C23" s="2396"/>
      <c r="D23" s="2396"/>
      <c r="E23" s="2397"/>
    </row>
    <row r="24" spans="2:13" ht="15.75" customHeight="1" x14ac:dyDescent="0.2">
      <c r="B24" s="2395"/>
      <c r="C24" s="2396"/>
      <c r="D24" s="2396"/>
      <c r="E24" s="2397"/>
    </row>
    <row r="25" spans="2:13" ht="15.75" customHeight="1" x14ac:dyDescent="0.2">
      <c r="B25" s="2395"/>
      <c r="C25" s="2396"/>
      <c r="D25" s="2396"/>
      <c r="E25" s="2397"/>
    </row>
    <row r="26" spans="2:13" ht="15.75" customHeight="1" x14ac:dyDescent="0.2">
      <c r="B26" s="2395"/>
      <c r="C26" s="2396"/>
      <c r="D26" s="2396"/>
      <c r="E26" s="2397"/>
    </row>
    <row r="27" spans="2:13" ht="15.75" customHeight="1" x14ac:dyDescent="0.2">
      <c r="B27" s="2395"/>
      <c r="C27" s="2396"/>
      <c r="D27" s="2396"/>
      <c r="E27" s="2397"/>
    </row>
    <row r="28" spans="2:13" ht="15.75" customHeight="1" x14ac:dyDescent="0.2">
      <c r="B28" s="2395"/>
      <c r="C28" s="2396"/>
      <c r="D28" s="2396"/>
      <c r="E28" s="2397"/>
    </row>
    <row r="29" spans="2:13" ht="15.75" customHeight="1" x14ac:dyDescent="0.2">
      <c r="B29" s="2398"/>
      <c r="C29" s="2399"/>
      <c r="D29" s="2399"/>
      <c r="E29" s="2400"/>
    </row>
  </sheetData>
  <sheetProtection formatCells="0" formatColumns="0" formatRows="0" insertColumns="0" insertRows="0" insertHyperlinks="0" deleteColumns="0" deleteRows="0" pivotTables="0"/>
  <mergeCells count="31">
    <mergeCell ref="H7:J7"/>
    <mergeCell ref="D8:E8"/>
    <mergeCell ref="F8:G8"/>
    <mergeCell ref="H8:J8"/>
    <mergeCell ref="B8:C8"/>
    <mergeCell ref="B19:E19"/>
    <mergeCell ref="B20:E29"/>
    <mergeCell ref="B7:C7"/>
    <mergeCell ref="D7:E7"/>
    <mergeCell ref="F7:G7"/>
    <mergeCell ref="K18:M18"/>
    <mergeCell ref="B10:J10"/>
    <mergeCell ref="B14:C14"/>
    <mergeCell ref="B15:C15"/>
    <mergeCell ref="B16:C16"/>
    <mergeCell ref="B17:C17"/>
    <mergeCell ref="B13:C13"/>
    <mergeCell ref="B5:C5"/>
    <mergeCell ref="D5:E5"/>
    <mergeCell ref="F5:G5"/>
    <mergeCell ref="H5:J5"/>
    <mergeCell ref="B6:C6"/>
    <mergeCell ref="D6:E6"/>
    <mergeCell ref="F6:G6"/>
    <mergeCell ref="H6:J6"/>
    <mergeCell ref="B2:D2"/>
    <mergeCell ref="E2:J2"/>
    <mergeCell ref="B4:C4"/>
    <mergeCell ref="D4:E4"/>
    <mergeCell ref="F4:G4"/>
    <mergeCell ref="H4:J4"/>
  </mergeCells>
  <conditionalFormatting sqref="D14:J17">
    <cfRule type="cellIs" dxfId="0" priority="2" operator="between">
      <formula>0</formula>
      <formula>3.15</formula>
    </cfRule>
  </conditionalFormatting>
  <pageMargins left="0.7" right="0.7" top="0.75" bottom="0.75" header="0" footer="0"/>
  <pageSetup paperSize="9" scale="40" orientation="portrait" r:id="rId1"/>
  <drawing r:id="rId2"/>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F2551-15CD-410B-854D-27817947BF57}">
  <dimension ref="A1:L30"/>
  <sheetViews>
    <sheetView showGridLines="0" workbookViewId="0">
      <selection activeCell="J4" sqref="J4:L4"/>
    </sheetView>
  </sheetViews>
  <sheetFormatPr defaultRowHeight="12.75" x14ac:dyDescent="0.2"/>
  <cols>
    <col min="2" max="2" width="17.140625" customWidth="1"/>
    <col min="3" max="3" width="14.140625" customWidth="1"/>
    <col min="4" max="4" width="13.85546875" customWidth="1"/>
    <col min="5" max="5" width="12.5703125" customWidth="1"/>
    <col min="6" max="6" width="14.7109375" customWidth="1"/>
    <col min="12" max="12" width="13.140625" customWidth="1"/>
  </cols>
  <sheetData>
    <row r="1" spans="1:12" x14ac:dyDescent="0.2">
      <c r="A1" s="1882"/>
      <c r="B1" s="1882"/>
      <c r="C1" s="1882"/>
      <c r="D1" s="1882"/>
      <c r="E1" s="1882"/>
      <c r="F1" s="1882"/>
      <c r="G1" s="1882"/>
      <c r="H1" s="1882"/>
      <c r="I1" s="1882"/>
      <c r="J1" s="1882"/>
      <c r="K1" s="1882"/>
      <c r="L1" s="1882"/>
    </row>
    <row r="2" spans="1:12" ht="18" x14ac:dyDescent="0.25">
      <c r="A2" s="1883"/>
      <c r="B2" s="2859" t="s">
        <v>0</v>
      </c>
      <c r="C2" s="2860"/>
      <c r="D2" s="2860"/>
      <c r="E2" s="2860"/>
      <c r="F2" s="2860"/>
      <c r="G2" s="2861" t="s">
        <v>123</v>
      </c>
      <c r="H2" s="2861"/>
      <c r="I2" s="2861"/>
      <c r="J2" s="2861"/>
      <c r="K2" s="2861"/>
      <c r="L2" s="2861"/>
    </row>
    <row r="3" spans="1:12" x14ac:dyDescent="0.2">
      <c r="A3" s="1882"/>
      <c r="B3" s="1882"/>
      <c r="C3" s="1882"/>
      <c r="D3" s="1882"/>
      <c r="E3" s="1882"/>
      <c r="F3" s="1882"/>
      <c r="G3" s="1882"/>
      <c r="H3" s="1882"/>
      <c r="I3" s="1882"/>
      <c r="J3" s="1882"/>
      <c r="K3" s="1882"/>
      <c r="L3" s="1882"/>
    </row>
    <row r="4" spans="1:12" ht="90" customHeight="1" x14ac:dyDescent="0.2">
      <c r="A4" s="1882"/>
      <c r="B4" s="2862" t="s">
        <v>124</v>
      </c>
      <c r="C4" s="2863"/>
      <c r="D4" s="2864" t="s">
        <v>117</v>
      </c>
      <c r="E4" s="2865"/>
      <c r="F4" s="2866"/>
      <c r="G4" s="2867" t="s">
        <v>126</v>
      </c>
      <c r="H4" s="2868"/>
      <c r="I4" s="2868"/>
      <c r="J4" s="2869" t="s">
        <v>2478</v>
      </c>
      <c r="K4" s="2869"/>
      <c r="L4" s="2869"/>
    </row>
    <row r="5" spans="1:12" ht="51" customHeight="1" x14ac:dyDescent="0.2">
      <c r="A5" s="1882"/>
      <c r="B5" s="2862" t="s">
        <v>128</v>
      </c>
      <c r="C5" s="2863"/>
      <c r="D5" s="2864" t="s">
        <v>897</v>
      </c>
      <c r="E5" s="2865"/>
      <c r="F5" s="2866"/>
      <c r="G5" s="2867" t="s">
        <v>130</v>
      </c>
      <c r="H5" s="2868"/>
      <c r="I5" s="2868"/>
      <c r="J5" s="2870" t="s">
        <v>597</v>
      </c>
      <c r="K5" s="2870"/>
      <c r="L5" s="2870"/>
    </row>
    <row r="6" spans="1:12" ht="25.5" customHeight="1" x14ac:dyDescent="0.2">
      <c r="A6" s="1882"/>
      <c r="B6" s="2862" t="s">
        <v>132</v>
      </c>
      <c r="C6" s="2863"/>
      <c r="D6" s="2864" t="s">
        <v>1305</v>
      </c>
      <c r="E6" s="2865"/>
      <c r="F6" s="2866"/>
      <c r="G6" s="2871" t="s">
        <v>134</v>
      </c>
      <c r="H6" s="2872"/>
      <c r="I6" s="2872"/>
      <c r="J6" s="2870" t="s">
        <v>135</v>
      </c>
      <c r="K6" s="2870"/>
      <c r="L6" s="2870"/>
    </row>
    <row r="7" spans="1:12" ht="38.25" customHeight="1" x14ac:dyDescent="0.2">
      <c r="A7" s="1882"/>
      <c r="B7" s="2862" t="s">
        <v>136</v>
      </c>
      <c r="C7" s="2863"/>
      <c r="D7" s="2864" t="s">
        <v>2479</v>
      </c>
      <c r="E7" s="2865"/>
      <c r="F7" s="2865"/>
      <c r="G7" s="2872" t="s">
        <v>138</v>
      </c>
      <c r="H7" s="2872"/>
      <c r="I7" s="2872"/>
      <c r="J7" s="2870" t="s">
        <v>139</v>
      </c>
      <c r="K7" s="2870"/>
      <c r="L7" s="2870"/>
    </row>
    <row r="8" spans="1:12" ht="76.5" customHeight="1" x14ac:dyDescent="0.2">
      <c r="A8" s="1882"/>
      <c r="B8" s="2862" t="s">
        <v>140</v>
      </c>
      <c r="C8" s="2863"/>
      <c r="D8" s="2864" t="s">
        <v>2433</v>
      </c>
      <c r="E8" s="2865"/>
      <c r="F8" s="2866"/>
      <c r="G8" s="2871" t="s">
        <v>142</v>
      </c>
      <c r="H8" s="2872"/>
      <c r="I8" s="2872"/>
      <c r="J8" s="2880" t="s">
        <v>1306</v>
      </c>
      <c r="K8" s="2880"/>
      <c r="L8" s="2880"/>
    </row>
    <row r="9" spans="1:12" x14ac:dyDescent="0.2">
      <c r="A9" s="1882"/>
      <c r="B9" s="1882"/>
      <c r="C9" s="1882"/>
      <c r="D9" s="1882"/>
      <c r="E9" s="1882"/>
      <c r="F9" s="1882"/>
      <c r="G9" s="1882"/>
      <c r="H9" s="1882"/>
      <c r="I9" s="1882"/>
      <c r="J9" s="1882"/>
      <c r="K9" s="1882"/>
      <c r="L9" s="1882"/>
    </row>
    <row r="10" spans="1:12" x14ac:dyDescent="0.2">
      <c r="A10" s="1882"/>
      <c r="B10" s="2873" t="s">
        <v>144</v>
      </c>
      <c r="C10" s="2874"/>
      <c r="D10" s="2874"/>
      <c r="E10" s="2874"/>
      <c r="F10" s="2874"/>
      <c r="G10" s="2874"/>
      <c r="H10" s="2874"/>
      <c r="I10" s="2874"/>
      <c r="J10" s="2874"/>
      <c r="K10" s="2874"/>
      <c r="L10" s="2875"/>
    </row>
    <row r="11" spans="1:12" x14ac:dyDescent="0.2">
      <c r="A11" s="1884"/>
      <c r="B11" s="1885" t="s">
        <v>900</v>
      </c>
      <c r="C11" s="1886"/>
      <c r="D11" s="1886"/>
      <c r="E11" s="1886"/>
      <c r="F11" s="1887"/>
      <c r="G11" s="1888" t="s">
        <v>601</v>
      </c>
      <c r="H11" s="1887"/>
      <c r="I11" s="1887"/>
      <c r="J11" s="1887"/>
      <c r="K11" s="1886"/>
      <c r="L11" s="1889"/>
    </row>
    <row r="12" spans="1:12" x14ac:dyDescent="0.2">
      <c r="A12" s="1882"/>
      <c r="B12" s="1882"/>
      <c r="C12" s="1882"/>
      <c r="D12" s="1882"/>
      <c r="E12" s="1882"/>
      <c r="F12" s="1882"/>
      <c r="G12" s="1882"/>
      <c r="H12" s="1882"/>
      <c r="I12" s="1882"/>
      <c r="J12" s="1882"/>
      <c r="K12" s="1882"/>
      <c r="L12" s="1882"/>
    </row>
    <row r="13" spans="1:12" x14ac:dyDescent="0.2">
      <c r="A13" s="1882"/>
      <c r="B13" s="1882"/>
      <c r="C13" s="1882"/>
      <c r="D13" s="1882"/>
      <c r="E13" s="1882"/>
      <c r="F13" s="1882"/>
      <c r="G13" s="1882"/>
      <c r="H13" s="1882"/>
      <c r="I13" s="1882"/>
      <c r="J13" s="1882"/>
      <c r="K13" s="1882"/>
      <c r="L13" s="1882"/>
    </row>
    <row r="14" spans="1:12" ht="30.75" thickBot="1" x14ac:dyDescent="0.25">
      <c r="A14" s="1882"/>
      <c r="B14" s="1890" t="s">
        <v>903</v>
      </c>
      <c r="C14" s="1891" t="s">
        <v>722</v>
      </c>
      <c r="D14" s="1891" t="s">
        <v>650</v>
      </c>
      <c r="E14" s="1892" t="s">
        <v>651</v>
      </c>
      <c r="F14" s="1891" t="s">
        <v>155</v>
      </c>
      <c r="G14" s="1882"/>
      <c r="H14" s="1882"/>
      <c r="I14" s="1882"/>
      <c r="J14" s="1882"/>
      <c r="K14" s="1882"/>
      <c r="L14" s="1882"/>
    </row>
    <row r="15" spans="1:12" ht="14.25" x14ac:dyDescent="0.2">
      <c r="A15" s="1882"/>
      <c r="B15" s="1893" t="s">
        <v>908</v>
      </c>
      <c r="C15" s="693">
        <v>3.85</v>
      </c>
      <c r="D15" s="693">
        <v>3.94</v>
      </c>
      <c r="E15" s="693">
        <v>3.76</v>
      </c>
      <c r="F15" s="1427">
        <v>3.89</v>
      </c>
      <c r="G15" s="1882"/>
      <c r="H15" s="1882"/>
      <c r="I15" s="1882"/>
      <c r="J15" s="1882"/>
      <c r="K15" s="1882"/>
      <c r="L15" s="1882"/>
    </row>
    <row r="16" spans="1:12" ht="14.25" x14ac:dyDescent="0.2">
      <c r="A16" s="1882"/>
      <c r="B16" s="1894" t="s">
        <v>910</v>
      </c>
      <c r="C16" s="195">
        <v>4.4000000000000004</v>
      </c>
      <c r="D16" s="195">
        <v>3.64</v>
      </c>
      <c r="E16" s="195">
        <v>3.97</v>
      </c>
      <c r="F16" s="1428">
        <v>4.09</v>
      </c>
      <c r="G16" s="1882"/>
      <c r="H16" s="1882"/>
      <c r="I16" s="1882"/>
      <c r="J16" s="1882"/>
      <c r="K16" s="1882"/>
      <c r="L16" s="1882"/>
    </row>
    <row r="17" spans="1:12" ht="14.25" x14ac:dyDescent="0.2">
      <c r="A17" s="1882"/>
      <c r="B17" s="1894" t="s">
        <v>911</v>
      </c>
      <c r="C17" s="1895">
        <v>3.68</v>
      </c>
      <c r="D17" s="1895">
        <v>3.88</v>
      </c>
      <c r="E17" s="1895">
        <v>3.91</v>
      </c>
      <c r="F17" s="1896">
        <v>3.96</v>
      </c>
      <c r="G17" s="1882"/>
      <c r="H17" s="1882"/>
      <c r="I17" s="1882"/>
      <c r="J17" s="1882"/>
      <c r="K17" s="1882"/>
      <c r="L17" s="1882"/>
    </row>
    <row r="18" spans="1:12" ht="15" thickBot="1" x14ac:dyDescent="0.25">
      <c r="A18" s="1882"/>
      <c r="B18" s="1897" t="s">
        <v>912</v>
      </c>
      <c r="C18" s="1898">
        <v>4.08</v>
      </c>
      <c r="D18" s="1898">
        <v>4.03</v>
      </c>
      <c r="E18" s="1898">
        <v>4.05</v>
      </c>
      <c r="F18" s="1899">
        <v>4.1100000000000003</v>
      </c>
      <c r="G18" s="1882"/>
      <c r="H18" s="1882"/>
      <c r="I18" s="1882"/>
      <c r="J18" s="1882"/>
      <c r="K18" s="1882"/>
      <c r="L18" s="1882"/>
    </row>
    <row r="19" spans="1:12" x14ac:dyDescent="0.2">
      <c r="A19" s="1882"/>
      <c r="B19" s="1882"/>
      <c r="C19" s="1882"/>
      <c r="D19" s="1882"/>
      <c r="E19" s="1882"/>
      <c r="F19" s="1882"/>
      <c r="G19" s="1882"/>
      <c r="H19" s="1882"/>
      <c r="I19" s="1882"/>
      <c r="J19" s="1882"/>
      <c r="K19" s="1882"/>
      <c r="L19" s="1882"/>
    </row>
    <row r="20" spans="1:12" x14ac:dyDescent="0.2">
      <c r="A20" s="1882"/>
      <c r="B20" s="1900" t="s">
        <v>428</v>
      </c>
      <c r="C20" s="1882"/>
      <c r="D20" s="1882"/>
      <c r="E20" s="1882"/>
      <c r="F20" s="1882"/>
      <c r="G20" s="1882"/>
      <c r="H20" s="1882"/>
      <c r="I20" s="1882"/>
      <c r="J20" s="1882"/>
      <c r="K20" s="1882"/>
      <c r="L20" s="1882"/>
    </row>
    <row r="21" spans="1:12" x14ac:dyDescent="0.2">
      <c r="A21" s="1882"/>
      <c r="B21" s="1884" t="s">
        <v>429</v>
      </c>
      <c r="C21" s="1882"/>
      <c r="D21" s="1882"/>
      <c r="E21" s="1882"/>
      <c r="F21" s="1882"/>
      <c r="G21" s="1882"/>
      <c r="H21" s="1882"/>
      <c r="I21" s="1882"/>
      <c r="J21" s="1882"/>
      <c r="K21" s="1882"/>
      <c r="L21" s="1882"/>
    </row>
    <row r="22" spans="1:12" x14ac:dyDescent="0.2">
      <c r="A22" s="1882"/>
      <c r="B22" s="1884"/>
      <c r="C22" s="1882"/>
      <c r="D22" s="1882"/>
      <c r="E22" s="1882"/>
      <c r="F22" s="1882"/>
      <c r="G22" s="1882"/>
      <c r="H22" s="1882"/>
      <c r="I22" s="1882"/>
      <c r="J22" s="1882"/>
      <c r="K22" s="1882"/>
      <c r="L22" s="1882"/>
    </row>
    <row r="23" spans="1:12" x14ac:dyDescent="0.2">
      <c r="A23" s="1882"/>
      <c r="B23" s="1884" t="s">
        <v>430</v>
      </c>
      <c r="C23" s="1882"/>
      <c r="D23" s="1882"/>
      <c r="E23" s="1882"/>
      <c r="F23" s="1882"/>
      <c r="G23" s="1882"/>
      <c r="H23" s="1882"/>
      <c r="I23" s="1882"/>
      <c r="J23" s="1882"/>
      <c r="K23" s="1882"/>
      <c r="L23" s="1882"/>
    </row>
    <row r="24" spans="1:12" x14ac:dyDescent="0.2">
      <c r="A24" s="1882"/>
      <c r="B24" s="1884"/>
      <c r="C24" s="1882"/>
      <c r="D24" s="1882"/>
      <c r="E24" s="1882"/>
      <c r="F24" s="1882"/>
      <c r="G24" s="1882"/>
      <c r="H24" s="1882"/>
      <c r="I24" s="1882"/>
      <c r="J24" s="1882"/>
      <c r="K24" s="1882"/>
      <c r="L24" s="1882"/>
    </row>
    <row r="25" spans="1:12" x14ac:dyDescent="0.2">
      <c r="A25" s="1882"/>
      <c r="B25" s="1884" t="s">
        <v>326</v>
      </c>
      <c r="C25" s="1882"/>
      <c r="D25" s="1882"/>
      <c r="E25" s="1882"/>
      <c r="F25" s="1882"/>
      <c r="G25" s="1882"/>
      <c r="H25" s="1882"/>
      <c r="I25" s="1882"/>
      <c r="J25" s="1882"/>
      <c r="K25" s="1882"/>
      <c r="L25" s="1882"/>
    </row>
    <row r="26" spans="1:12" x14ac:dyDescent="0.2">
      <c r="A26" s="1882"/>
      <c r="B26" s="1884"/>
      <c r="C26" s="1882"/>
      <c r="D26" s="1882"/>
      <c r="E26" s="1882"/>
      <c r="F26" s="1882"/>
      <c r="G26" s="1882"/>
      <c r="H26" s="1882"/>
      <c r="I26" s="1882"/>
      <c r="J26" s="1882"/>
      <c r="K26" s="1882"/>
      <c r="L26" s="1882"/>
    </row>
    <row r="27" spans="1:12" x14ac:dyDescent="0.2">
      <c r="A27" s="1882"/>
      <c r="B27" s="1884" t="s">
        <v>431</v>
      </c>
      <c r="C27" s="1882"/>
      <c r="D27" s="1882"/>
      <c r="E27" s="1882"/>
      <c r="F27" s="1882"/>
      <c r="G27" s="1882"/>
      <c r="H27" s="1882"/>
      <c r="I27" s="1882"/>
      <c r="J27" s="1882"/>
      <c r="K27" s="1882"/>
      <c r="L27" s="1882"/>
    </row>
    <row r="28" spans="1:12" x14ac:dyDescent="0.2">
      <c r="A28" s="1882"/>
      <c r="B28" s="1882"/>
      <c r="C28" s="1882"/>
      <c r="D28" s="1882"/>
      <c r="E28" s="1882"/>
      <c r="F28" s="1882"/>
      <c r="G28" s="1882"/>
      <c r="H28" s="1882"/>
      <c r="I28" s="1882"/>
      <c r="J28" s="1882"/>
      <c r="K28" s="1882"/>
      <c r="L28" s="1882"/>
    </row>
    <row r="29" spans="1:12" x14ac:dyDescent="0.2">
      <c r="A29" s="1882"/>
      <c r="B29" s="2876" t="s">
        <v>1063</v>
      </c>
      <c r="C29" s="2877"/>
      <c r="D29" s="2877"/>
      <c r="E29" s="2877"/>
      <c r="F29" s="2877"/>
      <c r="G29" s="2878"/>
      <c r="H29" s="1882"/>
      <c r="I29" s="1882"/>
      <c r="J29" s="1882"/>
      <c r="K29" s="1882"/>
      <c r="L29" s="1882"/>
    </row>
    <row r="30" spans="1:12" ht="57" customHeight="1" x14ac:dyDescent="0.2">
      <c r="A30" s="1882"/>
      <c r="B30" s="2879" t="s">
        <v>2480</v>
      </c>
      <c r="C30" s="2879"/>
      <c r="D30" s="2879"/>
      <c r="E30" s="2879"/>
      <c r="F30" s="2879"/>
      <c r="G30" s="2879"/>
      <c r="H30" s="1882"/>
      <c r="I30" s="1882"/>
      <c r="J30" s="1882"/>
      <c r="K30" s="1882"/>
      <c r="L30" s="1882"/>
    </row>
  </sheetData>
  <mergeCells count="25">
    <mergeCell ref="B10:L10"/>
    <mergeCell ref="B29:G29"/>
    <mergeCell ref="B30:G30"/>
    <mergeCell ref="B7:C7"/>
    <mergeCell ref="D7:F7"/>
    <mergeCell ref="G7:I7"/>
    <mergeCell ref="J7:L7"/>
    <mergeCell ref="B8:C8"/>
    <mergeCell ref="D8:F8"/>
    <mergeCell ref="G8:I8"/>
    <mergeCell ref="J8:L8"/>
    <mergeCell ref="B5:C5"/>
    <mergeCell ref="D5:F5"/>
    <mergeCell ref="G5:I5"/>
    <mergeCell ref="J5:L5"/>
    <mergeCell ref="B6:C6"/>
    <mergeCell ref="D6:F6"/>
    <mergeCell ref="G6:I6"/>
    <mergeCell ref="J6:L6"/>
    <mergeCell ref="B2:F2"/>
    <mergeCell ref="G2:L2"/>
    <mergeCell ref="B4:C4"/>
    <mergeCell ref="D4:F4"/>
    <mergeCell ref="G4:I4"/>
    <mergeCell ref="J4:L4"/>
  </mergeCells>
  <hyperlinks>
    <hyperlink ref="J8" r:id="rId1" xr:uid="{BDDE9633-12E5-4DE7-B185-284DF4EE4077}"/>
    <hyperlink ref="E14" r:id="rId2" display="https://www.uab.cat/doc/InformeTitulatsUABCentresPropis2022_23" xr:uid="{D0EEC93B-EBDF-435E-A39B-9AD342ABE6CB}"/>
  </hyperlinks>
  <pageMargins left="0.7" right="0.7" top="0.75" bottom="0.75" header="0.3" footer="0.3"/>
  <drawing r:id="rId3"/>
  <extLst>
    <ext xmlns:x14="http://schemas.microsoft.com/office/spreadsheetml/2009/9/main" uri="{78C0D931-6437-407d-A8EE-F0AAD7539E65}">
      <x14:conditionalFormattings>
        <x14:conditionalFormatting xmlns:xm="http://schemas.microsoft.com/office/excel/2006/main">
          <x14:cfRule type="iconSet" priority="4" id="{30830082-6E21-46A2-BBED-509862090AB7}">
            <x14:iconSet iconSet="4Arrows" custom="1">
              <x14:cfvo type="percent">
                <xm:f>0</xm:f>
              </x14:cfvo>
              <x14:cfvo type="num">
                <xm:f>3.4</xm:f>
              </x14:cfvo>
              <x14:cfvo type="num">
                <xm:f>3.55</xm:f>
              </x14:cfvo>
              <x14:cfvo type="num">
                <xm:f>3.75</xm:f>
              </x14:cfvo>
              <x14:cfIcon iconSet="3TrafficLights1" iconId="0"/>
              <x14:cfIcon iconSet="3TrafficLights1" iconId="1"/>
              <x14:cfIcon iconSet="3Triangles" iconId="2"/>
              <x14:cfIcon iconSet="3Symbols" iconId="2"/>
            </x14:iconSet>
          </x14:cfRule>
          <xm:sqref>C15</xm:sqref>
        </x14:conditionalFormatting>
        <x14:conditionalFormatting xmlns:xm="http://schemas.microsoft.com/office/excel/2006/main">
          <x14:cfRule type="iconSet" priority="3" id="{BACE4D31-3198-428B-8D17-7B23922187CD}">
            <x14:iconSet iconSet="4Arrows" custom="1">
              <x14:cfvo type="percent">
                <xm:f>0</xm:f>
              </x14:cfvo>
              <x14:cfvo type="num">
                <xm:f>3.4</xm:f>
              </x14:cfvo>
              <x14:cfvo type="num">
                <xm:f>3.55</xm:f>
              </x14:cfvo>
              <x14:cfvo type="num">
                <xm:f>3.75</xm:f>
              </x14:cfvo>
              <x14:cfIcon iconSet="3TrafficLights1" iconId="0"/>
              <x14:cfIcon iconSet="3TrafficLights1" iconId="1"/>
              <x14:cfIcon iconSet="3Triangles" iconId="2"/>
              <x14:cfIcon iconSet="3Symbols" iconId="2"/>
            </x14:iconSet>
          </x14:cfRule>
          <xm:sqref>C16</xm:sqref>
        </x14:conditionalFormatting>
        <x14:conditionalFormatting xmlns:xm="http://schemas.microsoft.com/office/excel/2006/main">
          <x14:cfRule type="iconSet" priority="2" id="{81FF3303-E580-40EA-B179-2849DE6D2203}">
            <x14:iconSet iconSet="4Arrows" custom="1">
              <x14:cfvo type="percent">
                <xm:f>0</xm:f>
              </x14:cfvo>
              <x14:cfvo type="num">
                <xm:f>3.4</xm:f>
              </x14:cfvo>
              <x14:cfvo type="num">
                <xm:f>3.55</xm:f>
              </x14:cfvo>
              <x14:cfvo type="num">
                <xm:f>3.75</xm:f>
              </x14:cfvo>
              <x14:cfIcon iconSet="3TrafficLights1" iconId="0"/>
              <x14:cfIcon iconSet="3TrafficLights1" iconId="1"/>
              <x14:cfIcon iconSet="3Triangles" iconId="2"/>
              <x14:cfIcon iconSet="3Symbols" iconId="2"/>
            </x14:iconSet>
          </x14:cfRule>
          <xm:sqref>D15:F15</xm:sqref>
        </x14:conditionalFormatting>
        <x14:conditionalFormatting xmlns:xm="http://schemas.microsoft.com/office/excel/2006/main">
          <x14:cfRule type="iconSet" priority="1" id="{A5D8547D-2D31-464F-9516-A48212872FA7}">
            <x14:iconSet iconSet="4Arrows" custom="1">
              <x14:cfvo type="percent">
                <xm:f>0</xm:f>
              </x14:cfvo>
              <x14:cfvo type="num">
                <xm:f>3.4</xm:f>
              </x14:cfvo>
              <x14:cfvo type="num">
                <xm:f>3.55</xm:f>
              </x14:cfvo>
              <x14:cfvo type="num">
                <xm:f>3.75</xm:f>
              </x14:cfvo>
              <x14:cfIcon iconSet="3TrafficLights1" iconId="0"/>
              <x14:cfIcon iconSet="3TrafficLights1" iconId="1"/>
              <x14:cfIcon iconSet="3Triangles" iconId="2"/>
              <x14:cfIcon iconSet="3Symbols" iconId="2"/>
            </x14:iconSet>
          </x14:cfRule>
          <xm:sqref>D16:F16</xm:sqref>
        </x14:conditionalFormatting>
      </x14:conditionalFormattings>
    </ext>
  </extLst>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4B82B-F81F-4C91-8025-DD467493F2B6}">
  <sheetPr>
    <tabColor theme="2"/>
  </sheetPr>
  <dimension ref="B2:L27"/>
  <sheetViews>
    <sheetView showGridLines="0" workbookViewId="0">
      <selection activeCell="N21" sqref="N21"/>
    </sheetView>
  </sheetViews>
  <sheetFormatPr defaultColWidth="12.5703125" defaultRowHeight="15.75" customHeight="1" x14ac:dyDescent="0.2"/>
  <cols>
    <col min="1" max="1" width="3.42578125" style="39" customWidth="1"/>
    <col min="2" max="2" width="14.140625" style="39" customWidth="1"/>
    <col min="3" max="3" width="16.85546875" style="39" customWidth="1"/>
    <col min="4" max="5" width="16.7109375" style="39" customWidth="1"/>
    <col min="6" max="6" width="14.7109375" style="39" customWidth="1"/>
    <col min="7" max="7" width="15.140625" style="39" customWidth="1"/>
    <col min="8" max="8" width="15" style="39" customWidth="1"/>
    <col min="9" max="9" width="13.140625" style="39" customWidth="1"/>
    <col min="10" max="10" width="10.5703125" style="39" customWidth="1"/>
    <col min="11" max="11" width="11.42578125" style="39" customWidth="1"/>
    <col min="12" max="19" width="7.5703125" style="39" customWidth="1"/>
    <col min="20" max="16384" width="12.5703125" style="39"/>
  </cols>
  <sheetData>
    <row r="2" spans="2:12" s="166" customFormat="1" ht="30.75" customHeight="1" x14ac:dyDescent="0.25">
      <c r="B2" s="2625" t="s">
        <v>0</v>
      </c>
      <c r="C2" s="2625"/>
      <c r="D2" s="2625"/>
      <c r="E2" s="2625"/>
      <c r="F2" s="2627" t="s">
        <v>123</v>
      </c>
      <c r="G2" s="2627"/>
      <c r="H2" s="2627"/>
      <c r="I2" s="2627"/>
      <c r="J2" s="2627"/>
      <c r="K2" s="2627"/>
    </row>
    <row r="3" spans="2:12" ht="22.5" customHeight="1" x14ac:dyDescent="0.2">
      <c r="B3" s="40"/>
      <c r="C3" s="40"/>
      <c r="D3" s="41"/>
      <c r="E3" s="41"/>
      <c r="F3" s="41"/>
      <c r="G3" s="41"/>
      <c r="H3" s="41"/>
    </row>
    <row r="4" spans="2:12" ht="89.25" customHeight="1" x14ac:dyDescent="0.2">
      <c r="B4" s="2118" t="s">
        <v>124</v>
      </c>
      <c r="C4" s="1943"/>
      <c r="D4" s="2107" t="s">
        <v>2481</v>
      </c>
      <c r="E4" s="2143"/>
      <c r="F4" s="2120" t="s">
        <v>126</v>
      </c>
      <c r="G4" s="1943"/>
      <c r="H4" s="2885" t="s">
        <v>2482</v>
      </c>
      <c r="I4" s="2886"/>
      <c r="J4" s="2886"/>
      <c r="K4" s="2887"/>
    </row>
    <row r="5" spans="2:12" ht="67.5" customHeight="1" x14ac:dyDescent="0.2">
      <c r="B5" s="2118" t="s">
        <v>128</v>
      </c>
      <c r="C5" s="1943"/>
      <c r="D5" s="2243" t="s">
        <v>2483</v>
      </c>
      <c r="E5" s="2245"/>
      <c r="F5" s="2120" t="s">
        <v>130</v>
      </c>
      <c r="G5" s="1943"/>
      <c r="H5" s="2098" t="s">
        <v>475</v>
      </c>
      <c r="I5" s="2039"/>
      <c r="J5" s="2039"/>
      <c r="K5" s="2040"/>
    </row>
    <row r="6" spans="2:12" ht="32.25" customHeight="1" x14ac:dyDescent="0.2">
      <c r="B6" s="2118" t="s">
        <v>132</v>
      </c>
      <c r="C6" s="1943"/>
      <c r="D6" s="2098" t="s">
        <v>2484</v>
      </c>
      <c r="E6" s="2040"/>
      <c r="F6" s="2120" t="s">
        <v>134</v>
      </c>
      <c r="G6" s="1943"/>
      <c r="H6" s="2098" t="s">
        <v>135</v>
      </c>
      <c r="I6" s="2039"/>
      <c r="J6" s="2039"/>
      <c r="K6" s="2040"/>
    </row>
    <row r="7" spans="2:12" ht="40.9" customHeight="1" x14ac:dyDescent="0.2">
      <c r="B7" s="2118" t="s">
        <v>136</v>
      </c>
      <c r="C7" s="1943"/>
      <c r="D7" s="2098" t="s">
        <v>2485</v>
      </c>
      <c r="E7" s="2040"/>
      <c r="F7" s="2120" t="s">
        <v>138</v>
      </c>
      <c r="G7" s="1943"/>
      <c r="H7" s="2098" t="s">
        <v>139</v>
      </c>
      <c r="I7" s="2039"/>
      <c r="J7" s="2039"/>
      <c r="K7" s="2040"/>
    </row>
    <row r="8" spans="2:12" ht="33" customHeight="1" x14ac:dyDescent="0.2">
      <c r="B8" s="2118" t="s">
        <v>140</v>
      </c>
      <c r="C8" s="1943"/>
      <c r="D8" s="2098" t="s">
        <v>2486</v>
      </c>
      <c r="E8" s="2040"/>
      <c r="F8" s="2120" t="s">
        <v>142</v>
      </c>
      <c r="G8" s="1943"/>
      <c r="H8" s="2094" t="s">
        <v>2487</v>
      </c>
      <c r="I8" s="2073"/>
      <c r="J8" s="2073"/>
      <c r="K8" s="2141"/>
    </row>
    <row r="9" spans="2:12" ht="13.5" customHeight="1" x14ac:dyDescent="0.2"/>
    <row r="10" spans="2:12" ht="22.5" customHeight="1" x14ac:dyDescent="0.2">
      <c r="B10" s="2121" t="s">
        <v>144</v>
      </c>
      <c r="C10" s="2121"/>
      <c r="D10" s="2121"/>
      <c r="E10" s="2121"/>
      <c r="F10" s="2121"/>
      <c r="G10" s="2121"/>
      <c r="H10" s="2121"/>
      <c r="I10" s="2121"/>
      <c r="J10" s="2121"/>
      <c r="K10" s="2121"/>
    </row>
    <row r="11" spans="2:12" s="172" customFormat="1" ht="22.5" customHeight="1" x14ac:dyDescent="0.2">
      <c r="B11" s="1106" t="s">
        <v>2488</v>
      </c>
      <c r="C11" s="1107"/>
      <c r="D11" s="1107"/>
      <c r="E11" s="1107"/>
      <c r="F11" s="1107"/>
      <c r="G11" s="1109" t="s">
        <v>601</v>
      </c>
      <c r="H11" s="1107"/>
      <c r="I11" s="1100"/>
      <c r="J11" s="1107"/>
      <c r="K11" s="1110"/>
    </row>
    <row r="12" spans="2:12" ht="22.5" customHeight="1" x14ac:dyDescent="0.2"/>
    <row r="13" spans="2:12" ht="22.5" customHeight="1" x14ac:dyDescent="0.2">
      <c r="B13" s="2881"/>
      <c r="C13" s="2882"/>
      <c r="D13" s="1190">
        <v>2018</v>
      </c>
      <c r="E13" s="1146">
        <v>2019</v>
      </c>
      <c r="F13" s="1133">
        <v>2020</v>
      </c>
      <c r="G13" s="1182">
        <v>2021</v>
      </c>
      <c r="H13" s="1182">
        <v>2022</v>
      </c>
      <c r="I13" s="1182">
        <v>2023</v>
      </c>
      <c r="J13" s="1182">
        <v>2024</v>
      </c>
      <c r="K13" s="1182">
        <v>2025</v>
      </c>
    </row>
    <row r="14" spans="2:12" ht="52.9" customHeight="1" x14ac:dyDescent="0.25">
      <c r="B14" s="2883" t="s">
        <v>2489</v>
      </c>
      <c r="C14" s="2884"/>
      <c r="D14" s="1337">
        <v>4</v>
      </c>
      <c r="E14" s="1070">
        <v>2</v>
      </c>
      <c r="F14" s="1071">
        <v>1</v>
      </c>
      <c r="G14" s="159">
        <v>4</v>
      </c>
      <c r="H14" s="159">
        <v>4</v>
      </c>
      <c r="I14" s="159">
        <v>4</v>
      </c>
      <c r="J14" s="187">
        <v>2</v>
      </c>
      <c r="K14" s="187">
        <v>4</v>
      </c>
    </row>
    <row r="15" spans="2:12" ht="52.9" customHeight="1" x14ac:dyDescent="0.25">
      <c r="B15" s="2883" t="s">
        <v>2490</v>
      </c>
      <c r="C15" s="2884"/>
      <c r="D15" s="1863">
        <v>0.16</v>
      </c>
      <c r="E15" s="188">
        <v>0.08</v>
      </c>
      <c r="F15" s="189">
        <v>0.06</v>
      </c>
      <c r="G15" s="190">
        <v>0.16</v>
      </c>
      <c r="H15" s="190">
        <v>0.18</v>
      </c>
      <c r="I15" s="1067">
        <v>0.1739</v>
      </c>
      <c r="J15" s="1068">
        <v>0.125</v>
      </c>
      <c r="K15" s="1069">
        <v>0.19</v>
      </c>
    </row>
    <row r="16" spans="2:12" ht="22.5" customHeight="1" x14ac:dyDescent="0.2">
      <c r="B16" s="184"/>
      <c r="C16" s="184"/>
      <c r="D16" s="185"/>
      <c r="E16" s="185"/>
      <c r="F16" s="185"/>
      <c r="G16" s="185"/>
      <c r="H16" s="185"/>
      <c r="J16" s="2396"/>
      <c r="K16" s="2396"/>
      <c r="L16" s="2396"/>
    </row>
    <row r="17" spans="2:7" ht="15.75" customHeight="1" x14ac:dyDescent="0.2">
      <c r="B17" s="2118" t="s">
        <v>1705</v>
      </c>
      <c r="C17" s="2118"/>
      <c r="D17" s="2118"/>
      <c r="E17" s="2118"/>
    </row>
    <row r="18" spans="2:7" ht="15.75" customHeight="1" x14ac:dyDescent="0.2">
      <c r="B18" s="2128" t="s">
        <v>2491</v>
      </c>
      <c r="C18" s="2129"/>
      <c r="D18" s="2129"/>
      <c r="E18" s="2130"/>
      <c r="G18" s="191" t="s">
        <v>428</v>
      </c>
    </row>
    <row r="19" spans="2:7" ht="15.75" customHeight="1" x14ac:dyDescent="0.2">
      <c r="B19" s="2112"/>
      <c r="C19" s="2113"/>
      <c r="D19" s="2113"/>
      <c r="E19" s="2114"/>
    </row>
    <row r="20" spans="2:7" ht="21.75" customHeight="1" x14ac:dyDescent="0.2">
      <c r="B20" s="2112"/>
      <c r="C20" s="2113"/>
      <c r="D20" s="2113"/>
      <c r="E20" s="2114"/>
      <c r="G20" s="192" t="s">
        <v>429</v>
      </c>
    </row>
    <row r="21" spans="2:7" ht="21.75" customHeight="1" x14ac:dyDescent="0.2">
      <c r="B21" s="2112"/>
      <c r="C21" s="2113"/>
      <c r="D21" s="2113"/>
      <c r="E21" s="2114"/>
      <c r="G21" s="192" t="s">
        <v>430</v>
      </c>
    </row>
    <row r="22" spans="2:7" ht="21.75" customHeight="1" x14ac:dyDescent="0.2">
      <c r="B22" s="2112"/>
      <c r="C22" s="2113"/>
      <c r="D22" s="2113"/>
      <c r="E22" s="2114"/>
      <c r="G22" s="192" t="s">
        <v>326</v>
      </c>
    </row>
    <row r="23" spans="2:7" ht="21.75" customHeight="1" x14ac:dyDescent="0.2">
      <c r="B23" s="2112"/>
      <c r="C23" s="2113"/>
      <c r="D23" s="2113"/>
      <c r="E23" s="2114"/>
      <c r="G23" s="192" t="s">
        <v>431</v>
      </c>
    </row>
    <row r="24" spans="2:7" ht="15.75" customHeight="1" x14ac:dyDescent="0.2">
      <c r="B24" s="2112"/>
      <c r="C24" s="2113"/>
      <c r="D24" s="2113"/>
      <c r="E24" s="2114"/>
    </row>
    <row r="25" spans="2:7" ht="15.75" customHeight="1" x14ac:dyDescent="0.2">
      <c r="B25" s="2112"/>
      <c r="C25" s="2113"/>
      <c r="D25" s="2113"/>
      <c r="E25" s="2114"/>
    </row>
    <row r="26" spans="2:7" ht="15.75" customHeight="1" x14ac:dyDescent="0.2">
      <c r="B26" s="2112"/>
      <c r="C26" s="2113"/>
      <c r="D26" s="2113"/>
      <c r="E26" s="2114"/>
    </row>
    <row r="27" spans="2:7" ht="15.75" customHeight="1" x14ac:dyDescent="0.2">
      <c r="B27" s="2115"/>
      <c r="C27" s="2116"/>
      <c r="D27" s="2116"/>
      <c r="E27" s="2117"/>
    </row>
  </sheetData>
  <mergeCells count="29">
    <mergeCell ref="B2:E2"/>
    <mergeCell ref="F2:K2"/>
    <mergeCell ref="B17:E17"/>
    <mergeCell ref="B18:E27"/>
    <mergeCell ref="B4:C4"/>
    <mergeCell ref="D4:E4"/>
    <mergeCell ref="F4:G4"/>
    <mergeCell ref="B5:C5"/>
    <mergeCell ref="D5:E5"/>
    <mergeCell ref="F5:G5"/>
    <mergeCell ref="B6:C6"/>
    <mergeCell ref="D6:E6"/>
    <mergeCell ref="F6:G6"/>
    <mergeCell ref="H4:K4"/>
    <mergeCell ref="H5:K5"/>
    <mergeCell ref="H6:K6"/>
    <mergeCell ref="J16:L16"/>
    <mergeCell ref="B13:C13"/>
    <mergeCell ref="B14:C14"/>
    <mergeCell ref="B10:K10"/>
    <mergeCell ref="B7:C7"/>
    <mergeCell ref="D7:E7"/>
    <mergeCell ref="F7:G7"/>
    <mergeCell ref="B8:C8"/>
    <mergeCell ref="D8:E8"/>
    <mergeCell ref="F8:G8"/>
    <mergeCell ref="H7:K7"/>
    <mergeCell ref="H8:K8"/>
    <mergeCell ref="B15:C15"/>
  </mergeCells>
  <pageMargins left="0.7" right="0.7" top="0.75" bottom="0.75" header="0.3" footer="0.3"/>
  <drawing r:id="rId1"/>
  <extLst>
    <ext xmlns:x14="http://schemas.microsoft.com/office/spreadsheetml/2009/9/main" uri="{78C0D931-6437-407d-A8EE-F0AAD7539E65}">
      <x14:conditionalFormattings>
        <x14:conditionalFormatting xmlns:xm="http://schemas.microsoft.com/office/excel/2006/main">
          <x14:cfRule type="iconSet" priority="1" id="{00000000-000E-0000-6400-000001000000}">
            <x14:iconSet iconSet="4Arrows" custom="1">
              <x14:cfvo type="percent">
                <xm:f>0</xm:f>
              </x14:cfvo>
              <x14:cfvo type="num">
                <xm:f>0.05</xm:f>
              </x14:cfvo>
              <x14:cfvo type="num">
                <xm:f>0.1</xm:f>
              </x14:cfvo>
              <x14:cfvo type="num">
                <xm:f>0.15</xm:f>
              </x14:cfvo>
              <x14:cfIcon iconSet="3TrafficLights1" iconId="0"/>
              <x14:cfIcon iconSet="3TrafficLights1" iconId="1"/>
              <x14:cfIcon iconSet="3Triangles" iconId="2"/>
              <x14:cfIcon iconSet="3Symbols" iconId="2"/>
            </x14:iconSet>
          </x14:cfRule>
          <xm:sqref>D15:K15</xm:sqref>
        </x14:conditionalFormatting>
      </x14:conditionalFormattings>
    </ext>
  </extLst>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F3A68-D9CA-4940-BF8B-D824150BE805}">
  <sheetPr>
    <tabColor theme="2"/>
  </sheetPr>
  <dimension ref="B2:L15"/>
  <sheetViews>
    <sheetView showGridLines="0" workbookViewId="0"/>
  </sheetViews>
  <sheetFormatPr defaultColWidth="12.5703125" defaultRowHeight="15.75" customHeight="1" x14ac:dyDescent="0.2"/>
  <cols>
    <col min="1" max="1" width="3.42578125" style="39" customWidth="1"/>
    <col min="2" max="2" width="14.140625" style="39" customWidth="1"/>
    <col min="3" max="3" width="16.85546875" style="39" customWidth="1"/>
    <col min="4" max="4" width="25" style="39" customWidth="1"/>
    <col min="5" max="6" width="12.5703125" style="39"/>
    <col min="7" max="7" width="19.28515625" style="39" customWidth="1"/>
    <col min="8" max="8" width="19.7109375" style="39" customWidth="1"/>
    <col min="9" max="9" width="20.140625" style="39" customWidth="1"/>
    <col min="10" max="10" width="32.5703125" style="39" customWidth="1"/>
    <col min="11" max="19" width="7.5703125" style="39" customWidth="1"/>
    <col min="20" max="16384" width="12.5703125" style="39"/>
  </cols>
  <sheetData>
    <row r="2" spans="2:12" s="166" customFormat="1" ht="33" customHeight="1" x14ac:dyDescent="0.25">
      <c r="B2" s="2625" t="s">
        <v>0</v>
      </c>
      <c r="C2" s="2626"/>
      <c r="D2" s="2626"/>
      <c r="E2" s="2046" t="s">
        <v>123</v>
      </c>
      <c r="F2" s="2047"/>
      <c r="G2" s="2047"/>
      <c r="H2" s="2047"/>
      <c r="I2" s="2106"/>
    </row>
    <row r="3" spans="2:12" ht="22.5" customHeight="1" x14ac:dyDescent="0.2">
      <c r="B3" s="1864"/>
      <c r="C3" s="1864"/>
      <c r="D3" s="753"/>
      <c r="E3" s="753"/>
      <c r="F3" s="753"/>
      <c r="G3" s="753"/>
      <c r="H3" s="753"/>
      <c r="I3" s="753"/>
    </row>
    <row r="4" spans="2:12" ht="72" customHeight="1" x14ac:dyDescent="0.25">
      <c r="B4" s="2118" t="s">
        <v>124</v>
      </c>
      <c r="C4" s="1943"/>
      <c r="D4" s="2107" t="s">
        <v>2492</v>
      </c>
      <c r="E4" s="2143"/>
      <c r="F4" s="2189" t="s">
        <v>126</v>
      </c>
      <c r="G4" s="1936"/>
      <c r="H4" s="2125" t="s">
        <v>2493</v>
      </c>
      <c r="I4" s="2144"/>
      <c r="J4" s="1012"/>
    </row>
    <row r="5" spans="2:12" ht="37.5" customHeight="1" x14ac:dyDescent="0.2">
      <c r="B5" s="2118" t="s">
        <v>128</v>
      </c>
      <c r="C5" s="1943"/>
      <c r="D5" s="2098" t="s">
        <v>2494</v>
      </c>
      <c r="E5" s="2040"/>
      <c r="F5" s="2189" t="s">
        <v>130</v>
      </c>
      <c r="G5" s="1936"/>
      <c r="H5" s="2098" t="s">
        <v>475</v>
      </c>
      <c r="I5" s="2040"/>
    </row>
    <row r="6" spans="2:12" ht="22.5" customHeight="1" x14ac:dyDescent="0.2">
      <c r="B6" s="2118" t="s">
        <v>132</v>
      </c>
      <c r="C6" s="1943"/>
      <c r="D6" s="2098" t="s">
        <v>2495</v>
      </c>
      <c r="E6" s="2040"/>
      <c r="F6" s="2189" t="s">
        <v>134</v>
      </c>
      <c r="G6" s="1936"/>
      <c r="H6" s="2098" t="s">
        <v>135</v>
      </c>
      <c r="I6" s="2040"/>
    </row>
    <row r="7" spans="2:12" ht="37.15" customHeight="1" x14ac:dyDescent="0.2">
      <c r="B7" s="2118" t="s">
        <v>136</v>
      </c>
      <c r="C7" s="1943"/>
      <c r="D7" s="2098" t="s">
        <v>2485</v>
      </c>
      <c r="E7" s="2040"/>
      <c r="F7" s="2189" t="s">
        <v>138</v>
      </c>
      <c r="G7" s="1936"/>
      <c r="H7" s="2098" t="s">
        <v>139</v>
      </c>
      <c r="I7" s="2040"/>
    </row>
    <row r="8" spans="2:12" ht="22.5" customHeight="1" x14ac:dyDescent="0.2">
      <c r="B8" s="2118" t="s">
        <v>140</v>
      </c>
      <c r="C8" s="1943"/>
      <c r="D8" s="2098" t="s">
        <v>2486</v>
      </c>
      <c r="E8" s="2040"/>
      <c r="F8" s="2189" t="s">
        <v>142</v>
      </c>
      <c r="G8" s="1936"/>
      <c r="H8" s="2098" t="s">
        <v>2496</v>
      </c>
      <c r="I8" s="2040"/>
    </row>
    <row r="9" spans="2:12" ht="19.5" customHeight="1" x14ac:dyDescent="0.2">
      <c r="B9" s="44"/>
      <c r="C9" s="44"/>
      <c r="D9" s="44"/>
      <c r="E9" s="44"/>
      <c r="F9" s="44"/>
      <c r="G9" s="44"/>
      <c r="H9" s="44"/>
      <c r="I9" s="44"/>
    </row>
    <row r="10" spans="2:12" ht="22.5" customHeight="1" x14ac:dyDescent="0.2">
      <c r="B10" s="2812" t="s">
        <v>144</v>
      </c>
      <c r="C10" s="2813"/>
      <c r="D10" s="2813"/>
      <c r="E10" s="2813"/>
      <c r="F10" s="2813"/>
      <c r="G10" s="2813"/>
      <c r="H10" s="2813"/>
      <c r="I10" s="2813"/>
    </row>
    <row r="11" spans="2:12" s="172" customFormat="1" ht="22.5" customHeight="1" x14ac:dyDescent="0.2">
      <c r="B11" s="1106" t="s">
        <v>2270</v>
      </c>
      <c r="C11" s="1109"/>
      <c r="D11" s="1109"/>
      <c r="E11" s="1109"/>
      <c r="F11" s="1109"/>
      <c r="G11" s="1109" t="s">
        <v>601</v>
      </c>
      <c r="H11" s="1109"/>
      <c r="I11" s="1101"/>
    </row>
    <row r="12" spans="2:12" ht="22.5" customHeight="1" x14ac:dyDescent="0.2"/>
    <row r="13" spans="2:12" ht="22.5" customHeight="1" x14ac:dyDescent="0.2">
      <c r="B13" s="2270" t="s">
        <v>2469</v>
      </c>
      <c r="C13" s="2270"/>
      <c r="D13" s="2248">
        <v>2023</v>
      </c>
      <c r="E13" s="2666"/>
      <c r="F13" s="2248">
        <v>2024</v>
      </c>
      <c r="G13" s="2666"/>
      <c r="H13" s="2248">
        <v>2025</v>
      </c>
      <c r="I13" s="2666"/>
    </row>
    <row r="14" spans="2:12" ht="88.15" customHeight="1" x14ac:dyDescent="0.2">
      <c r="B14" s="2803" t="s">
        <v>2493</v>
      </c>
      <c r="C14" s="2803"/>
      <c r="D14" s="2888" t="s">
        <v>2497</v>
      </c>
      <c r="E14" s="2737"/>
      <c r="F14" s="2888" t="s">
        <v>2498</v>
      </c>
      <c r="G14" s="2737"/>
      <c r="H14" s="2889" t="s">
        <v>2499</v>
      </c>
      <c r="I14" s="2890"/>
    </row>
    <row r="15" spans="2:12" ht="22.5" customHeight="1" x14ac:dyDescent="0.2">
      <c r="B15" s="184"/>
      <c r="C15" s="184"/>
      <c r="D15" s="185"/>
      <c r="E15" s="185"/>
      <c r="F15" s="185"/>
      <c r="G15" s="185"/>
      <c r="H15" s="185"/>
      <c r="I15" s="185"/>
      <c r="J15" s="2396"/>
      <c r="K15" s="2396"/>
      <c r="L15" s="2396"/>
    </row>
  </sheetData>
  <mergeCells count="32">
    <mergeCell ref="B5:C5"/>
    <mergeCell ref="D5:E5"/>
    <mergeCell ref="F5:G5"/>
    <mergeCell ref="H5:I5"/>
    <mergeCell ref="B6:C6"/>
    <mergeCell ref="D6:E6"/>
    <mergeCell ref="F6:G6"/>
    <mergeCell ref="H6:I6"/>
    <mergeCell ref="B2:D2"/>
    <mergeCell ref="E2:I2"/>
    <mergeCell ref="B4:C4"/>
    <mergeCell ref="D4:E4"/>
    <mergeCell ref="F4:G4"/>
    <mergeCell ref="H4:I4"/>
    <mergeCell ref="D7:E7"/>
    <mergeCell ref="F7:G7"/>
    <mergeCell ref="H7:I7"/>
    <mergeCell ref="B8:C8"/>
    <mergeCell ref="D8:E8"/>
    <mergeCell ref="F8:G8"/>
    <mergeCell ref="H8:I8"/>
    <mergeCell ref="B7:C7"/>
    <mergeCell ref="J15:L15"/>
    <mergeCell ref="B10:I10"/>
    <mergeCell ref="B13:C13"/>
    <mergeCell ref="D13:E13"/>
    <mergeCell ref="F13:G13"/>
    <mergeCell ref="H13:I13"/>
    <mergeCell ref="B14:C14"/>
    <mergeCell ref="F14:G14"/>
    <mergeCell ref="H14:I14"/>
    <mergeCell ref="D14:E1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56AE3E422831E4EBDB280B282A98D7D" ma:contentTypeVersion="18" ma:contentTypeDescription="Crea un document nou" ma:contentTypeScope="" ma:versionID="7cf078972cf9a0be1c03041883dbf183">
  <xsd:schema xmlns:xsd="http://www.w3.org/2001/XMLSchema" xmlns:xs="http://www.w3.org/2001/XMLSchema" xmlns:p="http://schemas.microsoft.com/office/2006/metadata/properties" xmlns:ns2="52b9ac2d-fa53-4570-8131-59386298adea" xmlns:ns3="e57fb1d6-fd85-4869-8c9d-8147468b5fe2" targetNamespace="http://schemas.microsoft.com/office/2006/metadata/properties" ma:root="true" ma:fieldsID="8c5e6cf25630bdc068d2300b0642c649" ns2:_="" ns3:_="">
    <xsd:import namespace="52b9ac2d-fa53-4570-8131-59386298adea"/>
    <xsd:import namespace="e57fb1d6-fd85-4869-8c9d-8147468b5fe2"/>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ObjectDetectorVersions" minOccurs="0"/>
                <xsd:element ref="ns2:TramitatiaprovatCAA" minOccurs="0"/>
                <xsd:element ref="ns2:MediaServiceSearchProperties" minOccurs="0"/>
                <xsd:element ref="ns2:N_x00fa_ria" minOccurs="0"/>
                <xsd:element ref="ns2:Actualitzatper" minOccurs="0"/>
                <xsd:element ref="ns2:observacions" minOccurs="0"/>
                <xsd:element ref="ns2:MediaServiceDateTake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2b9ac2d-fa53-4570-8131-59386298ade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Etiquetes de la imatge" ma:readOnly="false" ma:fieldId="{5cf76f15-5ced-4ddc-b409-7134ff3c332f}" ma:taxonomyMulti="true" ma:sspId="34c01127-bdf0-454e-9077-a20ba63b60ec"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bjectDetectorVersions" ma:index="18" nillable="true" ma:displayName="MediaServiceObjectDetectorVersions" ma:hidden="true" ma:indexed="true" ma:internalName="MediaServiceObjectDetectorVersions" ma:readOnly="true">
      <xsd:simpleType>
        <xsd:restriction base="dms:Text"/>
      </xsd:simpleType>
    </xsd:element>
    <xsd:element name="TramitatiaprovatCAA" ma:index="19" nillable="true" ma:displayName="Tramitat i aprovat CAA" ma:format="Dropdown" ma:internalName="TramitatiaprovatCAA">
      <xsd:simpleType>
        <xsd:restriction base="dms:Note">
          <xsd:maxLength value="255"/>
        </xsd:restriction>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N_x00fa_ria" ma:index="21" nillable="true" ma:displayName="Núria" ma:format="Dropdown" ma:list="UserInfo" ma:SharePointGroup="0" ma:internalName="N_x00fa_ria">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Actualitzatper" ma:index="22" nillable="true" ma:displayName="Actualitzat per " ma:format="Dropdown" ma:internalName="Actualitzatper">
      <xsd:simpleType>
        <xsd:restriction base="dms:Choice">
          <xsd:enumeration value="Núria"/>
          <xsd:enumeration value="Cristina"/>
          <xsd:enumeration value="Juan Antonio"/>
        </xsd:restriction>
      </xsd:simpleType>
    </xsd:element>
    <xsd:element name="observacions" ma:index="23" nillable="true" ma:displayName="observacions" ma:format="Dropdown" ma:internalName="observacions">
      <xsd:simpleType>
        <xsd:restriction base="dms:Text">
          <xsd:maxLength value="255"/>
        </xsd:restriction>
      </xsd:simpleType>
    </xsd:element>
    <xsd:element name="MediaServiceDateTaken" ma:index="24" nillable="true" ma:displayName="MediaServiceDateTaken" ma:hidden="true" ma:indexed="true" ma:internalName="MediaServiceDateTaken" ma:readOnly="true">
      <xsd:simpleType>
        <xsd:restriction base="dms:Text"/>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57fb1d6-fd85-4869-8c9d-8147468b5fe2"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7055d7cd-c3be-4303-95b6-083e15ff36cd}" ma:internalName="TaxCatchAll" ma:showField="CatchAllData" ma:web="e57fb1d6-fd85-4869-8c9d-8147468b5fe2">
      <xsd:complexType>
        <xsd:complexContent>
          <xsd:extension base="dms:MultiChoiceLookup">
            <xsd:sequence>
              <xsd:element name="Value" type="dms:Lookup" maxOccurs="unbounded" minOccurs="0" nillable="true"/>
            </xsd:sequence>
          </xsd:extension>
        </xsd:complexContent>
      </xsd:complexType>
    </xsd:element>
    <xsd:element name="SharedWithUsers" ma:index="16" nillable="true" ma:displayName="Compartit amb"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 compartit amb detal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us de contingut"/>
        <xsd:element ref="dc:title" minOccurs="0" maxOccurs="1" ma:index="4" ma:displayName="Títo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haredWithUsers xmlns="e57fb1d6-fd85-4869-8c9d-8147468b5fe2">
      <UserInfo>
        <DisplayName>Sara Bertobillo Cunill</DisplayName>
        <AccountId>27</AccountId>
        <AccountType/>
      </UserInfo>
    </SharedWithUsers>
    <lcf76f155ced4ddcb4097134ff3c332f xmlns="52b9ac2d-fa53-4570-8131-59386298adea">
      <Terms xmlns="http://schemas.microsoft.com/office/infopath/2007/PartnerControls"/>
    </lcf76f155ced4ddcb4097134ff3c332f>
    <Actualitzatper xmlns="52b9ac2d-fa53-4570-8131-59386298adea" xsi:nil="true"/>
    <TaxCatchAll xmlns="e57fb1d6-fd85-4869-8c9d-8147468b5fe2" xsi:nil="true"/>
    <N_x00fa_ria xmlns="52b9ac2d-fa53-4570-8131-59386298adea">
      <UserInfo>
        <DisplayName/>
        <AccountId xsi:nil="true"/>
        <AccountType/>
      </UserInfo>
    </N_x00fa_ria>
    <observacions xmlns="52b9ac2d-fa53-4570-8131-59386298adea" xsi:nil="true"/>
    <TramitatiaprovatCAA xmlns="52b9ac2d-fa53-4570-8131-59386298adea" xsi:nil="true"/>
  </documentManagement>
</p:properties>
</file>

<file path=customXml/itemProps1.xml><?xml version="1.0" encoding="utf-8"?>
<ds:datastoreItem xmlns:ds="http://schemas.openxmlformats.org/officeDocument/2006/customXml" ds:itemID="{79A3A749-32F0-474D-8E71-0508DB89A4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2b9ac2d-fa53-4570-8131-59386298adea"/>
    <ds:schemaRef ds:uri="e57fb1d6-fd85-4869-8c9d-8147468b5fe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D071EEC-D577-423E-9BCC-3C1AEBF726E6}">
  <ds:schemaRefs>
    <ds:schemaRef ds:uri="http://schemas.microsoft.com/sharepoint/v3/contenttype/forms"/>
  </ds:schemaRefs>
</ds:datastoreItem>
</file>

<file path=customXml/itemProps3.xml><?xml version="1.0" encoding="utf-8"?>
<ds:datastoreItem xmlns:ds="http://schemas.openxmlformats.org/officeDocument/2006/customXml" ds:itemID="{9ABCDED2-8CC9-4F10-82D6-5C6570580221}">
  <ds:schemaRefs>
    <ds:schemaRef ds:uri="http://www.w3.org/XML/1998/namespace"/>
    <ds:schemaRef ds:uri="http://schemas.microsoft.com/office/2006/documentManagement/types"/>
    <ds:schemaRef ds:uri="http://schemas.microsoft.com/office/2006/metadata/properties"/>
    <ds:schemaRef ds:uri="http://purl.org/dc/elements/1.1/"/>
    <ds:schemaRef ds:uri="http://purl.org/dc/dcmitype/"/>
    <ds:schemaRef ds:uri="52b9ac2d-fa53-4570-8131-59386298adea"/>
    <ds:schemaRef ds:uri="http://schemas.microsoft.com/office/infopath/2007/PartnerControls"/>
    <ds:schemaRef ds:uri="http://schemas.openxmlformats.org/package/2006/metadata/core-properties"/>
    <ds:schemaRef ds:uri="e57fb1d6-fd85-4869-8c9d-8147468b5fe2"/>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Fulls de càlcul</vt:lpstr>
      </vt:variant>
      <vt:variant>
        <vt:i4>104</vt:i4>
      </vt:variant>
      <vt:variant>
        <vt:lpstr>Intervals amb nom</vt:lpstr>
      </vt:variant>
      <vt:variant>
        <vt:i4>4</vt:i4>
      </vt:variant>
    </vt:vector>
  </HeadingPairs>
  <TitlesOfParts>
    <vt:vector size="108" baseType="lpstr">
      <vt:lpstr>Índex</vt:lpstr>
      <vt:lpstr>PE01_Ind01 PE2021-24</vt:lpstr>
      <vt:lpstr>PE01_Ind01 PE2024-30</vt:lpstr>
      <vt:lpstr>PE02_Ind01</vt:lpstr>
      <vt:lpstr>PE03_Ind03</vt:lpstr>
      <vt:lpstr>PE03_Ind08</vt:lpstr>
      <vt:lpstr>PE04_Ind01</vt:lpstr>
      <vt:lpstr>PE04_Ind02</vt:lpstr>
      <vt:lpstr>PE04_Ind03</vt:lpstr>
      <vt:lpstr>PE04_Ind08</vt:lpstr>
      <vt:lpstr>PE04_Ind09</vt:lpstr>
      <vt:lpstr>PE04_Ind10</vt:lpstr>
      <vt:lpstr>PE04_Ind12</vt:lpstr>
      <vt:lpstr>PE04_Ind13</vt:lpstr>
      <vt:lpstr>PE05_Ind02</vt:lpstr>
      <vt:lpstr>PE05_Ind03</vt:lpstr>
      <vt:lpstr>PC01_Ind01</vt:lpstr>
      <vt:lpstr>PC01_Ind02a</vt:lpstr>
      <vt:lpstr>PC01_Ind02e</vt:lpstr>
      <vt:lpstr>PC01_Ind03b</vt:lpstr>
      <vt:lpstr>PC01_Ind05</vt:lpstr>
      <vt:lpstr>PC01_Ind06</vt:lpstr>
      <vt:lpstr>PC01_Ind07</vt:lpstr>
      <vt:lpstr>PC01_Ind08</vt:lpstr>
      <vt:lpstr>PC01_Ind09</vt:lpstr>
      <vt:lpstr>PC02a_Ind01</vt:lpstr>
      <vt:lpstr>PC02a_Ind03</vt:lpstr>
      <vt:lpstr>PC02a_Ind04</vt:lpstr>
      <vt:lpstr>PC02b_Ind01</vt:lpstr>
      <vt:lpstr>PC02b_Ind02</vt:lpstr>
      <vt:lpstr>PC03a_Ind01</vt:lpstr>
      <vt:lpstr>PC03a_Ind02</vt:lpstr>
      <vt:lpstr>PC03a_Ind04</vt:lpstr>
      <vt:lpstr>PC03a_Ind05</vt:lpstr>
      <vt:lpstr>PC03b_Ind01</vt:lpstr>
      <vt:lpstr>PC03b_Ind02</vt:lpstr>
      <vt:lpstr>PC03b_Ind03</vt:lpstr>
      <vt:lpstr>PC03b_Ind04</vt:lpstr>
      <vt:lpstr>PC03b_Ind05</vt:lpstr>
      <vt:lpstr>PC04_Ind01</vt:lpstr>
      <vt:lpstr>PC04_Ind02</vt:lpstr>
      <vt:lpstr>PC04_Ind03</vt:lpstr>
      <vt:lpstr>PC04_Ind04</vt:lpstr>
      <vt:lpstr>PC04_Ind05</vt:lpstr>
      <vt:lpstr>PC04_Ind08</vt:lpstr>
      <vt:lpstr>PC04_Ind09</vt:lpstr>
      <vt:lpstr>PC04_Ind10</vt:lpstr>
      <vt:lpstr>PC05_Ind01</vt:lpstr>
      <vt:lpstr>PC05_Ind02</vt:lpstr>
      <vt:lpstr>PC05_Ind03a</vt:lpstr>
      <vt:lpstr>PC05_Ind03b</vt:lpstr>
      <vt:lpstr>PC05_Ind04</vt:lpstr>
      <vt:lpstr>PC05_Ind07</vt:lpstr>
      <vt:lpstr>PC05_Ind08</vt:lpstr>
      <vt:lpstr>PC06_Ind01</vt:lpstr>
      <vt:lpstr>PC06_Ind04</vt:lpstr>
      <vt:lpstr>PC06_Ind05</vt:lpstr>
      <vt:lpstr>PC06_Ind06</vt:lpstr>
      <vt:lpstr>PC06_Ind08</vt:lpstr>
      <vt:lpstr>PC07_Ind04</vt:lpstr>
      <vt:lpstr>PC07_Ind05</vt:lpstr>
      <vt:lpstr>PC07_Ind06</vt:lpstr>
      <vt:lpstr>PC07_Ind07</vt:lpstr>
      <vt:lpstr>PC07_Ind08</vt:lpstr>
      <vt:lpstr>PC07_Ind09</vt:lpstr>
      <vt:lpstr>PC07_Ind10</vt:lpstr>
      <vt:lpstr>PC07_Ind11</vt:lpstr>
      <vt:lpstr>PC07_Ind12</vt:lpstr>
      <vt:lpstr>PC07_Ind13</vt:lpstr>
      <vt:lpstr>PC07_Ind14</vt:lpstr>
      <vt:lpstr>PC08_Ind03</vt:lpstr>
      <vt:lpstr>PS01a_Ind02</vt:lpstr>
      <vt:lpstr>PS01a_Ind03</vt:lpstr>
      <vt:lpstr>PS01b_Ind02</vt:lpstr>
      <vt:lpstr>PS01b_Ind04</vt:lpstr>
      <vt:lpstr>PS01b_Ind06</vt:lpstr>
      <vt:lpstr>PS02_Ind01a</vt:lpstr>
      <vt:lpstr>PS02_Ind01b</vt:lpstr>
      <vt:lpstr>PS02_Ind02</vt:lpstr>
      <vt:lpstr>PS02_Ind03</vt:lpstr>
      <vt:lpstr>PS02_Ind04</vt:lpstr>
      <vt:lpstr>PS02_Ind05</vt:lpstr>
      <vt:lpstr>PS02_Ind07</vt:lpstr>
      <vt:lpstr>PS03_Ind01</vt:lpstr>
      <vt:lpstr>PS03_Ind02</vt:lpstr>
      <vt:lpstr>PS04_Ind01</vt:lpstr>
      <vt:lpstr>PS04_Ind02</vt:lpstr>
      <vt:lpstr>PS04_Ind03</vt:lpstr>
      <vt:lpstr>PS04_Ind04</vt:lpstr>
      <vt:lpstr>PS04_Ind05</vt:lpstr>
      <vt:lpstr>PS05_Ind01</vt:lpstr>
      <vt:lpstr>PS05_Ind02</vt:lpstr>
      <vt:lpstr>PS05_Ind03</vt:lpstr>
      <vt:lpstr>PS05_Ind04</vt:lpstr>
      <vt:lpstr>PS05_Ind06</vt:lpstr>
      <vt:lpstr>PS05_Ind08</vt:lpstr>
      <vt:lpstr>PS05_Ind09</vt:lpstr>
      <vt:lpstr>PS05_Ind10</vt:lpstr>
      <vt:lpstr>PS06_Ind01</vt:lpstr>
      <vt:lpstr>PS06_Ind06</vt:lpstr>
      <vt:lpstr>PS06_Ind07</vt:lpstr>
      <vt:lpstr>PS06_Ind09</vt:lpstr>
      <vt:lpstr>PS07_Ind01</vt:lpstr>
      <vt:lpstr>PS07_Ind02</vt:lpstr>
      <vt:lpstr>Índex!index</vt:lpstr>
      <vt:lpstr>Índex!indicadors</vt:lpstr>
      <vt:lpstr>Índex!Indivadors2</vt:lpstr>
      <vt:lpstr>Índex!PE01_Ind01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Genis Pallares Llop</dc:creator>
  <cp:keywords/>
  <dc:description/>
  <cp:lastModifiedBy>Francisca Prieto Tamayo</cp:lastModifiedBy>
  <cp:revision/>
  <dcterms:created xsi:type="dcterms:W3CDTF">2024-11-14T09:30:23Z</dcterms:created>
  <dcterms:modified xsi:type="dcterms:W3CDTF">2026-05-29T11:59:51Z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0x010100756AE3E422831E4EBDB280B282A98D7D</vt:lpwstr>
  </property>
  <property fmtid="{D5CDD505-2E9C-101B-9397-08002B2CF9AE}" pid="3" name="MediaServiceImageTags">
    <vt:lpwstr/>
  </property>
</Properties>
</file>