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AquestLlibreDeTreball" defaultThemeVersion="153222"/>
  <mc:AlternateContent xmlns:mc="http://schemas.openxmlformats.org/markup-compatibility/2006">
    <mc:Choice Requires="x15">
      <x15ac:absPath xmlns:x15ac="http://schemas.microsoft.com/office/spreadsheetml/2010/11/ac" url="R:\UGDades\criteris merits relevants\"/>
    </mc:Choice>
  </mc:AlternateContent>
  <bookViews>
    <workbookView xWindow="0" yWindow="0" windowWidth="12510" windowHeight="8970" activeTab="1"/>
  </bookViews>
  <sheets>
    <sheet name="Criteris Generals" sheetId="1" r:id="rId1"/>
    <sheet name="CU Valoració " sheetId="2" r:id="rId2"/>
    <sheet name="N ANECA" sheetId="3" state="hidden" r:id="rId3"/>
  </sheets>
  <definedNames>
    <definedName name="_xlnm.Print_Titles" localSheetId="1">'CU Valoració '!$1:$7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7" i="2" l="1"/>
  <c r="G53" i="2"/>
  <c r="G78" i="2" l="1"/>
  <c r="G79" i="2"/>
  <c r="G80" i="2"/>
  <c r="G81" i="2"/>
  <c r="G61" i="2"/>
  <c r="G60" i="2"/>
  <c r="G59" i="2"/>
  <c r="H132" i="2"/>
  <c r="H119" i="2"/>
  <c r="H126" i="2"/>
  <c r="H125" i="2"/>
  <c r="H124" i="2"/>
  <c r="H123" i="2"/>
  <c r="I121" i="2" s="1"/>
  <c r="H118" i="2"/>
  <c r="H117" i="2"/>
  <c r="H116" i="2"/>
  <c r="G16" i="2"/>
  <c r="G15" i="2"/>
  <c r="G14" i="2"/>
  <c r="G75" i="2"/>
  <c r="G74" i="2"/>
  <c r="G73" i="2"/>
  <c r="G72" i="2"/>
  <c r="G71" i="2"/>
  <c r="G69" i="2"/>
  <c r="G68" i="2"/>
  <c r="G67" i="2"/>
  <c r="G66" i="2"/>
  <c r="G65" i="2"/>
  <c r="G64" i="2"/>
  <c r="G33" i="2"/>
  <c r="G32" i="2"/>
  <c r="G31" i="2"/>
  <c r="G30" i="2"/>
  <c r="G29" i="2"/>
  <c r="G22" i="2"/>
  <c r="G21" i="2"/>
  <c r="G20" i="2"/>
  <c r="G19" i="2"/>
  <c r="G82" i="2"/>
  <c r="G40" i="2"/>
  <c r="J131" i="2"/>
  <c r="G129" i="2"/>
  <c r="G128" i="2"/>
  <c r="G109" i="2"/>
  <c r="G111" i="2"/>
  <c r="G110" i="2"/>
  <c r="G108" i="2"/>
  <c r="G107" i="2"/>
  <c r="G106" i="2"/>
  <c r="G105" i="2"/>
  <c r="G104" i="2"/>
  <c r="G84" i="2"/>
  <c r="G46" i="2"/>
  <c r="G45" i="2"/>
  <c r="G99" i="2"/>
  <c r="G98" i="2"/>
  <c r="G96" i="2"/>
  <c r="G95" i="2"/>
  <c r="G94" i="2"/>
  <c r="G93" i="2"/>
  <c r="G92" i="2"/>
  <c r="G91" i="2"/>
  <c r="G83" i="2"/>
  <c r="G76" i="2"/>
  <c r="G55" i="2"/>
  <c r="G52" i="2"/>
  <c r="G54" i="2"/>
  <c r="G50" i="2"/>
  <c r="G51" i="2"/>
  <c r="G49" i="2"/>
  <c r="G48" i="2"/>
  <c r="G39" i="2"/>
  <c r="G38" i="2"/>
  <c r="G37" i="2"/>
  <c r="G36" i="2"/>
  <c r="G27" i="2"/>
  <c r="G26" i="2"/>
  <c r="G24" i="2"/>
  <c r="G23" i="2"/>
  <c r="G34" i="2"/>
  <c r="G102" i="2"/>
  <c r="G43" i="2" l="1"/>
  <c r="G42" i="2"/>
  <c r="I114" i="2"/>
  <c r="J113" i="2" s="1"/>
  <c r="H25" i="2"/>
  <c r="H103" i="2"/>
  <c r="J101" i="2" s="1"/>
  <c r="H89" i="2"/>
  <c r="G86" i="2"/>
  <c r="G87" i="2"/>
  <c r="H70" i="2"/>
  <c r="H62" i="2"/>
  <c r="H58" i="2"/>
  <c r="H47" i="2"/>
  <c r="G44" i="2"/>
  <c r="G41" i="2"/>
  <c r="H28" i="2"/>
  <c r="H17" i="2"/>
  <c r="H13" i="2"/>
  <c r="G88" i="2"/>
  <c r="H35" i="2" l="1"/>
  <c r="I12" i="2" s="1"/>
  <c r="H77" i="2"/>
  <c r="I57" i="2" s="1"/>
  <c r="K11" i="2" l="1"/>
  <c r="J11" i="2"/>
  <c r="K10" i="2" s="1"/>
  <c r="G10" i="2" s="1"/>
</calcChain>
</file>

<file path=xl/sharedStrings.xml><?xml version="1.0" encoding="utf-8"?>
<sst xmlns="http://schemas.openxmlformats.org/spreadsheetml/2006/main" count="277" uniqueCount="221">
  <si>
    <t>Requisits</t>
  </si>
  <si>
    <t>Priorització</t>
  </si>
  <si>
    <t xml:space="preserve">Criteri General: </t>
  </si>
  <si>
    <t>Antiguitat en l'acreditació CU ANECA</t>
  </si>
  <si>
    <t xml:space="preserve">Situacions Especials: </t>
  </si>
  <si>
    <t xml:space="preserve">Mares  </t>
  </si>
  <si>
    <t>Pares</t>
  </si>
  <si>
    <t>Afegir a l'antiguitat 183 dies per cada fill/a nascut entre la data de doctorat i d'obtenció de l'acreditació.</t>
  </si>
  <si>
    <t>Afegir a l'antiguitat els dies de permís de paternitat autoritzats per a cada fill/a nascut entre la data de doctorat i d'obtenció de l'acreditació.</t>
  </si>
  <si>
    <t>Tothom</t>
  </si>
  <si>
    <t>Distribució de places</t>
  </si>
  <si>
    <t>reserva professores</t>
  </si>
  <si>
    <t>reserva discapacitats</t>
  </si>
  <si>
    <t>Mèrits especialment rellevants</t>
  </si>
  <si>
    <t xml:space="preserve">Els següents de la llista per data d'acreditació </t>
  </si>
  <si>
    <t>Criteris priorització mèrits especialment rellevants.</t>
  </si>
  <si>
    <t>1.- Mèrits de Recerca</t>
  </si>
  <si>
    <t>PUNTS</t>
  </si>
  <si>
    <r>
      <t xml:space="preserve">Participació: </t>
    </r>
    <r>
      <rPr>
        <b/>
        <sz val="11"/>
        <color theme="1"/>
        <rFont val="Calibri"/>
        <family val="2"/>
        <scheme val="minor"/>
      </rPr>
      <t>0,5 punts/projecte.</t>
    </r>
  </si>
  <si>
    <r>
      <t xml:space="preserve">d. IP de SGR finançats: </t>
    </r>
    <r>
      <rPr>
        <b/>
        <sz val="11"/>
        <rFont val="Calibri"/>
        <family val="2"/>
        <scheme val="minor"/>
      </rPr>
      <t>0,5 punts/projecte.</t>
    </r>
  </si>
  <si>
    <t>2.- Mèrits de Docència</t>
  </si>
  <si>
    <t>a. Trams de gestió:</t>
  </si>
  <si>
    <t>VALORACIÓ DE MÈRITS ESPECIALMENT RELLEVANTS</t>
  </si>
  <si>
    <t>Els candidats prioritzats podran renunciar sense penalització i el seu lloc serà ocupat pel següent candidat de la llista</t>
  </si>
  <si>
    <t>Sexenni de recerca viu o bé 5 sexennis</t>
  </si>
  <si>
    <t>Límit per departament</t>
  </si>
  <si>
    <t>No cal aportar cap document, només indicar-ho.</t>
  </si>
  <si>
    <t>Opcions</t>
  </si>
  <si>
    <t>NO</t>
  </si>
  <si>
    <t>Cal a aportar fotocòpies compulsades de documents que ho acreditin.</t>
  </si>
  <si>
    <t>Cal a aportar fotocòpia compulsada dels documents que ho acreditin.</t>
  </si>
  <si>
    <t>Cal indicar en un document a part les institucions dirigides que constin en convenis amb a la UAB.</t>
  </si>
  <si>
    <t>Cap aportar, en un document a part, una relació de les coordinacions computades, i documentació acreditativa compulsada en cas que no siguin  de la UAB.</t>
  </si>
  <si>
    <t>Cal aportar, en un document a part, una relació dels projectes que s'han computat, i documentació acreditativa compulsada en cas que no siguin projectes de la UAB.</t>
  </si>
  <si>
    <t xml:space="preserve">No cal aportar cap document només anotar el nombre </t>
  </si>
  <si>
    <t>PROFESSOR AVALUAT</t>
  </si>
  <si>
    <t>NOM</t>
  </si>
  <si>
    <t>COGNOMS</t>
  </si>
  <si>
    <t>DEPARTAMENT</t>
  </si>
  <si>
    <t>Instruccions</t>
  </si>
  <si>
    <t>PRIORITZACIÓ PLACES CATEDRÀTIC 2017</t>
  </si>
  <si>
    <t>Segons model aprovat al Consell de Govern del 4/5/2017</t>
  </si>
  <si>
    <t>i. Advanced Grants: 5 punts</t>
  </si>
  <si>
    <t>ii. Consolidator Grants: 4 punts</t>
  </si>
  <si>
    <t>iii. Starting Grants: 3 punts</t>
  </si>
  <si>
    <t>a. ERC Grant</t>
  </si>
  <si>
    <t xml:space="preserve">Cal aportar documentació acreditativa compulsada </t>
  </si>
  <si>
    <r>
      <t xml:space="preserve">Coordinació d'un subprojecte: </t>
    </r>
    <r>
      <rPr>
        <b/>
        <sz val="11"/>
        <color theme="1"/>
        <rFont val="Calibri"/>
        <family val="2"/>
        <scheme val="minor"/>
      </rPr>
      <t>1 punt</t>
    </r>
  </si>
  <si>
    <t>Coordinació general:</t>
  </si>
  <si>
    <r>
      <t xml:space="preserve">  - </t>
    </r>
    <r>
      <rPr>
        <u/>
        <sz val="11"/>
        <color theme="1"/>
        <rFont val="Calibri"/>
        <family val="2"/>
        <scheme val="minor"/>
      </rPr>
      <t>5 o més grups</t>
    </r>
    <r>
      <rPr>
        <sz val="11"/>
        <color theme="1"/>
        <rFont val="Calibri"/>
        <family val="2"/>
        <scheme val="minor"/>
      </rPr>
      <t xml:space="preserve"> - únic IP: </t>
    </r>
    <r>
      <rPr>
        <b/>
        <sz val="11"/>
        <color theme="1"/>
        <rFont val="Calibri"/>
        <family val="2"/>
        <scheme val="minor"/>
      </rPr>
      <t>1,5 punts/projecte.</t>
    </r>
  </si>
  <si>
    <r>
      <t xml:space="preserve">  -</t>
    </r>
    <r>
      <rPr>
        <u/>
        <sz val="11"/>
        <color theme="1"/>
        <rFont val="Calibri"/>
        <family val="2"/>
        <scheme val="minor"/>
      </rPr>
      <t xml:space="preserve"> 5 o més grups</t>
    </r>
    <r>
      <rPr>
        <sz val="11"/>
        <color theme="1"/>
        <rFont val="Calibri"/>
        <family val="2"/>
        <scheme val="minor"/>
      </rPr>
      <t xml:space="preserve"> - 2 coIP: </t>
    </r>
    <r>
      <rPr>
        <b/>
        <sz val="11"/>
        <color theme="1"/>
        <rFont val="Calibri"/>
        <family val="2"/>
        <scheme val="minor"/>
      </rPr>
      <t>1 punt/projecte</t>
    </r>
  </si>
  <si>
    <r>
      <t xml:space="preserve">  - </t>
    </r>
    <r>
      <rPr>
        <u/>
        <sz val="11"/>
        <color theme="1"/>
        <rFont val="Calibri"/>
        <family val="2"/>
        <scheme val="minor"/>
      </rPr>
      <t>menys de 5 grups</t>
    </r>
    <r>
      <rPr>
        <sz val="11"/>
        <color theme="1"/>
        <rFont val="Calibri"/>
        <family val="2"/>
        <scheme val="minor"/>
      </rPr>
      <t xml:space="preserve"> - únic IP: </t>
    </r>
    <r>
      <rPr>
        <b/>
        <sz val="11"/>
        <color theme="1"/>
        <rFont val="Calibri"/>
        <family val="2"/>
        <scheme val="minor"/>
      </rPr>
      <t>1,25 punts/projecte.</t>
    </r>
  </si>
  <si>
    <r>
      <t xml:space="preserve">  - </t>
    </r>
    <r>
      <rPr>
        <u/>
        <sz val="11"/>
        <color theme="1"/>
        <rFont val="Calibri"/>
        <family val="2"/>
        <scheme val="minor"/>
      </rPr>
      <t>menys de 5 grups</t>
    </r>
    <r>
      <rPr>
        <sz val="11"/>
        <color theme="1"/>
        <rFont val="Calibri"/>
        <family val="2"/>
        <scheme val="minor"/>
      </rPr>
      <t xml:space="preserve"> - 2 coIP: </t>
    </r>
    <r>
      <rPr>
        <b/>
        <sz val="11"/>
        <color theme="1"/>
        <rFont val="Calibri"/>
        <family val="2"/>
        <scheme val="minor"/>
      </rPr>
      <t>0,9 punt/projecte</t>
    </r>
  </si>
  <si>
    <t xml:space="preserve">b. Projectes internacionals de convocatòries competitives tipus programa marc de la Unió Europea o similars. Duració del projecte com a mínim 3 anys (si dura menys o més és calcularà la part proporcional):
</t>
  </si>
  <si>
    <t>c. Xarxes internacionals competitives o xarxa d’excel·lència (MINECO):</t>
  </si>
  <si>
    <r>
      <t xml:space="preserve">  - Coordinació: </t>
    </r>
    <r>
      <rPr>
        <b/>
        <sz val="11"/>
        <color theme="1"/>
        <rFont val="Calibri"/>
        <family val="2"/>
        <scheme val="minor"/>
      </rPr>
      <t>1,25 punts</t>
    </r>
  </si>
  <si>
    <r>
      <t xml:space="preserve">  - Participació: </t>
    </r>
    <r>
      <rPr>
        <b/>
        <sz val="11"/>
        <color theme="1"/>
        <rFont val="Calibri"/>
        <family val="2"/>
        <scheme val="minor"/>
      </rPr>
      <t>0,5 punts</t>
    </r>
  </si>
  <si>
    <r>
      <t>i. IP de projecte coordinat - únic IP:</t>
    </r>
    <r>
      <rPr>
        <b/>
        <sz val="11"/>
        <color theme="1"/>
        <rFont val="Calibri"/>
        <family val="2"/>
        <scheme val="minor"/>
      </rPr>
      <t xml:space="preserve"> 1,25 punts/projecte</t>
    </r>
  </si>
  <si>
    <r>
      <t>i'. IP de projecte coordinat - 2 coIP:</t>
    </r>
    <r>
      <rPr>
        <b/>
        <sz val="11"/>
        <color theme="1"/>
        <rFont val="Calibri"/>
        <family val="2"/>
        <scheme val="minor"/>
      </rPr>
      <t xml:space="preserve"> 0,9 punts/projecte</t>
    </r>
  </si>
  <si>
    <r>
      <t xml:space="preserve">ii. IP de projecte individual - únic IP: </t>
    </r>
    <r>
      <rPr>
        <b/>
        <sz val="11"/>
        <color theme="1"/>
        <rFont val="Calibri"/>
        <family val="2"/>
        <scheme val="minor"/>
      </rPr>
      <t>1 punt/projecte.</t>
    </r>
  </si>
  <si>
    <t>d. IP de projectes I+D+i del MINECO, projectes I+D+i INIA, projectes I+D+i en Salut o similars de duració de 3 anys mínim (si dura menys o més es calcularà la part proporcional). No compten els grups emergents:</t>
  </si>
  <si>
    <r>
      <t xml:space="preserve">iii. Participació: </t>
    </r>
    <r>
      <rPr>
        <b/>
        <sz val="11"/>
        <color theme="1"/>
        <rFont val="Calibri"/>
        <family val="2"/>
        <scheme val="minor"/>
      </rPr>
      <t>0,5 punts/projecte</t>
    </r>
  </si>
  <si>
    <r>
      <t xml:space="preserve">ii'. IP de projecte individual - 2 coIP: </t>
    </r>
    <r>
      <rPr>
        <b/>
        <sz val="11"/>
        <color theme="1"/>
        <rFont val="Calibri"/>
        <family val="2"/>
        <scheme val="minor"/>
      </rPr>
      <t>0,75 punts/projecte.</t>
    </r>
  </si>
  <si>
    <r>
      <t xml:space="preserve">e. IP de SGR finançats: </t>
    </r>
    <r>
      <rPr>
        <b/>
        <sz val="11"/>
        <rFont val="Calibri"/>
        <family val="2"/>
        <scheme val="minor"/>
      </rPr>
      <t>0,5 punts/projecte.</t>
    </r>
  </si>
  <si>
    <r>
      <t xml:space="preserve">f. </t>
    </r>
    <r>
      <rPr>
        <b/>
        <sz val="11"/>
        <color theme="1"/>
        <rFont val="Calibri"/>
        <family val="2"/>
        <scheme val="minor"/>
      </rPr>
      <t xml:space="preserve">Publicacions. </t>
    </r>
    <r>
      <rPr>
        <sz val="11"/>
        <color theme="1"/>
        <rFont val="Calibri"/>
        <family val="2"/>
        <scheme val="minor"/>
      </rPr>
      <t>Les obres amb més indicis de qualitat es valoren partint d’una categorització de dos nivells seguint els criteris de valoració de les publicacions AQU</t>
    </r>
  </si>
  <si>
    <t xml:space="preserve"> - Publicacions de categoria 1</t>
  </si>
  <si>
    <t xml:space="preserve"> - Monografies de categoria 1</t>
  </si>
  <si>
    <t xml:space="preserve"> - Publicacions de categoria 2</t>
  </si>
  <si>
    <t xml:space="preserve"> - Monografies de categoria 2</t>
  </si>
  <si>
    <t>1. Producció global</t>
  </si>
  <si>
    <t>2. Publicacions de major impacte</t>
  </si>
  <si>
    <t>i. Les publicacions de la categoria 1 dividit per 2</t>
  </si>
  <si>
    <t>ii. Les publicacions de la categoria 2 dividit per 4</t>
  </si>
  <si>
    <t>g. Tranferència. Convenis-any: es computen el nombre de convenis normalitzats a una durada d’un any</t>
  </si>
  <si>
    <r>
      <t xml:space="preserve">a.1. Convenis-any internacionals en els que s'és responsable: </t>
    </r>
    <r>
      <rPr>
        <b/>
        <sz val="11"/>
        <color theme="1"/>
        <rFont val="Calibri"/>
        <family val="2"/>
        <scheme val="minor"/>
      </rPr>
      <t>0,25 punts per conveni-any</t>
    </r>
  </si>
  <si>
    <r>
      <t xml:space="preserve">a.2. Convenis-any internacionals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</si>
  <si>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b.1. Convenis-any nacionals en els que s'és responsable: </t>
    </r>
    <r>
      <rPr>
        <b/>
        <sz val="11"/>
        <color theme="1"/>
        <rFont val="Calibri"/>
        <family val="2"/>
        <scheme val="minor"/>
      </rPr>
      <t>0,2 punts per conveni-any</t>
    </r>
  </si>
  <si>
    <r>
      <t xml:space="preserve">b.2. Convenis-any 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</si>
  <si>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j. Altres mèrits de gran rellevància a judici de la comissió avaluadora (premis de recerca, premis a la trajectòria científica, editor-in-chief de revistes científiques de prestigi internacional, editor de col·lecció de llibres amb edició amb revisió per parells, presidència de comissions avaluadores a nivell internacional, estatal i autonòmics de projectes. No computa ser membre d’associacions o institucions científiques, tampoc participació en conferències ni jornades, tampoc avaluador o reviewer de revistes científiques): </t>
    </r>
    <r>
      <rPr>
        <b/>
        <sz val="11"/>
        <color theme="1"/>
        <rFont val="Calibri"/>
        <family val="2"/>
        <scheme val="minor"/>
      </rPr>
      <t>màxim 1 punt en total (de 0,1 a 0,3 punts per mèrit).</t>
    </r>
  </si>
  <si>
    <t>*</t>
  </si>
  <si>
    <r>
      <t xml:space="preserve">k. Tenir o haver tingut la condició d’ICREA ACADÈMIA: </t>
    </r>
    <r>
      <rPr>
        <b/>
        <sz val="11"/>
        <color theme="1"/>
        <rFont val="Calibri"/>
        <family val="2"/>
        <scheme val="minor"/>
      </rPr>
      <t>1 punt</t>
    </r>
  </si>
  <si>
    <r>
      <t xml:space="preserve">  - 6</t>
    </r>
    <r>
      <rPr>
        <u/>
        <sz val="11"/>
        <color theme="1"/>
        <rFont val="Calibri"/>
        <family val="2"/>
        <scheme val="minor"/>
      </rPr>
      <t xml:space="preserve"> o més grups</t>
    </r>
    <r>
      <rPr>
        <sz val="11"/>
        <color theme="1"/>
        <rFont val="Calibri"/>
        <family val="2"/>
        <scheme val="minor"/>
      </rPr>
      <t xml:space="preserve"> - únic IP: </t>
    </r>
    <r>
      <rPr>
        <b/>
        <sz val="11"/>
        <color theme="1"/>
        <rFont val="Calibri"/>
        <family val="2"/>
        <scheme val="minor"/>
      </rPr>
      <t>1,5 punts/projecte.</t>
    </r>
  </si>
  <si>
    <r>
      <t xml:space="preserve">  -</t>
    </r>
    <r>
      <rPr>
        <u/>
        <sz val="11"/>
        <color theme="1"/>
        <rFont val="Calibri"/>
        <family val="2"/>
        <scheme val="minor"/>
      </rPr>
      <t xml:space="preserve"> 6 o més grups</t>
    </r>
    <r>
      <rPr>
        <sz val="11"/>
        <color theme="1"/>
        <rFont val="Calibri"/>
        <family val="2"/>
        <scheme val="minor"/>
      </rPr>
      <t xml:space="preserve"> - 2 coIP: </t>
    </r>
    <r>
      <rPr>
        <b/>
        <sz val="11"/>
        <color theme="1"/>
        <rFont val="Calibri"/>
        <family val="2"/>
        <scheme val="minor"/>
      </rPr>
      <t>1 punt/projecte</t>
    </r>
  </si>
  <si>
    <r>
      <t xml:space="preserve">  - </t>
    </r>
    <r>
      <rPr>
        <u/>
        <sz val="11"/>
        <color theme="1"/>
        <rFont val="Calibri"/>
        <family val="2"/>
        <scheme val="minor"/>
      </rPr>
      <t>menys de 6 grups</t>
    </r>
    <r>
      <rPr>
        <sz val="11"/>
        <color theme="1"/>
        <rFont val="Calibri"/>
        <family val="2"/>
        <scheme val="minor"/>
      </rPr>
      <t xml:space="preserve"> - únic IP: </t>
    </r>
    <r>
      <rPr>
        <b/>
        <sz val="11"/>
        <color theme="1"/>
        <rFont val="Calibri"/>
        <family val="2"/>
        <scheme val="minor"/>
      </rPr>
      <t>1,25 punts/projecte.</t>
    </r>
  </si>
  <si>
    <r>
      <t xml:space="preserve">  - </t>
    </r>
    <r>
      <rPr>
        <u/>
        <sz val="11"/>
        <color theme="1"/>
        <rFont val="Calibri"/>
        <family val="2"/>
        <scheme val="minor"/>
      </rPr>
      <t>menys de 6 grups</t>
    </r>
    <r>
      <rPr>
        <sz val="11"/>
        <color theme="1"/>
        <rFont val="Calibri"/>
        <family val="2"/>
        <scheme val="minor"/>
      </rPr>
      <t xml:space="preserve"> - 2 coIP: </t>
    </r>
    <r>
      <rPr>
        <b/>
        <sz val="11"/>
        <color theme="1"/>
        <rFont val="Calibri"/>
        <family val="2"/>
        <scheme val="minor"/>
      </rPr>
      <t>0,9 punt/projecte</t>
    </r>
  </si>
  <si>
    <r>
      <t xml:space="preserve">Coordinació d'un subprojecte: </t>
    </r>
    <r>
      <rPr>
        <b/>
        <sz val="11"/>
        <color theme="1"/>
        <rFont val="Calibri"/>
        <family val="2"/>
        <scheme val="minor"/>
      </rPr>
      <t>0,75 punts</t>
    </r>
  </si>
  <si>
    <t>c. IP de projectes I+D+i del MINECO, projectes I+D+i INIA, projectes I+D+i en Salut o similars de duració de 3 anys mínim (si dura menys o més es calcularà la part proporcional). No compten les xarxes temàtiques ni els grups emergents:</t>
  </si>
  <si>
    <r>
      <t>i. IP de projecte coordinat - únic IP:</t>
    </r>
    <r>
      <rPr>
        <b/>
        <sz val="11"/>
        <color theme="1"/>
        <rFont val="Calibri"/>
        <family val="2"/>
        <scheme val="minor"/>
      </rPr>
      <t xml:space="preserve"> 1 punt/projecte</t>
    </r>
  </si>
  <si>
    <r>
      <t>i'. IP de projecte coordinat - 2 coIP:</t>
    </r>
    <r>
      <rPr>
        <b/>
        <sz val="11"/>
        <color theme="1"/>
        <rFont val="Calibri"/>
        <family val="2"/>
        <scheme val="minor"/>
      </rPr>
      <t xml:space="preserve"> 0,7 punts/projecte</t>
    </r>
  </si>
  <si>
    <r>
      <t xml:space="preserve">ii'. IP de projecte individual - 2 coIP: </t>
    </r>
    <r>
      <rPr>
        <b/>
        <sz val="11"/>
        <color theme="1"/>
        <rFont val="Calibri"/>
        <family val="2"/>
        <scheme val="minor"/>
      </rPr>
      <t>0,6 punts/projecte.</t>
    </r>
  </si>
  <si>
    <r>
      <t xml:space="preserve">iii. Participació: </t>
    </r>
    <r>
      <rPr>
        <b/>
        <sz val="11"/>
        <color theme="1"/>
        <rFont val="Calibri"/>
        <family val="2"/>
        <scheme val="minor"/>
      </rPr>
      <t>0,3 punts/projecte</t>
    </r>
  </si>
  <si>
    <t xml:space="preserve"> -Publicacions situades en primer quartil JCR</t>
  </si>
  <si>
    <t xml:space="preserve"> - Publicacions situades en segon quartil JCR</t>
  </si>
  <si>
    <t xml:space="preserve"> - Publicacions en tercer quartil JCR</t>
  </si>
  <si>
    <t xml:space="preserve"> - Publicacions indexades JCR</t>
  </si>
  <si>
    <t>Física</t>
  </si>
  <si>
    <t>1. P</t>
  </si>
  <si>
    <t>2. Q</t>
  </si>
  <si>
    <t xml:space="preserve"> - Nombre de cites rebudes (segons ISI WoK o SCOPUS)</t>
  </si>
  <si>
    <t>3. I</t>
  </si>
  <si>
    <t>e. Publicacions. Per a cada candidat es calcularan tres indicadors (P, Q i I) com a mesura de Producció, Qualitat i Impacte</t>
  </si>
  <si>
    <t>* Es valora amb la mínima puntuació per mèrit per una valoració orientativa, la definitiva serà a judici de la comissió avaluadora</t>
  </si>
  <si>
    <t xml:space="preserve">f. Tranferència. </t>
  </si>
  <si>
    <r>
      <t xml:space="preserve">  a.1. Convenis-any internacionals en els que s'és responsable: </t>
    </r>
    <r>
      <rPr>
        <b/>
        <sz val="11"/>
        <color theme="1"/>
        <rFont val="Calibri"/>
        <family val="2"/>
        <scheme val="minor"/>
      </rPr>
      <t>0,25 punts per conveni-any</t>
    </r>
  </si>
  <si>
    <r>
      <t xml:space="preserve">  a.2. Convenis-any internacionals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</si>
  <si>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  b.1. Convenis-any nacionals en els que s'és responsable: </t>
    </r>
    <r>
      <rPr>
        <b/>
        <sz val="11"/>
        <color theme="1"/>
        <rFont val="Calibri"/>
        <family val="2"/>
        <scheme val="minor"/>
      </rPr>
      <t>0,2 punts per conveni-any</t>
    </r>
  </si>
  <si>
    <r>
      <t xml:space="preserve">  b.2. Convenis-any nacionals en els que s'és participant: </t>
    </r>
    <r>
      <rPr>
        <b/>
        <sz val="11"/>
        <color theme="1"/>
        <rFont val="Calibri"/>
        <family val="2"/>
        <scheme val="minor"/>
      </rPr>
      <t>0,1 punts per conveni-any</t>
    </r>
    <r>
      <rPr>
        <sz val="11"/>
        <color theme="1"/>
        <rFont val="Calibri"/>
        <family val="2"/>
        <scheme val="minor"/>
      </rPr>
      <t xml:space="preserve"> (màxim 0.5)</t>
    </r>
  </si>
  <si>
    <r>
      <t xml:space="preserve">1. </t>
    </r>
    <r>
      <rPr>
        <u/>
        <sz val="11"/>
        <color theme="1"/>
        <rFont val="Calibri"/>
        <family val="2"/>
        <scheme val="minor"/>
      </rPr>
      <t>Convenis-any</t>
    </r>
    <r>
      <rPr>
        <sz val="11"/>
        <color theme="1"/>
        <rFont val="Calibri"/>
        <family val="2"/>
        <scheme val="minor"/>
      </rPr>
      <t>: es computen el nombre de convenis normalitzats a una durada d’un any</t>
    </r>
  </si>
  <si>
    <r>
      <t xml:space="preserve">2. </t>
    </r>
    <r>
      <rPr>
        <u/>
        <sz val="11"/>
        <color theme="1"/>
        <rFont val="Calibri"/>
        <family val="2"/>
        <scheme val="minor"/>
      </rPr>
      <t>Patents:</t>
    </r>
    <r>
      <rPr>
        <sz val="11"/>
        <color theme="1"/>
        <rFont val="Calibri"/>
        <family val="2"/>
        <scheme val="minor"/>
      </rPr>
      <t xml:space="preserve"> </t>
    </r>
    <r>
      <rPr>
        <b/>
        <sz val="11"/>
        <color theme="1"/>
        <rFont val="Calibri"/>
        <family val="2"/>
        <scheme val="minor"/>
      </rPr>
      <t>0,1 punts</t>
    </r>
    <r>
      <rPr>
        <sz val="11"/>
        <color theme="1"/>
        <rFont val="Calibri"/>
        <family val="2"/>
        <scheme val="minor"/>
      </rPr>
      <t xml:space="preserve"> per cada patent llicenciada o en explotació.</t>
    </r>
  </si>
  <si>
    <t>Cal aportar, en un document a part, una relació dels convenis i patents que s'han computat, i documentació acreditativa.</t>
  </si>
  <si>
    <r>
      <t xml:space="preserve">i. Altres mèrits de gran rellevància a judici de la comissió avaluadora (premis de recerca, premis a la trajectòria científica, editor-in-chief de revistes científiques de prestigi internacional, membre de l’editorial board de revistes científiques internacionals indexades, preferentment Q1, Q2 del JCR; ponències invitades en congressos de especial rellevància internacional). No computa ser membre d’associacions o institucions científiques, tampoc participació en conferències ni jornades, tampoc avaluador o reviewer de revistes científiques: </t>
    </r>
    <r>
      <rPr>
        <b/>
        <sz val="11"/>
        <color theme="1"/>
        <rFont val="Calibri"/>
        <family val="2"/>
        <scheme val="minor"/>
      </rPr>
      <t>màxim 1 punt en total (de 0,1 a 0,3 punts per mèrit).</t>
    </r>
  </si>
  <si>
    <r>
      <t xml:space="preserve">j. Tenir o haver tingut la condició d’ICREA ACADÈMIA: </t>
    </r>
    <r>
      <rPr>
        <b/>
        <sz val="11"/>
        <color theme="1"/>
        <rFont val="Calibri"/>
        <family val="2"/>
        <scheme val="minor"/>
      </rPr>
      <t>1 punt</t>
    </r>
  </si>
  <si>
    <t xml:space="preserve"> - Àrea de coneixement</t>
  </si>
  <si>
    <t>3. Citacions a publicacions de la categoria 1 i 2 o a Google Scholar</t>
  </si>
  <si>
    <t>Cal aportar, en un document a part, una relació dels convenis que s'han computat, i documentació acreditativa.</t>
  </si>
  <si>
    <t xml:space="preserve"> - Mitja de cites rebudes per àmbit de coneixement dels anys 2011 al 2015, segons les agències
Thomson (per total de cites obtingudes segons WoS) o SCOPUS (per total de cites obtingudes segons SCOPUS)</t>
  </si>
  <si>
    <r>
      <t>a. Distincions nacionals i internacionals de gran rellevància (a títol d’exemple: distinció Jaume Vicens Vives, etc.) (no computa nomenaments ni invitacions per coordinar activitats formatives):</t>
    </r>
    <r>
      <rPr>
        <b/>
        <sz val="11"/>
        <color theme="1"/>
        <rFont val="Calibri"/>
        <family val="2"/>
        <scheme val="minor"/>
      </rPr>
      <t xml:space="preserve"> 1 punt</t>
    </r>
  </si>
  <si>
    <t xml:space="preserve">b. Projectes d’innovació docent: </t>
  </si>
  <si>
    <r>
      <t>i. IP d'un projecte amb finançament:</t>
    </r>
    <r>
      <rPr>
        <b/>
        <sz val="11"/>
        <color theme="1"/>
        <rFont val="Calibri"/>
        <family val="2"/>
        <scheme val="minor"/>
      </rPr>
      <t xml:space="preserve"> 1 punt</t>
    </r>
  </si>
  <si>
    <r>
      <t xml:space="preserve">i'. IP d'un projecte sense finançament: </t>
    </r>
    <r>
      <rPr>
        <b/>
        <sz val="11"/>
        <color theme="1"/>
        <rFont val="Calibri"/>
        <family val="2"/>
        <scheme val="minor"/>
      </rPr>
      <t>0,3 punts</t>
    </r>
  </si>
  <si>
    <r>
      <t>i. Participació en un projecte amb finançament:</t>
    </r>
    <r>
      <rPr>
        <b/>
        <sz val="11"/>
        <color theme="1"/>
        <rFont val="Calibri"/>
        <family val="2"/>
        <scheme val="minor"/>
      </rPr>
      <t xml:space="preserve"> 0,5 punts</t>
    </r>
  </si>
  <si>
    <r>
      <t xml:space="preserve">ii'. Participació en un projecte sense finançament: </t>
    </r>
    <r>
      <rPr>
        <b/>
        <sz val="11"/>
        <color theme="1"/>
        <rFont val="Calibri"/>
        <family val="2"/>
        <scheme val="minor"/>
      </rPr>
      <t>0,15 punts</t>
    </r>
  </si>
  <si>
    <r>
      <t xml:space="preserve">c. Trams de docència autonòmics avaluats (no computen els estatals que es donen automàticament): </t>
    </r>
    <r>
      <rPr>
        <b/>
        <sz val="11"/>
        <color theme="1"/>
        <rFont val="Calibri"/>
        <family val="2"/>
        <scheme val="minor"/>
      </rPr>
      <t>1 punt/tram.</t>
    </r>
  </si>
  <si>
    <t>Cal aportar, en un document a part, una relació de les tesis doctorals que s'han computat</t>
  </si>
  <si>
    <r>
      <t xml:space="preserve">d. Direcció/codirecció de tesis doctorals defensades: </t>
    </r>
    <r>
      <rPr>
        <b/>
        <sz val="11"/>
        <color theme="1"/>
        <rFont val="Calibri"/>
        <family val="2"/>
        <scheme val="minor"/>
      </rPr>
      <t>0,25 punts / tesi</t>
    </r>
  </si>
  <si>
    <r>
      <t xml:space="preserve">e. Participació sostinguda (mínim 3 anys): en comissions de docència oficials de facultat i rectorat, en comissions de seguiment de doctorat, coordinació de programes internacionals de caràcter docent (tipus International Training Network per doctorands), coordinació per a posada en marxa un nou MOOC: </t>
    </r>
    <r>
      <rPr>
        <b/>
        <sz val="11"/>
        <color theme="1"/>
        <rFont val="Calibri"/>
        <family val="2"/>
        <scheme val="minor"/>
      </rPr>
      <t>màxim 1,5 punts en total (0,3 punts per mèrit per cada període de 3 anys).</t>
    </r>
  </si>
  <si>
    <r>
      <t xml:space="preserve">f. Altres mèrits de gran rellevància a judici de la comissió avaluadora (participació sostinguda en activitats d’innovació pedagògica, elaboració de plans d’estudis, premis a projecte docent, presidència de comissions avaluadores a nivell internacional, estatal i autonòmics de verificació de títols): </t>
    </r>
    <r>
      <rPr>
        <b/>
        <sz val="11"/>
        <color theme="1"/>
        <rFont val="Calibri"/>
        <family val="2"/>
        <scheme val="minor"/>
      </rPr>
      <t>màxim 1 punt en total (de 0,2 a 0,5 punts per mèrit).</t>
    </r>
  </si>
  <si>
    <t>3.1 ÀMBITS DE CIÈNCIES SOCIALS I D'HUMANITATS</t>
  </si>
  <si>
    <t>1.1 ÀMBITS DE CIÈNCIES SOCIALS I D'HUMANITATS</t>
  </si>
  <si>
    <t>1.2 ÀMBITS DE CIÈNCIES, BIOCIÈNCIES, CIÈNCIES DE LA SALUT I ENGINYERIA</t>
  </si>
  <si>
    <t>No cal aportar cap document només anotar el nombre de trams o punts equivalents</t>
  </si>
  <si>
    <r>
      <t xml:space="preserve">3.2 ÀMBITS DE CIÈNCIES, BIOCIÈNCIES, CIÈNCIES DE LA SALUT I ENGINYERIA                                                           </t>
    </r>
    <r>
      <rPr>
        <sz val="12"/>
        <color theme="1"/>
        <rFont val="Calibri"/>
        <family val="2"/>
        <scheme val="minor"/>
      </rPr>
      <t xml:space="preserve"> Escollir a) o b); en cas d’escollir les 2, els mèrits no poden solapar-se als mateixos anys.</t>
    </r>
  </si>
  <si>
    <t>b. Gestió hospitalària:</t>
  </si>
  <si>
    <r>
      <t xml:space="preserve"> i. </t>
    </r>
    <r>
      <rPr>
        <b/>
        <sz val="11"/>
        <color theme="1"/>
        <rFont val="Calibri"/>
        <family val="2"/>
        <scheme val="minor"/>
      </rPr>
      <t>1,85 punt</t>
    </r>
    <r>
      <rPr>
        <sz val="11"/>
        <color theme="1"/>
        <rFont val="Calibri"/>
        <family val="2"/>
        <scheme val="minor"/>
      </rPr>
      <t xml:space="preserve"> per al 1r tram (o punts equivalents: 30). [A partir dels 10 punts de gestió acumulats i fins arribar a 30, 0,615 punts per cada bloc de 10 punts].</t>
    </r>
  </si>
  <si>
    <t>3.- Mèrits de Gestió (màxim 4 punts)</t>
  </si>
  <si>
    <t>4.- Mèrits excepcionals (màxim 5 punts)</t>
  </si>
  <si>
    <t>La comissió podrà atorgar fins a 5 punts per mèrits extraordinàriament rellevants i que no s’hagin tingut en compte en els apartats anteriors. La decisió en aquest sentit requerirà el vot favorable de com a mínim 4 membres de la comissió avaluadora i haurà de ser adequadament justificada.</t>
  </si>
  <si>
    <t>Cal a aportar fotocòpia compulsada dels documents que acreditin els mèrits a avaluar.</t>
  </si>
  <si>
    <r>
      <rPr>
        <b/>
        <sz val="11"/>
        <color theme="1"/>
        <rFont val="Calibri"/>
        <family val="2"/>
        <scheme val="minor"/>
      </rPr>
      <t>El candidat o la candidata podrà participar en la priorització per mèrits especialment rellevants quan arribi a una puntuació mínima de:</t>
    </r>
    <r>
      <rPr>
        <sz val="11"/>
        <color theme="1"/>
        <rFont val="Calibri"/>
        <family val="2"/>
        <scheme val="minor"/>
      </rPr>
      <t xml:space="preserve">
  -  Àmbit de ciències socials i humanitats: </t>
    </r>
    <r>
      <rPr>
        <b/>
        <sz val="11"/>
        <color theme="1"/>
        <rFont val="Calibri"/>
        <family val="2"/>
        <scheme val="minor"/>
      </rPr>
      <t>18</t>
    </r>
    <r>
      <rPr>
        <sz val="11"/>
        <color theme="1"/>
        <rFont val="Calibri"/>
        <family val="2"/>
        <scheme val="minor"/>
      </rPr>
      <t xml:space="preserve">
  -  Àmbit de ciències, biociències, ciències de la salut i enginyeria: </t>
    </r>
    <r>
      <rPr>
        <b/>
        <sz val="11"/>
        <color theme="1"/>
        <rFont val="Calibri"/>
        <family val="2"/>
        <scheme val="minor"/>
      </rPr>
      <t>18</t>
    </r>
  </si>
  <si>
    <t>MODEL I CRITERIS DE PRIORITZACIÓ DE LES PLACES DE CATEDRÀTIC D’UNIVERSITAT</t>
  </si>
  <si>
    <t>Aprovat per acord del Consell de Govern de 4 de maig de 2017</t>
  </si>
  <si>
    <t>Ser TU acreditats com a CU en servei actiu</t>
  </si>
  <si>
    <t>A TC o TP6h si plaça vinculada en UD</t>
  </si>
  <si>
    <t>Dedicació exclusiva al sector públic</t>
  </si>
  <si>
    <t>10% (2 places) per professores TU acreditades al marge del criteri general</t>
  </si>
  <si>
    <t>Un percentatge del total de les places per a candidats amb mèrits especialment rellevants amb la següent distribució per convocatòria:
- 2016: 10%
- 2017: 15%
- 2018: 20%                                                                                                                  - 2019: 35%</t>
  </si>
  <si>
    <t>1 per cada 35 places per a persones amb discapacitat igual o superior al 33%.</t>
  </si>
  <si>
    <t>Afegir a l'antiguitat els dies d'incapacitat haguts entre la data de doctorat i de'obtenció de l'acreditació per baixa mèdica de durada igual o superior a 4 mesos</t>
  </si>
  <si>
    <t>Places pel torn de promoció</t>
  </si>
  <si>
    <t>Places pel torn lliure</t>
  </si>
  <si>
    <t>a)</t>
  </si>
  <si>
    <t>b)</t>
  </si>
  <si>
    <t>c)</t>
  </si>
  <si>
    <t>Els TU acreditats a CU que ocupin els llocs immediatament següents de la llista ordenada per la data d’acreditació, una vegada adjudicades les places del torn de promoció.</t>
  </si>
  <si>
    <t>a) 15% de les places prioritzades per antiguitat per a departaments amb 50 o més professors homologats a temps complert.</t>
  </si>
  <si>
    <t>En cas d’empat en la data d’acreditació, es prioritzarà segons els següents factors aplicats de forma successiva:</t>
  </si>
  <si>
    <t>1. Pertinença a una àrea de coneixement (o departament) que no tingui cap catedràtic l’any de la convocatòria o que pugui quedar en aquesta situació l’any següent.</t>
  </si>
  <si>
    <t>2. El nombre més alt resultat de dividir el nombre de trams de docència avaluats (AQU) reconeguts entre el màxim nombre de trams de docència avaluats que podria haver assolit el candidat.</t>
  </si>
  <si>
    <t>3. Valor més baix de la dedicació del professorat segons el model de dedicació acadèmica vigent en cada moment i referit al curs acadèmic en que tingui lloc la priorització de les places</t>
  </si>
  <si>
    <t>4. Nombre de trams de gestió reconeguts (AQU).</t>
  </si>
  <si>
    <t>Matemàtiques</t>
  </si>
  <si>
    <t>5 de nivell 1 i 10 nivell 2 en els darrers 10 anys</t>
  </si>
  <si>
    <t>30 T1</t>
  </si>
  <si>
    <t>Química</t>
  </si>
  <si>
    <t>25 T1 en els darrera 10 anys</t>
  </si>
  <si>
    <t>CC de la natura</t>
  </si>
  <si>
    <t>10 T1 o bé 25 entre T1+T2 en els darrers 10 anys</t>
  </si>
  <si>
    <t>Biologia Cel·lular i Molecular</t>
  </si>
  <si>
    <t>20 T1 amb mínim 10 d'autoria preferent</t>
  </si>
  <si>
    <t>Ciències Biomèdiques</t>
  </si>
  <si>
    <t>25 T1 o bé 25 d'autoria preferent on mínim 12 siguin T1</t>
  </si>
  <si>
    <t>Medicina Clinica i especialitats clíniques</t>
  </si>
  <si>
    <t>Especialitats Sanitàries</t>
  </si>
  <si>
    <t>Enginyeria Química, dels materials i del medi natural</t>
  </si>
  <si>
    <t>Enginyeria Mecànica i de la Navegació</t>
  </si>
  <si>
    <t>Enginyeria Elèctrica i de Comunicacions</t>
  </si>
  <si>
    <t>Enginyeria Informàtica</t>
  </si>
  <si>
    <t>14 Q1+Q2</t>
  </si>
  <si>
    <t>mínim 40 Q1</t>
  </si>
  <si>
    <t>25 T1 o bé 25 d'autoria preferent on mínim 10 siguin T1</t>
  </si>
  <si>
    <t>15 Q1+Q2</t>
  </si>
  <si>
    <t>Q1+Q2+llibres</t>
  </si>
  <si>
    <t>20 Q1+Q2</t>
  </si>
  <si>
    <t>Arquitectura, Enginyeria Civil, Construcció i Urbanisme</t>
  </si>
  <si>
    <t>Dret</t>
  </si>
  <si>
    <t>4 monografies, 15 capítols de llibre, 15 articles</t>
  </si>
  <si>
    <t>CC Econòmiques i Empresarials</t>
  </si>
  <si>
    <t>8 nivell 1</t>
  </si>
  <si>
    <t>CC de l'Educació</t>
  </si>
  <si>
    <t>4 Q1</t>
  </si>
  <si>
    <t>CC del comportament</t>
  </si>
  <si>
    <t>10 Q1+Q2</t>
  </si>
  <si>
    <t>CC Socials</t>
  </si>
  <si>
    <t>Història, Filosofia i Geografia</t>
  </si>
  <si>
    <t>Filologia i Lingüística</t>
  </si>
  <si>
    <t>Història de l'Art i Expressió Artística</t>
  </si>
  <si>
    <t>Àrea del coneixement</t>
  </si>
  <si>
    <t>N ANECA</t>
  </si>
  <si>
    <t>Altres requisits</t>
  </si>
  <si>
    <r>
      <t xml:space="preserve">ii. IP de projecte individual - únic IP: </t>
    </r>
    <r>
      <rPr>
        <b/>
        <sz val="11"/>
        <color theme="1"/>
        <rFont val="Calibri"/>
        <family val="2"/>
        <scheme val="minor"/>
      </rPr>
      <t>0,75 punt/projecte.</t>
    </r>
  </si>
  <si>
    <r>
      <rPr>
        <sz val="11"/>
        <color theme="1"/>
        <rFont val="Calibri"/>
        <family val="2"/>
        <scheme val="minor"/>
      </rPr>
      <t>Periodes de 3 anys</t>
    </r>
    <r>
      <rPr>
        <sz val="9"/>
        <color theme="1"/>
        <rFont val="Calibri"/>
        <family val="2"/>
        <scheme val="minor"/>
      </rPr>
      <t xml:space="preserve"> (Cal aportar, en un document a part, una relació de mèrits que s'han computat)</t>
    </r>
  </si>
  <si>
    <r>
      <t>i. Nombre de publicacions. Cada publicació amb un mínim de 20 citacions té un valor de</t>
    </r>
    <r>
      <rPr>
        <b/>
        <sz val="11"/>
        <color theme="1"/>
        <rFont val="Calibri"/>
        <family val="2"/>
        <scheme val="minor"/>
      </rPr>
      <t xml:space="preserve"> 0,25 fins a un màxim d’1,25 punts</t>
    </r>
  </si>
  <si>
    <r>
      <t xml:space="preserve">ii. Nombre de publicacions amb 100 o més citacions: les publicacions amb 100 o més citacions rebran </t>
    </r>
    <r>
      <rPr>
        <b/>
        <sz val="11"/>
        <color theme="1"/>
        <rFont val="Calibri"/>
        <family val="2"/>
        <scheme val="minor"/>
      </rPr>
      <t>3 punts</t>
    </r>
    <r>
      <rPr>
        <sz val="11"/>
        <color theme="1"/>
        <rFont val="Calibri"/>
        <family val="2"/>
        <scheme val="minor"/>
      </rPr>
      <t>.</t>
    </r>
  </si>
  <si>
    <r>
      <t xml:space="preserve">g. Ser membre electe d’institucions o societats acadèmiques de gran prestigi nacional i internacional (no computa ser Editor-in-chief ni membre de l’editorial board de revistes científiques): </t>
    </r>
    <r>
      <rPr>
        <b/>
        <sz val="11"/>
        <color theme="1"/>
        <rFont val="Calibri"/>
        <family val="2"/>
        <scheme val="minor"/>
      </rPr>
      <t>de 0,1 a 1 punt. Màxim 1 punt</t>
    </r>
  </si>
  <si>
    <r>
      <t xml:space="preserve">h. Ser membre electe d’institucions o societats acadèmiques de gran prestigi nacional i internacional (no computa ser Editor-in-chief ni membre de l’editorial board de revistes científiques, ni membre de comitès científics): </t>
    </r>
    <r>
      <rPr>
        <b/>
        <sz val="11"/>
        <color theme="1"/>
        <rFont val="Calibri"/>
        <family val="2"/>
        <scheme val="minor"/>
      </rPr>
      <t>de 0,1 a 1 punt. Màxim 1 punt</t>
    </r>
  </si>
  <si>
    <r>
      <t xml:space="preserve">ii. </t>
    </r>
    <r>
      <rPr>
        <b/>
        <sz val="11"/>
        <color theme="1"/>
        <rFont val="Calibri"/>
        <family val="2"/>
        <scheme val="minor"/>
      </rPr>
      <t>0,92 punts</t>
    </r>
    <r>
      <rPr>
        <sz val="11"/>
        <color theme="1"/>
        <rFont val="Calibri"/>
        <family val="2"/>
        <scheme val="minor"/>
      </rPr>
      <t xml:space="preserve"> per al segon (o punts equivalents: 45).</t>
    </r>
  </si>
  <si>
    <r>
      <t>iii-1.</t>
    </r>
    <r>
      <rPr>
        <b/>
        <sz val="11"/>
        <color theme="1"/>
        <rFont val="Calibri"/>
        <family val="2"/>
        <scheme val="minor"/>
      </rPr>
      <t xml:space="preserve"> 0,615</t>
    </r>
    <r>
      <rPr>
        <sz val="11"/>
        <color theme="1"/>
        <rFont val="Calibri"/>
        <family val="2"/>
        <scheme val="minor"/>
      </rPr>
      <t xml:space="preserve"> punts per al tercer tram(o punts equivalents: 55)</t>
    </r>
  </si>
  <si>
    <r>
      <t xml:space="preserve">iii-2. </t>
    </r>
    <r>
      <rPr>
        <b/>
        <sz val="11"/>
        <color theme="1"/>
        <rFont val="Calibri"/>
        <family val="2"/>
        <scheme val="minor"/>
      </rPr>
      <t>0,615</t>
    </r>
    <r>
      <rPr>
        <sz val="11"/>
        <color theme="1"/>
        <rFont val="Calibri"/>
        <family val="2"/>
        <scheme val="minor"/>
      </rPr>
      <t xml:space="preserve"> punts per al quart tram (o punts equivalents: 65)</t>
    </r>
  </si>
  <si>
    <t>El nombre de places resultants es distribuiran a parts iguals entre els dos grans àmbits següents:
a) Ciències socials i humanitats
b) Ciències, biociències, ciències de la salut i enginyeria
En el cas que el nombre de places fos senar, una de les places se sortejaria entre els dos àmbits. En el cas que es tornés a repetir la situació, la plaça correspondria a l’altre àmbit, i així successivament. Si hagués menys candidats prioritzats per mèrits especialment rellevants que places a cobrir, les places sobrants se sumarien a la llista general.</t>
  </si>
  <si>
    <t>b) 10% de les places prioritzades per antiguitat en l'acreditació que es convoquin cada any,per la resta departaments</t>
  </si>
  <si>
    <t>i. Nombre de periodes de 5 anys de cap de servei o cap de departament: 1,85 punts per cada 5 anys.</t>
  </si>
  <si>
    <t>Cal aportar, en la plantilla de justificació de les publicacions que s'adjunta, una relació de les publicacions per categories, amb la justificació de cadascuna d'elles i , en el seu, cas, nombre i justificació de les cites.</t>
  </si>
  <si>
    <t>Cal aportar, en la plantilla de justificacions que s'adjunta, una relació de les publicacions indexades JCR, amb indicació del quartil i àrea JCR.</t>
  </si>
  <si>
    <t xml:space="preserve">Cal aportar  documents que ho acreditin </t>
  </si>
  <si>
    <t>ii. Nombre de períodes de 5 anys de cap d’unitat, cap clínic o cap de secció: 0,92 punts per cada 5 anys.</t>
  </si>
  <si>
    <t>SCOPUS</t>
  </si>
  <si>
    <t>- Indicar àmbit de coneixement</t>
  </si>
  <si>
    <r>
      <t xml:space="preserve">Cal omplir exclusivament les caselles no bloquejades de la columna Opcions </t>
    </r>
    <r>
      <rPr>
        <b/>
        <sz val="11"/>
        <color theme="1"/>
        <rFont val="Calibri"/>
        <family val="2"/>
        <scheme val="minor"/>
      </rPr>
      <t xml:space="preserve">
</t>
    </r>
    <r>
      <rPr>
        <sz val="11"/>
        <color theme="1"/>
        <rFont val="Calibri"/>
        <family val="2"/>
        <scheme val="minor"/>
      </rPr>
      <t xml:space="preserve">Pel que fa als mèrits de recerca s'ha d'omplir només les dades de l'àmbit corresponent. El full controla que no s'hagi escrit en els dos àmbits.
Cal aportar la documentació addicional que indica la columna </t>
    </r>
    <r>
      <rPr>
        <b/>
        <sz val="11"/>
        <color theme="1"/>
        <rFont val="Calibri"/>
        <family val="2"/>
        <scheme val="minor"/>
      </rPr>
      <t>Instruccions.</t>
    </r>
  </si>
  <si>
    <t>https://goo.gl/AWbGrx</t>
  </si>
  <si>
    <r>
      <t xml:space="preserve">i. Direcció de grans institucions culturals (museus, teatres, grans auditoris, etc.), Comissariat de grans exposicions d’àmbit nacional i internacional (en l’àmbit dels convenis de la UAB): </t>
    </r>
    <r>
      <rPr>
        <b/>
        <sz val="11"/>
        <color theme="1"/>
        <rFont val="Calibri"/>
        <family val="2"/>
        <scheme val="minor"/>
      </rPr>
      <t>de 0,5 a 1,5 punt. Màxim 1,5 punts</t>
    </r>
  </si>
  <si>
    <r>
      <t xml:space="preserve">h.Direcció de grans infraestructures científiques (tipus Sincrotró. No computa ser director d’instituts propis o adscrits): </t>
    </r>
    <r>
      <rPr>
        <b/>
        <sz val="11"/>
        <color theme="1"/>
        <rFont val="Calibri"/>
        <family val="2"/>
        <scheme val="minor"/>
      </rPr>
      <t>de 0,5 a 1 punt. Màxim 1 punt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</si>
</sst>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8" x14ac:knownFonts="1">
    <font>
      <sz val="11"/>
      <color theme="1"/>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sz val="11"/>
      <color rgb="FFFF0000"/>
      <name val="Calibri"/>
      <family val="2"/>
      <scheme val="minor"/>
    </font>
    <font>
      <sz val="12"/>
      <color theme="1"/>
      <name val="Calibri"/>
      <family val="2"/>
      <scheme val="minor"/>
    </font>
    <font>
      <sz val="14"/>
      <color theme="1"/>
      <name val="Calibri"/>
      <family val="2"/>
      <scheme val="minor"/>
    </font>
    <font>
      <sz val="9"/>
      <color theme="1"/>
      <name val="Calibri"/>
      <family val="2"/>
      <scheme val="minor"/>
    </font>
    <font>
      <b/>
      <sz val="12"/>
      <color theme="1"/>
      <name val="Calibri"/>
      <family val="2"/>
      <scheme val="minor"/>
    </font>
    <font>
      <b/>
      <sz val="14"/>
      <color theme="1"/>
      <name val="Calibri"/>
      <family val="2"/>
      <scheme val="minor"/>
    </font>
    <font>
      <sz val="20"/>
      <color theme="1"/>
      <name val="Calibri"/>
      <family val="2"/>
      <scheme val="minor"/>
    </font>
    <font>
      <b/>
      <sz val="24"/>
      <color theme="1"/>
      <name val="Calibri"/>
      <family val="2"/>
      <scheme val="minor"/>
    </font>
    <font>
      <sz val="24"/>
      <color theme="1"/>
      <name val="Calibri"/>
      <family val="2"/>
      <scheme val="minor"/>
    </font>
    <font>
      <u/>
      <sz val="11"/>
      <color theme="1"/>
      <name val="Calibri"/>
      <family val="2"/>
      <scheme val="minor"/>
    </font>
    <font>
      <b/>
      <sz val="16"/>
      <color theme="1"/>
      <name val="Calibri"/>
      <family val="2"/>
      <scheme val="minor"/>
    </font>
    <font>
      <u/>
      <sz val="11"/>
      <color theme="10"/>
      <name val="Calibri"/>
      <family val="2"/>
      <scheme val="minor"/>
    </font>
    <font>
      <sz val="10"/>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15" fillId="0" borderId="0" applyNumberFormat="0" applyFill="0" applyBorder="0" applyAlignment="0" applyProtection="0"/>
  </cellStyleXfs>
  <cellXfs count="213">
    <xf numFmtId="0" fontId="0" fillId="0" borderId="0" xfId="0"/>
    <xf numFmtId="0" fontId="0" fillId="0" borderId="0" xfId="0" applyProtection="1">
      <protection locked="0"/>
    </xf>
    <xf numFmtId="0" fontId="1" fillId="0" borderId="0" xfId="0" applyFont="1" applyProtection="1">
      <protection locked="0"/>
    </xf>
    <xf numFmtId="0" fontId="0" fillId="0" borderId="1" xfId="0" applyBorder="1" applyProtection="1">
      <protection locked="0"/>
    </xf>
    <xf numFmtId="0" fontId="0" fillId="0" borderId="0" xfId="0" applyBorder="1" applyProtection="1">
      <protection locked="0"/>
    </xf>
    <xf numFmtId="0" fontId="0" fillId="0" borderId="0" xfId="0" applyAlignment="1" applyProtection="1">
      <alignment vertical="top"/>
      <protection locked="0"/>
    </xf>
    <xf numFmtId="0" fontId="0" fillId="0" borderId="0" xfId="0" applyAlignment="1" applyProtection="1">
      <alignment wrapText="1"/>
      <protection locked="0"/>
    </xf>
    <xf numFmtId="0" fontId="0" fillId="0" borderId="0" xfId="0" applyAlignment="1" applyProtection="1">
      <alignment horizontal="left" vertical="top" wrapText="1"/>
      <protection locked="0"/>
    </xf>
    <xf numFmtId="0" fontId="0" fillId="0" borderId="0" xfId="0" applyProtection="1"/>
    <xf numFmtId="0" fontId="1" fillId="0" borderId="1" xfId="0" applyFont="1" applyBorder="1" applyProtection="1"/>
    <xf numFmtId="0" fontId="1" fillId="2" borderId="2" xfId="0" applyFont="1" applyFill="1" applyBorder="1" applyAlignment="1" applyProtection="1">
      <alignment horizontal="center" vertical="center"/>
    </xf>
    <xf numFmtId="0" fontId="1" fillId="0" borderId="0" xfId="0" applyFont="1" applyProtection="1"/>
    <xf numFmtId="0" fontId="0" fillId="0" borderId="5" xfId="0" applyBorder="1" applyAlignment="1" applyProtection="1">
      <alignment horizontal="center" vertical="center"/>
    </xf>
    <xf numFmtId="0" fontId="0" fillId="0" borderId="0" xfId="0" applyAlignment="1" applyProtection="1">
      <alignment horizontal="left" vertical="top" wrapText="1"/>
      <protection locked="0"/>
    </xf>
    <xf numFmtId="0" fontId="4" fillId="0" borderId="0" xfId="0" applyFont="1" applyAlignment="1" applyProtection="1">
      <alignment wrapText="1"/>
      <protection locked="0"/>
    </xf>
    <xf numFmtId="0" fontId="1" fillId="0" borderId="0" xfId="0" applyFont="1" applyBorder="1" applyProtection="1">
      <protection locked="0"/>
    </xf>
    <xf numFmtId="0" fontId="1" fillId="0" borderId="12" xfId="0" applyFont="1" applyBorder="1" applyProtection="1">
      <protection locked="0"/>
    </xf>
    <xf numFmtId="0" fontId="0" fillId="0" borderId="6" xfId="0" applyBorder="1" applyProtection="1">
      <protection locked="0"/>
    </xf>
    <xf numFmtId="0" fontId="0" fillId="0" borderId="13" xfId="0" applyBorder="1" applyProtection="1">
      <protection locked="0"/>
    </xf>
    <xf numFmtId="0" fontId="1" fillId="0" borderId="8" xfId="0" applyFont="1" applyBorder="1" applyProtection="1">
      <protection locked="0"/>
    </xf>
    <xf numFmtId="0" fontId="0" fillId="0" borderId="9" xfId="0" applyBorder="1" applyProtection="1">
      <protection locked="0"/>
    </xf>
    <xf numFmtId="0" fontId="0" fillId="0" borderId="1" xfId="0" applyBorder="1" applyAlignment="1" applyProtection="1">
      <alignment horizontal="left" vertical="top" wrapText="1"/>
      <protection locked="0"/>
    </xf>
    <xf numFmtId="0" fontId="5" fillId="0" borderId="0" xfId="0" applyFont="1" applyAlignment="1" applyProtection="1">
      <alignment vertical="center"/>
    </xf>
    <xf numFmtId="0" fontId="8" fillId="0" borderId="4" xfId="0" applyFont="1" applyBorder="1" applyAlignment="1" applyProtection="1">
      <alignment vertical="center"/>
    </xf>
    <xf numFmtId="0" fontId="8" fillId="2" borderId="2" xfId="0" applyFont="1" applyFill="1" applyBorder="1" applyAlignment="1" applyProtection="1">
      <alignment vertical="center"/>
    </xf>
    <xf numFmtId="0" fontId="8" fillId="0" borderId="0" xfId="0" applyFont="1" applyBorder="1" applyAlignment="1" applyProtection="1">
      <alignment vertical="center"/>
    </xf>
    <xf numFmtId="0" fontId="9" fillId="2" borderId="2" xfId="0" applyFont="1" applyFill="1" applyBorder="1" applyProtection="1"/>
    <xf numFmtId="0" fontId="9" fillId="0" borderId="4" xfId="0" applyFont="1" applyBorder="1" applyProtection="1"/>
    <xf numFmtId="0" fontId="9" fillId="0" borderId="5" xfId="0" applyFont="1" applyBorder="1" applyProtection="1"/>
    <xf numFmtId="0" fontId="6" fillId="0" borderId="0" xfId="0" applyFont="1" applyProtection="1"/>
    <xf numFmtId="0" fontId="9" fillId="0" borderId="0" xfId="0" applyFont="1" applyProtection="1"/>
    <xf numFmtId="0" fontId="9" fillId="0" borderId="6" xfId="0" applyFont="1" applyBorder="1" applyProtection="1"/>
    <xf numFmtId="0" fontId="0" fillId="0" borderId="5" xfId="0" applyBorder="1" applyAlignment="1" applyProtection="1">
      <alignment horizontal="left" vertical="top" wrapText="1"/>
    </xf>
    <xf numFmtId="0" fontId="0" fillId="0" borderId="2" xfId="0" applyBorder="1" applyProtection="1">
      <protection locked="0"/>
    </xf>
    <xf numFmtId="0" fontId="6" fillId="0" borderId="2" xfId="0" applyFont="1" applyBorder="1" applyAlignment="1" applyProtection="1">
      <alignment horizontal="center" vertical="center" wrapText="1"/>
      <protection locked="0"/>
    </xf>
    <xf numFmtId="0" fontId="0" fillId="2" borderId="2" xfId="0" applyFill="1" applyBorder="1" applyAlignment="1" applyProtection="1">
      <alignment horizontal="center" vertical="center"/>
    </xf>
    <xf numFmtId="0" fontId="9" fillId="0" borderId="5" xfId="0" applyFont="1" applyBorder="1" applyAlignment="1" applyProtection="1">
      <alignment horizontal="center" vertical="center" wrapText="1"/>
      <protection locked="0"/>
    </xf>
    <xf numFmtId="0" fontId="0" fillId="2" borderId="5" xfId="0" applyFill="1" applyBorder="1" applyAlignment="1" applyProtection="1">
      <alignment horizontal="center" vertical="center"/>
    </xf>
    <xf numFmtId="0" fontId="6" fillId="0" borderId="11" xfId="0" applyFont="1" applyBorder="1" applyAlignment="1" applyProtection="1">
      <alignment horizontal="center" vertical="center" wrapText="1"/>
      <protection locked="0"/>
    </xf>
    <xf numFmtId="0" fontId="0" fillId="2" borderId="11" xfId="0" applyFill="1" applyBorder="1" applyAlignment="1" applyProtection="1">
      <alignment horizontal="center" vertical="center"/>
    </xf>
    <xf numFmtId="0" fontId="14" fillId="0" borderId="0" xfId="0" applyFont="1" applyAlignment="1" applyProtection="1">
      <alignment vertical="top"/>
    </xf>
    <xf numFmtId="0" fontId="6" fillId="0" borderId="2"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2" borderId="2" xfId="0" applyFont="1" applyFill="1" applyBorder="1" applyAlignment="1" applyProtection="1">
      <alignment vertical="center" wrapText="1"/>
    </xf>
    <xf numFmtId="0" fontId="0" fillId="0" borderId="0" xfId="0" applyAlignment="1" applyProtection="1">
      <alignment vertical="center" wrapText="1"/>
      <protection locked="0"/>
    </xf>
    <xf numFmtId="0" fontId="0" fillId="0" borderId="0" xfId="0" applyAlignment="1">
      <alignment wrapText="1"/>
    </xf>
    <xf numFmtId="0" fontId="0" fillId="0" borderId="0" xfId="0" applyAlignment="1">
      <alignment horizontal="center"/>
    </xf>
    <xf numFmtId="0" fontId="1" fillId="0" borderId="2" xfId="0" applyFont="1" applyBorder="1"/>
    <xf numFmtId="0" fontId="1" fillId="0" borderId="2" xfId="0" applyFont="1" applyBorder="1" applyAlignment="1">
      <alignment horizontal="center"/>
    </xf>
    <xf numFmtId="0" fontId="0" fillId="0" borderId="2" xfId="0" applyBorder="1"/>
    <xf numFmtId="0" fontId="0" fillId="0" borderId="2" xfId="0" applyBorder="1" applyAlignment="1">
      <alignment horizontal="center"/>
    </xf>
    <xf numFmtId="0" fontId="16" fillId="0" borderId="2" xfId="0" applyFont="1" applyBorder="1" applyAlignment="1" applyProtection="1">
      <alignment horizontal="center" vertical="center" wrapText="1"/>
      <protection locked="0"/>
    </xf>
    <xf numFmtId="2" fontId="6" fillId="0" borderId="11" xfId="0" applyNumberFormat="1" applyFont="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1" fillId="0" borderId="13" xfId="0" applyFont="1" applyFill="1" applyBorder="1" applyProtection="1"/>
    <xf numFmtId="0" fontId="0" fillId="0" borderId="9" xfId="0" applyFill="1" applyBorder="1" applyAlignment="1" applyProtection="1">
      <alignment horizontal="left" vertical="top" wrapText="1"/>
    </xf>
    <xf numFmtId="0" fontId="14" fillId="0" borderId="0" xfId="0" applyFont="1" applyFill="1" applyAlignment="1" applyProtection="1">
      <alignment vertical="top"/>
    </xf>
    <xf numFmtId="0" fontId="16" fillId="0" borderId="2" xfId="0" applyFont="1" applyFill="1" applyBorder="1" applyAlignment="1" applyProtection="1">
      <alignment horizontal="center" vertical="center" wrapText="1"/>
      <protection locked="0"/>
    </xf>
    <xf numFmtId="0" fontId="15" fillId="0" borderId="0" xfId="1" applyFill="1" applyAlignment="1" applyProtection="1">
      <alignment wrapText="1"/>
    </xf>
    <xf numFmtId="0" fontId="1" fillId="0" borderId="13" xfId="0" applyFont="1" applyBorder="1" applyProtection="1"/>
    <xf numFmtId="0" fontId="0" fillId="0" borderId="9" xfId="0" applyBorder="1" applyAlignment="1" applyProtection="1">
      <alignment horizontal="left" vertical="top" wrapText="1"/>
    </xf>
    <xf numFmtId="0" fontId="3" fillId="0" borderId="0" xfId="0" applyFont="1" applyFill="1" applyProtection="1"/>
    <xf numFmtId="0" fontId="17" fillId="0" borderId="0" xfId="0" applyFont="1" applyFill="1" applyProtection="1"/>
    <xf numFmtId="0" fontId="1" fillId="0" borderId="0" xfId="0" applyFont="1" applyFill="1" applyProtection="1"/>
    <xf numFmtId="0" fontId="0" fillId="0" borderId="10" xfId="0" applyFont="1" applyFill="1" applyBorder="1" applyAlignment="1" applyProtection="1">
      <alignment horizontal="center" vertical="center" wrapText="1"/>
      <protection locked="0"/>
    </xf>
    <xf numFmtId="0" fontId="11" fillId="0" borderId="12" xfId="0" applyFont="1" applyBorder="1" applyProtection="1"/>
    <xf numFmtId="0" fontId="12" fillId="0" borderId="6" xfId="0" applyFont="1" applyBorder="1" applyProtection="1"/>
    <xf numFmtId="0" fontId="0" fillId="0" borderId="6" xfId="0" applyBorder="1" applyProtection="1"/>
    <xf numFmtId="0" fontId="0" fillId="0" borderId="13" xfId="0" applyBorder="1" applyProtection="1"/>
    <xf numFmtId="0" fontId="1" fillId="0" borderId="6" xfId="0" applyFont="1" applyBorder="1" applyProtection="1"/>
    <xf numFmtId="0" fontId="11" fillId="0" borderId="8" xfId="0" applyFont="1" applyBorder="1" applyProtection="1"/>
    <xf numFmtId="0" fontId="12" fillId="0" borderId="1" xfId="0" applyFont="1" applyBorder="1" applyProtection="1"/>
    <xf numFmtId="0" fontId="0" fillId="0" borderId="1" xfId="0" applyBorder="1" applyProtection="1"/>
    <xf numFmtId="0" fontId="0" fillId="0" borderId="9" xfId="0" applyBorder="1" applyProtection="1"/>
    <xf numFmtId="0" fontId="10" fillId="0" borderId="1" xfId="0" applyFont="1" applyBorder="1" applyProtection="1"/>
    <xf numFmtId="0" fontId="8" fillId="2" borderId="3" xfId="0" applyFont="1" applyFill="1" applyBorder="1" applyProtection="1"/>
    <xf numFmtId="0" fontId="1" fillId="2" borderId="4" xfId="0" applyFont="1" applyFill="1" applyBorder="1" applyProtection="1"/>
    <xf numFmtId="0" fontId="0" fillId="2" borderId="5" xfId="0" applyFill="1" applyBorder="1" applyProtection="1"/>
    <xf numFmtId="0" fontId="8" fillId="0" borderId="0" xfId="0" applyFont="1" applyBorder="1" applyAlignment="1" applyProtection="1">
      <alignment horizontal="left"/>
    </xf>
    <xf numFmtId="0" fontId="0" fillId="0" borderId="0" xfId="0" applyBorder="1" applyProtection="1"/>
    <xf numFmtId="0" fontId="9" fillId="0" borderId="3" xfId="0" applyFont="1" applyBorder="1" applyAlignment="1" applyProtection="1">
      <alignment vertical="center"/>
    </xf>
    <xf numFmtId="0" fontId="6" fillId="0" borderId="4" xfId="0" applyFont="1" applyBorder="1" applyProtection="1"/>
    <xf numFmtId="0" fontId="9" fillId="0" borderId="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9" fillId="0" borderId="3" xfId="0" applyFont="1" applyBorder="1" applyProtection="1"/>
    <xf numFmtId="0" fontId="8" fillId="0" borderId="3" xfId="0" applyFont="1" applyBorder="1" applyAlignment="1" applyProtection="1">
      <alignment vertical="center"/>
    </xf>
    <xf numFmtId="0" fontId="8" fillId="0" borderId="6" xfId="0" applyFont="1" applyBorder="1" applyAlignment="1" applyProtection="1">
      <alignment vertical="center"/>
    </xf>
    <xf numFmtId="0" fontId="0" fillId="0" borderId="12" xfId="0" applyFont="1" applyBorder="1" applyAlignment="1" applyProtection="1">
      <alignment horizontal="left" vertical="top" wrapText="1"/>
    </xf>
    <xf numFmtId="0" fontId="0" fillId="0" borderId="6" xfId="0" applyFont="1" applyBorder="1" applyAlignment="1" applyProtection="1">
      <alignment horizontal="left" vertical="top" wrapText="1"/>
    </xf>
    <xf numFmtId="0" fontId="9" fillId="0" borderId="5" xfId="0" applyFont="1" applyBorder="1" applyAlignment="1" applyProtection="1">
      <alignment horizontal="center" vertical="center" wrapText="1"/>
    </xf>
    <xf numFmtId="0" fontId="1" fillId="0" borderId="7"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9" fillId="0" borderId="6" xfId="0" applyFont="1" applyFill="1" applyBorder="1" applyAlignment="1" applyProtection="1">
      <alignment horizontal="center" vertical="center" wrapText="1"/>
    </xf>
    <xf numFmtId="0" fontId="0" fillId="0" borderId="7" xfId="0" applyBorder="1" applyAlignment="1" applyProtection="1">
      <alignment vertical="top" wrapText="1"/>
    </xf>
    <xf numFmtId="0" fontId="0" fillId="0" borderId="11" xfId="0" applyBorder="1" applyAlignment="1" applyProtection="1">
      <alignment vertical="center"/>
    </xf>
    <xf numFmtId="0" fontId="0" fillId="0" borderId="1" xfId="0" applyFill="1" applyBorder="1" applyAlignment="1" applyProtection="1">
      <alignment horizontal="left" vertical="top" wrapText="1"/>
    </xf>
    <xf numFmtId="0" fontId="0" fillId="0" borderId="15" xfId="0" applyBorder="1" applyAlignment="1" applyProtection="1">
      <alignment vertical="top" wrapText="1"/>
    </xf>
    <xf numFmtId="0" fontId="0" fillId="0" borderId="15" xfId="0" applyBorder="1" applyAlignment="1" applyProtection="1"/>
    <xf numFmtId="0" fontId="0" fillId="0" borderId="4" xfId="0" applyFill="1" applyBorder="1" applyAlignment="1" applyProtection="1">
      <alignment horizontal="left" vertical="top" wrapText="1"/>
    </xf>
    <xf numFmtId="0" fontId="0" fillId="0" borderId="2" xfId="0" applyBorder="1" applyAlignment="1" applyProtection="1">
      <alignment horizontal="left" vertical="top" wrapText="1"/>
    </xf>
    <xf numFmtId="0" fontId="6" fillId="0" borderId="2" xfId="0" applyFont="1" applyBorder="1" applyAlignment="1" applyProtection="1">
      <alignment horizontal="center" vertical="center" wrapText="1"/>
    </xf>
    <xf numFmtId="0" fontId="0" fillId="0" borderId="4"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2" xfId="0" applyBorder="1" applyAlignment="1" applyProtection="1">
      <alignment vertical="top" wrapText="1"/>
    </xf>
    <xf numFmtId="0" fontId="0" fillId="0" borderId="7" xfId="0" applyBorder="1" applyAlignment="1" applyProtection="1">
      <alignment horizontal="left" vertical="top" wrapText="1"/>
    </xf>
    <xf numFmtId="0" fontId="0" fillId="0" borderId="7" xfId="0" applyBorder="1" applyAlignment="1" applyProtection="1"/>
    <xf numFmtId="0" fontId="0" fillId="0" borderId="12" xfId="0" applyBorder="1" applyAlignment="1" applyProtection="1"/>
    <xf numFmtId="0" fontId="0" fillId="0" borderId="8" xfId="0" applyBorder="1" applyAlignment="1" applyProtection="1">
      <alignment vertical="center"/>
    </xf>
    <xf numFmtId="0" fontId="0" fillId="0" borderId="9" xfId="0" applyBorder="1" applyAlignment="1" applyProtection="1">
      <alignment vertical="center"/>
    </xf>
    <xf numFmtId="0" fontId="7" fillId="0" borderId="9" xfId="0" applyFont="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6" fillId="0" borderId="5" xfId="0" applyFont="1" applyBorder="1" applyAlignment="1" applyProtection="1">
      <alignment horizontal="center" vertical="center" wrapText="1"/>
    </xf>
    <xf numFmtId="0" fontId="7" fillId="0" borderId="2" xfId="0" applyFont="1" applyBorder="1" applyAlignment="1" applyProtection="1">
      <alignment horizontal="left" vertical="center" wrapText="1"/>
    </xf>
    <xf numFmtId="0" fontId="0" fillId="0" borderId="9" xfId="0" applyFill="1" applyBorder="1" applyAlignment="1" applyProtection="1">
      <alignment vertical="center" wrapText="1"/>
    </xf>
    <xf numFmtId="0" fontId="0" fillId="0" borderId="9" xfId="0" applyBorder="1" applyAlignment="1" applyProtection="1">
      <alignment vertical="center" wrapText="1"/>
    </xf>
    <xf numFmtId="0" fontId="7" fillId="0" borderId="5" xfId="0" applyFont="1" applyBorder="1" applyAlignment="1" applyProtection="1">
      <alignment horizontal="left" vertical="top" wrapText="1"/>
    </xf>
    <xf numFmtId="0" fontId="7" fillId="0" borderId="5" xfId="0" applyFont="1" applyBorder="1" applyAlignment="1" applyProtection="1">
      <alignment horizontal="left" vertical="center" wrapText="1"/>
    </xf>
    <xf numFmtId="0" fontId="0" fillId="0" borderId="10" xfId="0" applyBorder="1" applyAlignment="1" applyProtection="1">
      <alignment vertical="center"/>
    </xf>
    <xf numFmtId="0" fontId="7" fillId="0" borderId="10" xfId="0" applyFont="1" applyBorder="1" applyAlignment="1" applyProtection="1">
      <alignment wrapText="1"/>
    </xf>
    <xf numFmtId="0" fontId="1" fillId="0" borderId="0" xfId="0" applyFont="1" applyAlignment="1" applyProtection="1">
      <alignment vertical="top"/>
    </xf>
    <xf numFmtId="0" fontId="9" fillId="0" borderId="4"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6" fillId="0" borderId="4" xfId="0" applyFont="1" applyFill="1" applyBorder="1" applyAlignment="1" applyProtection="1">
      <alignment horizontal="center" vertical="center" wrapText="1"/>
    </xf>
    <xf numFmtId="0" fontId="0" fillId="0" borderId="9" xfId="0" quotePrefix="1" applyBorder="1" applyAlignment="1" applyProtection="1">
      <alignment vertical="center" wrapText="1"/>
    </xf>
    <xf numFmtId="0" fontId="0" fillId="0" borderId="15" xfId="0" applyFill="1" applyBorder="1" applyAlignment="1" applyProtection="1">
      <alignment horizontal="left" vertical="center" wrapText="1"/>
    </xf>
    <xf numFmtId="0" fontId="0" fillId="0" borderId="9" xfId="0" applyFill="1" applyBorder="1" applyAlignment="1" applyProtection="1">
      <alignment vertical="center"/>
    </xf>
    <xf numFmtId="0" fontId="0" fillId="0" borderId="10" xfId="0" applyFill="1" applyBorder="1" applyAlignment="1" applyProtection="1">
      <alignment horizontal="left" vertical="center" wrapText="1"/>
    </xf>
    <xf numFmtId="0" fontId="0" fillId="0" borderId="8" xfId="0" applyBorder="1" applyAlignment="1" applyProtection="1">
      <alignment vertical="center" wrapText="1"/>
    </xf>
    <xf numFmtId="0" fontId="0" fillId="0" borderId="3" xfId="0" applyBorder="1" applyAlignment="1" applyProtection="1">
      <alignment vertical="center"/>
    </xf>
    <xf numFmtId="0" fontId="0" fillId="0" borderId="5" xfId="0" applyBorder="1" applyAlignment="1" applyProtection="1">
      <alignment vertical="center" wrapText="1"/>
    </xf>
    <xf numFmtId="0" fontId="1" fillId="0" borderId="0" xfId="0" applyFont="1" applyAlignment="1" applyProtection="1">
      <alignment horizontal="left" vertical="top"/>
    </xf>
    <xf numFmtId="0" fontId="0" fillId="0" borderId="10" xfId="0" quotePrefix="1" applyBorder="1" applyAlignment="1" applyProtection="1">
      <alignment horizontal="left" vertical="top" wrapText="1"/>
    </xf>
    <xf numFmtId="0" fontId="0" fillId="0" borderId="2" xfId="0" quotePrefix="1" applyBorder="1" applyAlignment="1" applyProtection="1">
      <alignment horizontal="left" vertical="top" wrapText="1"/>
    </xf>
    <xf numFmtId="0" fontId="0" fillId="0" borderId="11" xfId="0" quotePrefix="1" applyBorder="1" applyAlignment="1" applyProtection="1">
      <alignment horizontal="left" vertical="top" wrapText="1"/>
    </xf>
    <xf numFmtId="0" fontId="7" fillId="0" borderId="2" xfId="0" applyFont="1" applyBorder="1" applyAlignment="1" applyProtection="1">
      <alignment horizontal="left" vertical="top" wrapText="1"/>
    </xf>
    <xf numFmtId="0" fontId="7" fillId="0" borderId="5" xfId="0" applyFont="1" applyFill="1" applyBorder="1" applyAlignment="1" applyProtection="1">
      <alignment horizontal="left" vertical="center" wrapText="1"/>
    </xf>
    <xf numFmtId="0" fontId="0" fillId="0" borderId="10" xfId="0" quotePrefix="1" applyFill="1" applyBorder="1" applyAlignment="1" applyProtection="1">
      <alignment horizontal="left" vertical="top" wrapText="1"/>
    </xf>
    <xf numFmtId="0" fontId="0" fillId="0" borderId="0" xfId="0" applyAlignment="1" applyProtection="1">
      <alignment vertical="center"/>
    </xf>
    <xf numFmtId="0" fontId="1" fillId="0" borderId="0" xfId="0" applyFont="1" applyAlignment="1" applyProtection="1">
      <alignment vertical="center"/>
    </xf>
    <xf numFmtId="0" fontId="0" fillId="0" borderId="2" xfId="0" applyFill="1" applyBorder="1" applyAlignment="1" applyProtection="1">
      <alignment horizontal="center" vertical="center" wrapText="1"/>
      <protection locked="0"/>
    </xf>
    <xf numFmtId="0" fontId="15" fillId="0" borderId="0" xfId="1" applyFill="1" applyAlignment="1" applyProtection="1">
      <alignment wrapText="1"/>
      <protection locked="0"/>
    </xf>
    <xf numFmtId="164" fontId="0" fillId="2" borderId="2" xfId="0" applyNumberFormat="1" applyFill="1" applyBorder="1" applyAlignment="1" applyProtection="1">
      <alignment horizontal="center" vertical="center"/>
    </xf>
    <xf numFmtId="0" fontId="7" fillId="0" borderId="2" xfId="0" applyNumberFormat="1" applyFont="1" applyBorder="1" applyAlignment="1" applyProtection="1">
      <alignment horizontal="center" vertical="center" wrapText="1"/>
      <protection locked="0"/>
    </xf>
    <xf numFmtId="2" fontId="7" fillId="0" borderId="2" xfId="0" applyNumberFormat="1" applyFont="1" applyBorder="1" applyAlignment="1" applyProtection="1">
      <alignment horizontal="center" vertical="center" wrapText="1"/>
      <protection locked="0"/>
    </xf>
    <xf numFmtId="2" fontId="0" fillId="2" borderId="2" xfId="0" applyNumberFormat="1" applyFill="1" applyBorder="1" applyAlignment="1" applyProtection="1">
      <alignment horizontal="center" vertical="center"/>
    </xf>
    <xf numFmtId="0" fontId="6" fillId="0" borderId="11" xfId="0" applyFont="1" applyFill="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9" fontId="0" fillId="0" borderId="6" xfId="0" applyNumberFormat="1" applyBorder="1" applyAlignment="1" applyProtection="1">
      <alignment wrapText="1"/>
      <protection locked="0"/>
    </xf>
    <xf numFmtId="0" fontId="0" fillId="0" borderId="6" xfId="0" applyBorder="1" applyAlignment="1">
      <alignment wrapText="1"/>
    </xf>
    <xf numFmtId="0" fontId="0" fillId="0" borderId="0" xfId="0" applyAlignment="1" applyProtection="1">
      <alignment wrapText="1"/>
      <protection locked="0"/>
    </xf>
    <xf numFmtId="0" fontId="0" fillId="0" borderId="0" xfId="0" applyAlignment="1">
      <alignment wrapText="1"/>
    </xf>
    <xf numFmtId="0" fontId="0" fillId="0" borderId="0" xfId="0" applyAlignment="1" applyProtection="1">
      <alignment horizontal="left" vertical="top" wrapText="1"/>
      <protection locked="0"/>
    </xf>
    <xf numFmtId="0" fontId="0" fillId="0" borderId="0" xfId="0" applyAlignment="1">
      <alignment horizontal="left" vertical="top" wrapText="1"/>
    </xf>
    <xf numFmtId="0" fontId="0" fillId="0" borderId="0" xfId="0" applyAlignment="1" applyProtection="1">
      <alignment vertical="center" wrapText="1"/>
    </xf>
    <xf numFmtId="0" fontId="0" fillId="0" borderId="0" xfId="0" applyAlignment="1" applyProtection="1">
      <alignment vertical="center"/>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7" fillId="0" borderId="11" xfId="0" quotePrefix="1" applyFont="1" applyFill="1" applyBorder="1" applyAlignment="1" applyProtection="1">
      <alignment horizontal="left" vertical="center" wrapText="1"/>
    </xf>
    <xf numFmtId="0" fontId="7" fillId="0" borderId="10" xfId="0" quotePrefix="1" applyFont="1" applyFill="1" applyBorder="1" applyAlignment="1" applyProtection="1">
      <alignment horizontal="left" vertical="center" wrapText="1"/>
    </xf>
    <xf numFmtId="0" fontId="0" fillId="0" borderId="3"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4" xfId="0" applyBorder="1" applyAlignment="1" applyProtection="1">
      <alignment horizontal="left" vertical="top" wrapText="1"/>
    </xf>
    <xf numFmtId="0" fontId="8" fillId="0" borderId="3" xfId="0" applyFont="1" applyBorder="1" applyAlignment="1" applyProtection="1">
      <alignment vertical="center" wrapText="1"/>
    </xf>
    <xf numFmtId="0" fontId="0" fillId="0" borderId="4" xfId="0" applyBorder="1" applyAlignment="1" applyProtection="1">
      <alignment vertical="center"/>
    </xf>
    <xf numFmtId="0" fontId="7" fillId="0" borderId="12" xfId="0" applyFont="1"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0" fillId="0" borderId="10" xfId="0" applyFill="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0" fillId="0" borderId="0" xfId="0" applyAlignment="1" applyProtection="1">
      <alignment horizontal="left" vertical="center" wrapText="1"/>
    </xf>
    <xf numFmtId="0" fontId="0" fillId="0" borderId="1" xfId="0" applyBorder="1" applyAlignment="1" applyProtection="1">
      <alignment horizontal="left" vertical="center" wrapText="1"/>
    </xf>
    <xf numFmtId="0" fontId="7" fillId="0" borderId="12" xfId="0" applyFont="1"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0" xfId="0" applyBorder="1" applyAlignment="1" applyProtection="1">
      <alignment horizontal="left" vertical="center" wrapText="1"/>
    </xf>
    <xf numFmtId="0" fontId="0" fillId="0" borderId="3" xfId="0" applyBorder="1" applyAlignment="1" applyProtection="1">
      <alignment vertical="center" wrapText="1"/>
    </xf>
    <xf numFmtId="0" fontId="0" fillId="0" borderId="5" xfId="0" applyBorder="1" applyAlignment="1" applyProtection="1">
      <alignment vertical="center" wrapText="1"/>
    </xf>
    <xf numFmtId="0" fontId="0" fillId="0" borderId="5" xfId="0" applyBorder="1" applyAlignment="1" applyProtection="1">
      <alignment vertical="center"/>
    </xf>
    <xf numFmtId="0" fontId="7" fillId="0" borderId="11" xfId="0" applyFont="1" applyFill="1" applyBorder="1" applyAlignment="1" applyProtection="1">
      <alignment horizontal="left" vertical="center" wrapText="1"/>
    </xf>
    <xf numFmtId="0" fontId="0" fillId="0" borderId="3" xfId="0" applyFill="1" applyBorder="1" applyAlignment="1" applyProtection="1">
      <alignment vertical="center" wrapText="1"/>
    </xf>
    <xf numFmtId="0" fontId="0" fillId="0" borderId="5" xfId="0" applyFill="1" applyBorder="1" applyAlignment="1" applyProtection="1">
      <alignment vertical="center" wrapText="1"/>
    </xf>
    <xf numFmtId="0" fontId="0" fillId="0" borderId="6" xfId="0" applyFont="1" applyBorder="1" applyAlignment="1" applyProtection="1">
      <alignment horizontal="left" vertical="top" wrapText="1"/>
    </xf>
    <xf numFmtId="0" fontId="0" fillId="0" borderId="14"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12" xfId="0" applyBorder="1" applyAlignment="1" applyProtection="1">
      <alignment vertical="top" wrapText="1"/>
    </xf>
    <xf numFmtId="0" fontId="0" fillId="0" borderId="6" xfId="0" applyBorder="1" applyAlignment="1" applyProtection="1">
      <alignment vertical="top" wrapText="1"/>
    </xf>
    <xf numFmtId="0" fontId="0" fillId="0" borderId="7" xfId="0" applyBorder="1" applyAlignment="1" applyProtection="1">
      <alignment horizontal="left" vertical="center" wrapText="1"/>
    </xf>
    <xf numFmtId="0" fontId="0" fillId="0" borderId="11"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2" xfId="0" applyBorder="1" applyAlignment="1" applyProtection="1">
      <alignment horizontal="left" vertical="top" wrapText="1"/>
    </xf>
    <xf numFmtId="0" fontId="0" fillId="0" borderId="8" xfId="0" applyBorder="1" applyAlignment="1" applyProtection="1">
      <alignment horizontal="left" vertical="top" wrapText="1"/>
    </xf>
    <xf numFmtId="0" fontId="7" fillId="0" borderId="11" xfId="0" quotePrefix="1" applyFont="1" applyBorder="1" applyAlignment="1" applyProtection="1">
      <alignment horizontal="left" vertical="center" wrapText="1"/>
    </xf>
    <xf numFmtId="0" fontId="7" fillId="0" borderId="15" xfId="0" quotePrefix="1" applyFont="1" applyBorder="1" applyAlignment="1" applyProtection="1">
      <alignment horizontal="left" vertical="center" wrapText="1"/>
    </xf>
    <xf numFmtId="0" fontId="8" fillId="0" borderId="2" xfId="0" applyFont="1" applyBorder="1" applyAlignment="1" applyProtection="1">
      <alignment horizontal="left"/>
    </xf>
    <xf numFmtId="0" fontId="0" fillId="0" borderId="6" xfId="0" applyBorder="1" applyAlignment="1" applyProtection="1">
      <alignment horizontal="left" vertical="top" wrapText="1"/>
    </xf>
    <xf numFmtId="0" fontId="0" fillId="0" borderId="13" xfId="0" applyBorder="1" applyAlignment="1" applyProtection="1">
      <alignment horizontal="left" vertical="top" wrapText="1"/>
    </xf>
    <xf numFmtId="0" fontId="0" fillId="0" borderId="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 xfId="0" applyBorder="1" applyAlignment="1" applyProtection="1">
      <alignment horizontal="left" vertical="top" wrapText="1"/>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0" fillId="0" borderId="13" xfId="0" applyFont="1" applyBorder="1" applyAlignment="1" applyProtection="1">
      <alignment horizontal="left" vertical="top" wrapText="1"/>
    </xf>
    <xf numFmtId="0" fontId="0" fillId="0" borderId="11" xfId="0" applyBorder="1" applyAlignment="1" applyProtection="1">
      <alignment horizontal="left" vertical="top" wrapText="1"/>
    </xf>
    <xf numFmtId="2" fontId="9" fillId="2" borderId="2" xfId="0" applyNumberFormat="1" applyFont="1" applyFill="1" applyBorder="1" applyProtection="1"/>
  </cellXfs>
  <cellStyles count="2">
    <cellStyle name="Enllaç"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oo.gl/AWbGr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F46"/>
  <sheetViews>
    <sheetView workbookViewId="0">
      <selection activeCell="A31" sqref="A31"/>
    </sheetView>
  </sheetViews>
  <sheetFormatPr defaultColWidth="8.85546875" defaultRowHeight="15" x14ac:dyDescent="0.25"/>
  <cols>
    <col min="1" max="1" width="3.7109375" style="1" customWidth="1"/>
    <col min="2" max="2" width="12.140625" style="1" customWidth="1"/>
    <col min="3" max="3" width="8.85546875" style="1"/>
    <col min="4" max="4" width="45.7109375" style="1" customWidth="1"/>
    <col min="5" max="5" width="5" style="1" bestFit="1" customWidth="1"/>
    <col min="6" max="6" width="5" style="2" bestFit="1" customWidth="1"/>
    <col min="7" max="7" width="5" style="1" bestFit="1" customWidth="1"/>
    <col min="8" max="8" width="6.28515625" style="1" customWidth="1"/>
    <col min="9" max="9" width="7.28515625" style="1" customWidth="1"/>
    <col min="10" max="16384" width="8.85546875" style="1"/>
  </cols>
  <sheetData>
    <row r="1" spans="1:5" x14ac:dyDescent="0.25">
      <c r="A1" s="16" t="s">
        <v>139</v>
      </c>
      <c r="B1" s="17"/>
      <c r="C1" s="17"/>
      <c r="D1" s="18"/>
    </row>
    <row r="2" spans="1:5" x14ac:dyDescent="0.25">
      <c r="A2" s="19" t="s">
        <v>140</v>
      </c>
      <c r="B2" s="3"/>
      <c r="C2" s="3"/>
      <c r="D2" s="20"/>
    </row>
    <row r="3" spans="1:5" x14ac:dyDescent="0.25">
      <c r="A3" s="15"/>
      <c r="B3" s="4"/>
      <c r="C3" s="4"/>
      <c r="D3" s="4"/>
    </row>
    <row r="5" spans="1:5" x14ac:dyDescent="0.25">
      <c r="A5" s="3" t="s">
        <v>0</v>
      </c>
      <c r="B5" s="3"/>
      <c r="C5" s="3"/>
      <c r="D5" s="3"/>
      <c r="E5" s="4"/>
    </row>
    <row r="7" spans="1:5" x14ac:dyDescent="0.25">
      <c r="B7" s="1" t="s">
        <v>141</v>
      </c>
    </row>
    <row r="8" spans="1:5" x14ac:dyDescent="0.25">
      <c r="B8" s="1" t="s">
        <v>142</v>
      </c>
    </row>
    <row r="9" spans="1:5" x14ac:dyDescent="0.25">
      <c r="B9" s="1" t="s">
        <v>143</v>
      </c>
    </row>
    <row r="10" spans="1:5" x14ac:dyDescent="0.25">
      <c r="B10" s="1" t="s">
        <v>24</v>
      </c>
    </row>
    <row r="12" spans="1:5" x14ac:dyDescent="0.25">
      <c r="A12" s="3" t="s">
        <v>1</v>
      </c>
      <c r="B12" s="3"/>
      <c r="C12" s="3"/>
      <c r="D12" s="3"/>
      <c r="E12" s="4"/>
    </row>
    <row r="14" spans="1:5" x14ac:dyDescent="0.25">
      <c r="B14" s="3" t="s">
        <v>2</v>
      </c>
      <c r="C14" s="3"/>
      <c r="D14" s="3"/>
    </row>
    <row r="15" spans="1:5" x14ac:dyDescent="0.25">
      <c r="C15" s="1" t="s">
        <v>3</v>
      </c>
    </row>
    <row r="16" spans="1:5" ht="45" x14ac:dyDescent="0.25">
      <c r="C16" s="5" t="s">
        <v>5</v>
      </c>
      <c r="D16" s="6" t="s">
        <v>7</v>
      </c>
      <c r="E16" s="6"/>
    </row>
    <row r="17" spans="2:5" ht="60" x14ac:dyDescent="0.25">
      <c r="C17" s="5" t="s">
        <v>6</v>
      </c>
      <c r="D17" s="47" t="s">
        <v>8</v>
      </c>
      <c r="E17" s="6"/>
    </row>
    <row r="18" spans="2:5" ht="60" x14ac:dyDescent="0.25">
      <c r="C18" s="5" t="s">
        <v>9</v>
      </c>
      <c r="D18" s="6" t="s">
        <v>147</v>
      </c>
      <c r="E18" s="6"/>
    </row>
    <row r="21" spans="2:5" x14ac:dyDescent="0.25">
      <c r="B21" s="3" t="s">
        <v>4</v>
      </c>
      <c r="C21" s="3"/>
      <c r="D21" s="3"/>
    </row>
    <row r="22" spans="2:5" ht="30" customHeight="1" x14ac:dyDescent="0.25">
      <c r="C22" s="151" t="s">
        <v>144</v>
      </c>
      <c r="D22" s="152"/>
    </row>
    <row r="23" spans="2:5" ht="108" customHeight="1" x14ac:dyDescent="0.25">
      <c r="C23" s="155" t="s">
        <v>145</v>
      </c>
      <c r="D23" s="155"/>
      <c r="E23" s="7"/>
    </row>
    <row r="24" spans="2:5" ht="155.25" customHeight="1" x14ac:dyDescent="0.25">
      <c r="C24" s="155" t="s">
        <v>208</v>
      </c>
      <c r="D24" s="156"/>
      <c r="E24" s="56"/>
    </row>
    <row r="25" spans="2:5" ht="30.75" customHeight="1" x14ac:dyDescent="0.25">
      <c r="C25" s="155" t="s">
        <v>146</v>
      </c>
      <c r="D25" s="155"/>
      <c r="E25" s="7"/>
    </row>
    <row r="26" spans="2:5" ht="14.45" customHeight="1" x14ac:dyDescent="0.25">
      <c r="C26" s="13"/>
      <c r="D26" s="13"/>
      <c r="E26" s="13"/>
    </row>
    <row r="27" spans="2:5" ht="14.45" customHeight="1" x14ac:dyDescent="0.25">
      <c r="B27" s="3" t="s">
        <v>25</v>
      </c>
      <c r="C27" s="21"/>
      <c r="D27" s="21"/>
      <c r="E27" s="7"/>
    </row>
    <row r="28" spans="2:5" ht="50.25" customHeight="1" x14ac:dyDescent="0.25">
      <c r="C28" s="155" t="s">
        <v>154</v>
      </c>
      <c r="D28" s="155"/>
      <c r="E28" s="7"/>
    </row>
    <row r="29" spans="2:5" ht="49.5" customHeight="1" x14ac:dyDescent="0.25">
      <c r="C29" s="155" t="s">
        <v>209</v>
      </c>
      <c r="D29" s="155"/>
      <c r="E29" s="7"/>
    </row>
    <row r="30" spans="2:5" ht="33" customHeight="1" x14ac:dyDescent="0.25">
      <c r="B30" s="153" t="s">
        <v>155</v>
      </c>
      <c r="C30" s="154"/>
      <c r="D30" s="154"/>
    </row>
    <row r="31" spans="2:5" ht="48.75" customHeight="1" x14ac:dyDescent="0.25">
      <c r="C31" s="153" t="s">
        <v>156</v>
      </c>
      <c r="D31" s="154"/>
    </row>
    <row r="32" spans="2:5" ht="58.5" customHeight="1" x14ac:dyDescent="0.25">
      <c r="C32" s="153" t="s">
        <v>157</v>
      </c>
      <c r="D32" s="154"/>
    </row>
    <row r="33" spans="1:5" ht="61.5" customHeight="1" x14ac:dyDescent="0.25">
      <c r="C33" s="153" t="s">
        <v>158</v>
      </c>
      <c r="D33" s="154"/>
    </row>
    <row r="34" spans="1:5" x14ac:dyDescent="0.25">
      <c r="C34" s="153" t="s">
        <v>159</v>
      </c>
      <c r="D34" s="154"/>
    </row>
    <row r="35" spans="1:5" x14ac:dyDescent="0.25">
      <c r="C35" s="6"/>
      <c r="D35" s="48"/>
    </row>
    <row r="36" spans="1:5" x14ac:dyDescent="0.25">
      <c r="A36" s="3" t="s">
        <v>10</v>
      </c>
      <c r="B36" s="3"/>
      <c r="C36" s="3"/>
      <c r="D36" s="3"/>
      <c r="E36" s="4"/>
    </row>
    <row r="38" spans="1:5" x14ac:dyDescent="0.25">
      <c r="B38" s="1" t="s">
        <v>148</v>
      </c>
    </row>
    <row r="39" spans="1:5" x14ac:dyDescent="0.25">
      <c r="C39" s="1" t="s">
        <v>150</v>
      </c>
      <c r="D39" s="1" t="s">
        <v>11</v>
      </c>
    </row>
    <row r="40" spans="1:5" x14ac:dyDescent="0.25">
      <c r="C40" s="1" t="s">
        <v>151</v>
      </c>
      <c r="D40" s="1" t="s">
        <v>12</v>
      </c>
    </row>
    <row r="41" spans="1:5" x14ac:dyDescent="0.25">
      <c r="C41" s="1" t="s">
        <v>152</v>
      </c>
      <c r="D41" s="1" t="s">
        <v>14</v>
      </c>
    </row>
    <row r="43" spans="1:5" x14ac:dyDescent="0.25">
      <c r="B43" s="1" t="s">
        <v>149</v>
      </c>
    </row>
    <row r="44" spans="1:5" x14ac:dyDescent="0.25">
      <c r="C44" s="1" t="s">
        <v>150</v>
      </c>
      <c r="D44" s="1" t="s">
        <v>13</v>
      </c>
    </row>
    <row r="45" spans="1:5" ht="60" x14ac:dyDescent="0.25">
      <c r="C45" s="5" t="s">
        <v>151</v>
      </c>
      <c r="D45" s="6" t="s">
        <v>153</v>
      </c>
    </row>
    <row r="46" spans="1:5" ht="45" x14ac:dyDescent="0.25">
      <c r="D46" s="14" t="s">
        <v>23</v>
      </c>
    </row>
  </sheetData>
  <sheetProtection selectLockedCells="1"/>
  <mergeCells count="11">
    <mergeCell ref="C22:D22"/>
    <mergeCell ref="C31:D31"/>
    <mergeCell ref="C32:D32"/>
    <mergeCell ref="C33:D33"/>
    <mergeCell ref="C34:D34"/>
    <mergeCell ref="C23:D23"/>
    <mergeCell ref="C28:D28"/>
    <mergeCell ref="C29:D29"/>
    <mergeCell ref="C25:D25"/>
    <mergeCell ref="C24:D24"/>
    <mergeCell ref="B30:D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pageSetUpPr fitToPage="1"/>
  </sheetPr>
  <dimension ref="A1:K134"/>
  <sheetViews>
    <sheetView tabSelected="1" zoomScale="90" zoomScaleNormal="90" workbookViewId="0">
      <pane xSplit="10" ySplit="10" topLeftCell="K127" activePane="bottomRight" state="frozen"/>
      <selection pane="topRight" activeCell="K1" sqref="K1"/>
      <selection pane="bottomLeft" activeCell="A11" sqref="A11"/>
      <selection pane="bottomRight" activeCell="F132" sqref="F132"/>
    </sheetView>
  </sheetViews>
  <sheetFormatPr defaultColWidth="8.85546875" defaultRowHeight="15" x14ac:dyDescent="0.25"/>
  <cols>
    <col min="1" max="1" width="3.7109375" style="8" customWidth="1"/>
    <col min="2" max="2" width="5.140625" style="8" customWidth="1"/>
    <col min="3" max="3" width="11.5703125" style="8" customWidth="1"/>
    <col min="4" max="4" width="45.7109375" style="8" customWidth="1"/>
    <col min="5" max="5" width="27.42578125" style="8" customWidth="1"/>
    <col min="6" max="6" width="14.85546875" style="8" customWidth="1"/>
    <col min="7" max="7" width="9.85546875" style="8" customWidth="1"/>
    <col min="8" max="8" width="9" style="11" customWidth="1"/>
    <col min="9" max="9" width="9.42578125" style="8" bestFit="1" customWidth="1"/>
    <col min="10" max="10" width="8.7109375" style="8" customWidth="1"/>
    <col min="11" max="11" width="15.28515625" style="8" customWidth="1"/>
    <col min="12" max="16384" width="8.85546875" style="8"/>
  </cols>
  <sheetData>
    <row r="1" spans="1:11" ht="31.5" x14ac:dyDescent="0.5">
      <c r="A1" s="68" t="s">
        <v>40</v>
      </c>
      <c r="B1" s="69"/>
      <c r="C1" s="70"/>
      <c r="D1" s="71"/>
      <c r="E1" s="70"/>
      <c r="F1" s="70"/>
      <c r="G1" s="70"/>
      <c r="H1" s="72"/>
      <c r="I1" s="70"/>
      <c r="J1" s="70"/>
      <c r="K1" s="71"/>
    </row>
    <row r="2" spans="1:11" ht="31.5" x14ac:dyDescent="0.5">
      <c r="A2" s="73" t="s">
        <v>41</v>
      </c>
      <c r="B2" s="74"/>
      <c r="C2" s="75"/>
      <c r="D2" s="76"/>
      <c r="E2" s="75"/>
      <c r="F2" s="75"/>
      <c r="G2" s="75"/>
      <c r="H2" s="9"/>
      <c r="I2" s="75"/>
      <c r="J2" s="75"/>
      <c r="K2" s="76"/>
    </row>
    <row r="3" spans="1:11" ht="26.25" x14ac:dyDescent="0.4">
      <c r="A3" s="77" t="s">
        <v>15</v>
      </c>
      <c r="B3" s="75"/>
      <c r="C3" s="75"/>
      <c r="D3" s="75"/>
      <c r="E3" s="75"/>
      <c r="F3" s="75"/>
      <c r="G3" s="75"/>
      <c r="H3" s="9"/>
      <c r="I3" s="75"/>
      <c r="J3" s="75"/>
      <c r="K3" s="75"/>
    </row>
    <row r="4" spans="1:11" ht="30.6" customHeight="1" x14ac:dyDescent="0.25">
      <c r="B4" s="78" t="s">
        <v>35</v>
      </c>
      <c r="C4" s="79"/>
      <c r="D4" s="80"/>
      <c r="E4" s="194" t="s">
        <v>217</v>
      </c>
      <c r="F4" s="199"/>
      <c r="G4" s="199"/>
      <c r="H4" s="199"/>
      <c r="I4" s="199"/>
      <c r="J4" s="199"/>
      <c r="K4" s="200"/>
    </row>
    <row r="5" spans="1:11" ht="15.75" x14ac:dyDescent="0.25">
      <c r="B5" s="198" t="s">
        <v>36</v>
      </c>
      <c r="C5" s="198"/>
      <c r="D5" s="33"/>
      <c r="E5" s="201"/>
      <c r="F5" s="202"/>
      <c r="G5" s="202"/>
      <c r="H5" s="202"/>
      <c r="I5" s="202"/>
      <c r="J5" s="202"/>
      <c r="K5" s="185"/>
    </row>
    <row r="6" spans="1:11" ht="15.75" x14ac:dyDescent="0.25">
      <c r="B6" s="198" t="s">
        <v>37</v>
      </c>
      <c r="C6" s="198"/>
      <c r="D6" s="33"/>
      <c r="E6" s="201"/>
      <c r="F6" s="202"/>
      <c r="G6" s="202"/>
      <c r="H6" s="202"/>
      <c r="I6" s="202"/>
      <c r="J6" s="202"/>
      <c r="K6" s="185"/>
    </row>
    <row r="7" spans="1:11" ht="15.75" x14ac:dyDescent="0.25">
      <c r="B7" s="198" t="s">
        <v>38</v>
      </c>
      <c r="C7" s="198"/>
      <c r="D7" s="33"/>
      <c r="E7" s="195"/>
      <c r="F7" s="203"/>
      <c r="G7" s="203"/>
      <c r="H7" s="203"/>
      <c r="I7" s="203"/>
      <c r="J7" s="203"/>
      <c r="K7" s="186"/>
    </row>
    <row r="8" spans="1:11" ht="15.75" x14ac:dyDescent="0.25">
      <c r="B8" s="81"/>
      <c r="C8" s="81"/>
      <c r="D8" s="82"/>
    </row>
    <row r="9" spans="1:11" x14ac:dyDescent="0.25">
      <c r="G9" s="204" t="s">
        <v>17</v>
      </c>
      <c r="H9" s="205"/>
      <c r="I9" s="205"/>
      <c r="J9" s="205"/>
      <c r="K9" s="206"/>
    </row>
    <row r="10" spans="1:11" s="29" customFormat="1" ht="42" customHeight="1" x14ac:dyDescent="0.3">
      <c r="B10" s="83" t="s">
        <v>22</v>
      </c>
      <c r="C10" s="84"/>
      <c r="D10" s="84"/>
      <c r="E10" s="85" t="s">
        <v>39</v>
      </c>
      <c r="F10" s="86" t="s">
        <v>27</v>
      </c>
      <c r="G10" s="207" t="str">
        <f>+IF(K10&lt;18, "NO ARRIBA AL MÍNIM PER SER AVALUAT","POT SER AVALUAT")</f>
        <v>NO ARRIBA AL MÍNIM PER SER AVALUAT</v>
      </c>
      <c r="H10" s="208"/>
      <c r="I10" s="208"/>
      <c r="J10" s="209"/>
      <c r="K10" s="212">
        <f>+J11+J101+J113</f>
        <v>0</v>
      </c>
    </row>
    <row r="11" spans="1:11" s="29" customFormat="1" ht="18.75" x14ac:dyDescent="0.3">
      <c r="B11" s="87" t="s">
        <v>16</v>
      </c>
      <c r="C11" s="27"/>
      <c r="D11" s="27"/>
      <c r="E11" s="27"/>
      <c r="F11" s="27"/>
      <c r="G11" s="27"/>
      <c r="H11" s="27"/>
      <c r="I11" s="28"/>
      <c r="J11" s="26">
        <f>+IF(I12&gt;0,I12,I57)</f>
        <v>0</v>
      </c>
      <c r="K11" s="29" t="str">
        <f>IF(AND(I12&gt;0,I57&gt;0),"Has introduït dades als dos ambits, Reviseu les dades.","")</f>
        <v/>
      </c>
    </row>
    <row r="12" spans="1:11" s="22" customFormat="1" ht="26.45" customHeight="1" x14ac:dyDescent="0.25">
      <c r="B12" s="88" t="s">
        <v>128</v>
      </c>
      <c r="C12" s="89"/>
      <c r="D12" s="89"/>
      <c r="E12" s="89"/>
      <c r="F12" s="23"/>
      <c r="G12" s="23"/>
      <c r="H12" s="23"/>
      <c r="I12" s="24">
        <f>H13+H17+H25+H28++G34+H35+H47+G52+G53+G54+G55</f>
        <v>0</v>
      </c>
      <c r="J12" s="25"/>
    </row>
    <row r="13" spans="1:11" ht="30" customHeight="1" x14ac:dyDescent="0.25">
      <c r="C13" s="90" t="s">
        <v>45</v>
      </c>
      <c r="D13" s="91"/>
      <c r="E13" s="210" t="s">
        <v>46</v>
      </c>
      <c r="F13" s="92"/>
      <c r="G13" s="9"/>
      <c r="H13" s="10">
        <f>G14+G15+G16</f>
        <v>0</v>
      </c>
    </row>
    <row r="14" spans="1:11" ht="30" customHeight="1" x14ac:dyDescent="0.25">
      <c r="C14" s="93"/>
      <c r="D14" s="94" t="s">
        <v>42</v>
      </c>
      <c r="E14" s="185"/>
      <c r="F14" s="36" t="s">
        <v>28</v>
      </c>
      <c r="G14" s="35">
        <f>+IF(F14="SI",5,0)</f>
        <v>0</v>
      </c>
      <c r="H14" s="8"/>
    </row>
    <row r="15" spans="1:11" ht="30" customHeight="1" x14ac:dyDescent="0.25">
      <c r="C15" s="93"/>
      <c r="D15" s="94" t="s">
        <v>43</v>
      </c>
      <c r="E15" s="185"/>
      <c r="F15" s="36" t="s">
        <v>28</v>
      </c>
      <c r="G15" s="35">
        <f>+IF(F15="SI",4,0)</f>
        <v>0</v>
      </c>
      <c r="H15" s="8"/>
    </row>
    <row r="16" spans="1:11" ht="30" customHeight="1" x14ac:dyDescent="0.25">
      <c r="C16" s="95"/>
      <c r="D16" s="94" t="s">
        <v>44</v>
      </c>
      <c r="E16" s="186"/>
      <c r="F16" s="36" t="s">
        <v>28</v>
      </c>
      <c r="G16" s="35">
        <f>+IF(F16="SI",3,0)</f>
        <v>0</v>
      </c>
      <c r="H16" s="8"/>
    </row>
    <row r="17" spans="3:9" ht="62.25" customHeight="1" x14ac:dyDescent="0.25">
      <c r="C17" s="187" t="s">
        <v>53</v>
      </c>
      <c r="D17" s="188"/>
      <c r="E17" s="171" t="s">
        <v>33</v>
      </c>
      <c r="F17" s="96"/>
      <c r="G17" s="57"/>
      <c r="H17" s="10">
        <f>G19+G20+G21+G22+G23+G24</f>
        <v>0</v>
      </c>
    </row>
    <row r="18" spans="3:9" ht="28.5" customHeight="1" x14ac:dyDescent="0.25">
      <c r="C18" s="97"/>
      <c r="D18" s="98" t="s">
        <v>48</v>
      </c>
      <c r="E18" s="173"/>
      <c r="F18" s="99"/>
      <c r="G18" s="58"/>
    </row>
    <row r="19" spans="3:9" ht="23.25" customHeight="1" x14ac:dyDescent="0.25">
      <c r="C19" s="100"/>
      <c r="D19" s="100" t="s">
        <v>49</v>
      </c>
      <c r="E19" s="173"/>
      <c r="F19" s="55"/>
      <c r="G19" s="39">
        <f>F19*1.5</f>
        <v>0</v>
      </c>
    </row>
    <row r="20" spans="3:9" ht="24" customHeight="1" x14ac:dyDescent="0.25">
      <c r="C20" s="100"/>
      <c r="D20" s="100" t="s">
        <v>50</v>
      </c>
      <c r="E20" s="173"/>
      <c r="F20" s="55"/>
      <c r="G20" s="39">
        <f>F20</f>
        <v>0</v>
      </c>
    </row>
    <row r="21" spans="3:9" ht="27" customHeight="1" x14ac:dyDescent="0.25">
      <c r="C21" s="100"/>
      <c r="D21" s="100" t="s">
        <v>51</v>
      </c>
      <c r="E21" s="173"/>
      <c r="F21" s="55"/>
      <c r="G21" s="39">
        <f>F21*1.25</f>
        <v>0</v>
      </c>
    </row>
    <row r="22" spans="3:9" ht="24.75" customHeight="1" x14ac:dyDescent="0.25">
      <c r="C22" s="100"/>
      <c r="D22" s="100" t="s">
        <v>52</v>
      </c>
      <c r="E22" s="173"/>
      <c r="F22" s="55"/>
      <c r="G22" s="39">
        <f>F22*0.9</f>
        <v>0</v>
      </c>
    </row>
    <row r="23" spans="3:9" ht="20.25" customHeight="1" x14ac:dyDescent="0.25">
      <c r="C23" s="101"/>
      <c r="D23" s="98" t="s">
        <v>47</v>
      </c>
      <c r="E23" s="173"/>
      <c r="F23" s="55"/>
      <c r="G23" s="37">
        <f>+F23</f>
        <v>0</v>
      </c>
    </row>
    <row r="24" spans="3:9" ht="21.75" customHeight="1" x14ac:dyDescent="0.25">
      <c r="C24" s="101"/>
      <c r="D24" s="98" t="s">
        <v>18</v>
      </c>
      <c r="E24" s="173"/>
      <c r="F24" s="55"/>
      <c r="G24" s="37">
        <f>+F24*0.5</f>
        <v>0</v>
      </c>
    </row>
    <row r="25" spans="3:9" ht="30.75" customHeight="1" x14ac:dyDescent="0.25">
      <c r="C25" s="211" t="s">
        <v>54</v>
      </c>
      <c r="D25" s="194"/>
      <c r="E25" s="171" t="s">
        <v>32</v>
      </c>
      <c r="F25" s="102"/>
      <c r="G25" s="32"/>
      <c r="H25" s="10">
        <f>G26+G27</f>
        <v>0</v>
      </c>
    </row>
    <row r="26" spans="3:9" ht="28.5" customHeight="1" x14ac:dyDescent="0.25">
      <c r="C26" s="194"/>
      <c r="D26" s="103" t="s">
        <v>55</v>
      </c>
      <c r="E26" s="192"/>
      <c r="F26" s="34"/>
      <c r="G26" s="35">
        <f>+F26*1.25</f>
        <v>0</v>
      </c>
    </row>
    <row r="27" spans="3:9" ht="28.5" customHeight="1" x14ac:dyDescent="0.25">
      <c r="C27" s="195"/>
      <c r="D27" s="103" t="s">
        <v>56</v>
      </c>
      <c r="E27" s="193"/>
      <c r="F27" s="34"/>
      <c r="G27" s="35">
        <f>+F27*0.5</f>
        <v>0</v>
      </c>
    </row>
    <row r="28" spans="3:9" ht="63.75" customHeight="1" x14ac:dyDescent="0.25">
      <c r="C28" s="163" t="s">
        <v>60</v>
      </c>
      <c r="D28" s="165"/>
      <c r="E28" s="171" t="s">
        <v>33</v>
      </c>
      <c r="F28" s="105"/>
      <c r="G28" s="32"/>
      <c r="H28" s="10">
        <f>G29+G30+G31+G32+G33</f>
        <v>0</v>
      </c>
      <c r="I28" s="59"/>
    </row>
    <row r="29" spans="3:9" ht="33" customHeight="1" x14ac:dyDescent="0.25">
      <c r="C29" s="106"/>
      <c r="D29" s="107" t="s">
        <v>57</v>
      </c>
      <c r="E29" s="172"/>
      <c r="F29" s="38"/>
      <c r="G29" s="39">
        <f>F29*1.25</f>
        <v>0</v>
      </c>
    </row>
    <row r="30" spans="3:9" ht="32.25" customHeight="1" x14ac:dyDescent="0.25">
      <c r="C30" s="108"/>
      <c r="D30" s="107" t="s">
        <v>58</v>
      </c>
      <c r="E30" s="172"/>
      <c r="F30" s="38"/>
      <c r="G30" s="39">
        <f>F30*0.9</f>
        <v>0</v>
      </c>
    </row>
    <row r="31" spans="3:9" ht="33.75" customHeight="1" x14ac:dyDescent="0.25">
      <c r="C31" s="109"/>
      <c r="D31" s="107" t="s">
        <v>59</v>
      </c>
      <c r="E31" s="172"/>
      <c r="F31" s="38"/>
      <c r="G31" s="39">
        <f>F31</f>
        <v>0</v>
      </c>
    </row>
    <row r="32" spans="3:9" ht="35.25" customHeight="1" x14ac:dyDescent="0.25">
      <c r="C32" s="109"/>
      <c r="D32" s="107" t="s">
        <v>62</v>
      </c>
      <c r="E32" s="172"/>
      <c r="F32" s="38"/>
      <c r="G32" s="39">
        <f>F32*0.75</f>
        <v>0</v>
      </c>
    </row>
    <row r="33" spans="3:9" ht="25.5" customHeight="1" x14ac:dyDescent="0.25">
      <c r="C33" s="110"/>
      <c r="D33" s="107" t="s">
        <v>61</v>
      </c>
      <c r="E33" s="173"/>
      <c r="F33" s="38"/>
      <c r="G33" s="39">
        <f>F33*0.5</f>
        <v>0</v>
      </c>
    </row>
    <row r="34" spans="3:9" ht="63" customHeight="1" x14ac:dyDescent="0.25">
      <c r="C34" s="111" t="s">
        <v>63</v>
      </c>
      <c r="D34" s="112"/>
      <c r="E34" s="113" t="s">
        <v>33</v>
      </c>
      <c r="F34" s="34"/>
      <c r="G34" s="35">
        <f>+F34*0.5</f>
        <v>0</v>
      </c>
    </row>
    <row r="35" spans="3:9" ht="48" customHeight="1" x14ac:dyDescent="0.25">
      <c r="C35" s="178" t="s">
        <v>64</v>
      </c>
      <c r="D35" s="180"/>
      <c r="E35" s="168" t="s">
        <v>211</v>
      </c>
      <c r="F35" s="114"/>
      <c r="G35" s="115"/>
      <c r="H35" s="35">
        <f>(1.5*G41+3*(G42+G43)+1.5*G44)/10</f>
        <v>0</v>
      </c>
      <c r="I35" s="11"/>
    </row>
    <row r="36" spans="3:9" ht="32.25" customHeight="1" x14ac:dyDescent="0.25">
      <c r="C36" s="111"/>
      <c r="D36" s="112" t="s">
        <v>65</v>
      </c>
      <c r="E36" s="169"/>
      <c r="F36" s="41"/>
      <c r="G36" s="35">
        <f>F36</f>
        <v>0</v>
      </c>
    </row>
    <row r="37" spans="3:9" ht="32.25" customHeight="1" x14ac:dyDescent="0.25">
      <c r="C37" s="111"/>
      <c r="D37" s="112" t="s">
        <v>66</v>
      </c>
      <c r="E37" s="169"/>
      <c r="F37" s="41"/>
      <c r="G37" s="35">
        <f>F37*4</f>
        <v>0</v>
      </c>
    </row>
    <row r="38" spans="3:9" ht="32.25" customHeight="1" x14ac:dyDescent="0.25">
      <c r="C38" s="111"/>
      <c r="D38" s="112" t="s">
        <v>67</v>
      </c>
      <c r="E38" s="169"/>
      <c r="F38" s="41"/>
      <c r="G38" s="35">
        <f>F38</f>
        <v>0</v>
      </c>
    </row>
    <row r="39" spans="3:9" ht="32.25" customHeight="1" x14ac:dyDescent="0.25">
      <c r="C39" s="111"/>
      <c r="D39" s="112" t="s">
        <v>68</v>
      </c>
      <c r="E39" s="169"/>
      <c r="F39" s="41"/>
      <c r="G39" s="35">
        <f>F39*4</f>
        <v>0</v>
      </c>
    </row>
    <row r="40" spans="3:9" ht="32.25" customHeight="1" x14ac:dyDescent="0.25">
      <c r="C40" s="111"/>
      <c r="D40" s="112" t="s">
        <v>112</v>
      </c>
      <c r="E40" s="170"/>
      <c r="F40" s="60" t="s">
        <v>165</v>
      </c>
      <c r="G40" s="35">
        <f>VLOOKUP(F40,'N ANECA'!B4:C24,2,FALSE)</f>
        <v>40</v>
      </c>
    </row>
    <row r="41" spans="3:9" ht="32.25" customHeight="1" x14ac:dyDescent="0.25">
      <c r="C41" s="111"/>
      <c r="D41" s="112" t="s">
        <v>69</v>
      </c>
      <c r="E41" s="116"/>
      <c r="F41" s="35"/>
      <c r="G41" s="148">
        <f>(G36+G37+G38+G39)/G40</f>
        <v>0</v>
      </c>
    </row>
    <row r="42" spans="3:9" ht="32.25" customHeight="1" x14ac:dyDescent="0.25">
      <c r="C42" s="111"/>
      <c r="D42" s="112" t="s">
        <v>70</v>
      </c>
      <c r="E42" s="113" t="s">
        <v>71</v>
      </c>
      <c r="F42" s="35"/>
      <c r="G42" s="148">
        <f>(G36+G37)/2</f>
        <v>0</v>
      </c>
    </row>
    <row r="43" spans="3:9" ht="32.25" customHeight="1" x14ac:dyDescent="0.25">
      <c r="C43" s="111"/>
      <c r="D43" s="112"/>
      <c r="E43" s="113" t="s">
        <v>72</v>
      </c>
      <c r="F43" s="35"/>
      <c r="G43" s="148">
        <f>(G38+G39)/4</f>
        <v>0</v>
      </c>
    </row>
    <row r="44" spans="3:9" ht="32.25" customHeight="1" x14ac:dyDescent="0.25">
      <c r="C44" s="111"/>
      <c r="D44" s="117" t="s">
        <v>113</v>
      </c>
      <c r="E44" s="181"/>
      <c r="F44" s="35"/>
      <c r="G44" s="35">
        <f>G45+G46</f>
        <v>0</v>
      </c>
    </row>
    <row r="45" spans="3:9" ht="42" customHeight="1" x14ac:dyDescent="0.25">
      <c r="C45" s="111"/>
      <c r="D45" s="117" t="s">
        <v>201</v>
      </c>
      <c r="E45" s="176"/>
      <c r="F45" s="42"/>
      <c r="G45" s="35">
        <f>IF(F45*0.25&gt;=1.25,1.25,F45*0.25)</f>
        <v>0</v>
      </c>
    </row>
    <row r="46" spans="3:9" ht="44.25" customHeight="1" x14ac:dyDescent="0.25">
      <c r="C46" s="111"/>
      <c r="D46" s="117" t="s">
        <v>202</v>
      </c>
      <c r="E46" s="177"/>
      <c r="F46" s="42"/>
      <c r="G46" s="35">
        <f>F46*3</f>
        <v>0</v>
      </c>
    </row>
    <row r="47" spans="3:9" ht="45.75" customHeight="1" x14ac:dyDescent="0.25">
      <c r="C47" s="178" t="s">
        <v>73</v>
      </c>
      <c r="D47" s="180"/>
      <c r="E47" s="175" t="s">
        <v>114</v>
      </c>
      <c r="F47" s="114"/>
      <c r="G47" s="115"/>
      <c r="H47" s="35">
        <f>G48+G49+G50+G51</f>
        <v>0</v>
      </c>
      <c r="I47" s="11"/>
    </row>
    <row r="48" spans="3:9" ht="32.25" customHeight="1" x14ac:dyDescent="0.25">
      <c r="C48" s="111"/>
      <c r="D48" s="118" t="s">
        <v>74</v>
      </c>
      <c r="E48" s="176"/>
      <c r="F48" s="34"/>
      <c r="G48" s="35">
        <f>F48*0.25</f>
        <v>0</v>
      </c>
    </row>
    <row r="49" spans="2:10" ht="32.25" customHeight="1" x14ac:dyDescent="0.25">
      <c r="C49" s="111"/>
      <c r="D49" s="118" t="s">
        <v>75</v>
      </c>
      <c r="E49" s="176"/>
      <c r="F49" s="34"/>
      <c r="G49" s="35">
        <f>IF(F49&lt;=5,F49*0.1,0.5)</f>
        <v>0</v>
      </c>
    </row>
    <row r="50" spans="2:10" ht="32.25" customHeight="1" x14ac:dyDescent="0.25">
      <c r="C50" s="111"/>
      <c r="D50" s="118" t="s">
        <v>76</v>
      </c>
      <c r="E50" s="176"/>
      <c r="F50" s="34"/>
      <c r="G50" s="35">
        <f>F50*0.2</f>
        <v>0</v>
      </c>
    </row>
    <row r="51" spans="2:10" ht="32.25" customHeight="1" x14ac:dyDescent="0.25">
      <c r="C51" s="111"/>
      <c r="D51" s="118" t="s">
        <v>77</v>
      </c>
      <c r="E51" s="177"/>
      <c r="F51" s="34"/>
      <c r="G51" s="35">
        <f>IF(F51&lt;=5,F51*0.1,0.5)</f>
        <v>0</v>
      </c>
    </row>
    <row r="52" spans="2:10" ht="72" customHeight="1" x14ac:dyDescent="0.25">
      <c r="C52" s="182" t="s">
        <v>204</v>
      </c>
      <c r="D52" s="183"/>
      <c r="E52" s="119" t="s">
        <v>30</v>
      </c>
      <c r="F52" s="34"/>
      <c r="G52" s="35">
        <f>IF(F52&lt;=10,F52*0.1,1)</f>
        <v>0</v>
      </c>
      <c r="H52" s="40" t="s">
        <v>79</v>
      </c>
    </row>
    <row r="53" spans="2:10" ht="60" customHeight="1" x14ac:dyDescent="0.25">
      <c r="C53" s="178" t="s">
        <v>219</v>
      </c>
      <c r="D53" s="179"/>
      <c r="E53" s="120" t="s">
        <v>31</v>
      </c>
      <c r="F53" s="150"/>
      <c r="G53" s="35">
        <f>IF(F53&lt;=3,F53*0.5,1.5)</f>
        <v>0</v>
      </c>
      <c r="H53" s="40" t="s">
        <v>79</v>
      </c>
    </row>
    <row r="54" spans="2:10" ht="162.75" customHeight="1" x14ac:dyDescent="0.25">
      <c r="C54" s="178" t="s">
        <v>78</v>
      </c>
      <c r="D54" s="179"/>
      <c r="E54" s="119" t="s">
        <v>29</v>
      </c>
      <c r="F54" s="34"/>
      <c r="G54" s="35">
        <f>IF(F54&lt;=10,F54*0.1,1)</f>
        <v>0</v>
      </c>
      <c r="H54" s="40" t="s">
        <v>79</v>
      </c>
    </row>
    <row r="55" spans="2:10" ht="24.75" x14ac:dyDescent="0.25">
      <c r="C55" s="121" t="s">
        <v>80</v>
      </c>
      <c r="D55" s="121"/>
      <c r="E55" s="122" t="s">
        <v>26</v>
      </c>
      <c r="F55" s="34" t="s">
        <v>28</v>
      </c>
      <c r="G55" s="35">
        <f>+IF(F55="SI",1,0)</f>
        <v>0</v>
      </c>
    </row>
    <row r="56" spans="2:10" ht="26.25" customHeight="1" x14ac:dyDescent="0.25">
      <c r="D56" s="123" t="s">
        <v>101</v>
      </c>
    </row>
    <row r="57" spans="2:10" s="22" customFormat="1" ht="26.45" customHeight="1" x14ac:dyDescent="0.25">
      <c r="B57" s="88" t="s">
        <v>129</v>
      </c>
      <c r="C57" s="23"/>
      <c r="D57" s="23"/>
      <c r="E57" s="23"/>
      <c r="F57" s="23"/>
      <c r="G57" s="23"/>
      <c r="H57" s="23"/>
      <c r="I57" s="24">
        <f>H58+H62+G76+H89+G96+G97+G98+G99+H70+H77</f>
        <v>0</v>
      </c>
      <c r="J57" s="25"/>
    </row>
    <row r="58" spans="2:10" ht="30" customHeight="1" x14ac:dyDescent="0.25">
      <c r="C58" s="90" t="s">
        <v>45</v>
      </c>
      <c r="D58" s="91"/>
      <c r="E58" s="184" t="s">
        <v>46</v>
      </c>
      <c r="F58" s="124"/>
      <c r="G58" s="9"/>
      <c r="H58" s="10">
        <f>G59+G60+G61</f>
        <v>0</v>
      </c>
    </row>
    <row r="59" spans="2:10" ht="30" customHeight="1" x14ac:dyDescent="0.25">
      <c r="C59" s="93"/>
      <c r="D59" s="94" t="s">
        <v>42</v>
      </c>
      <c r="E59" s="185"/>
      <c r="F59" s="36" t="s">
        <v>28</v>
      </c>
      <c r="G59" s="35">
        <f>+IF(F59="SI",5,0)</f>
        <v>0</v>
      </c>
      <c r="H59" s="8"/>
    </row>
    <row r="60" spans="2:10" ht="30" customHeight="1" x14ac:dyDescent="0.25">
      <c r="C60" s="93"/>
      <c r="D60" s="94" t="s">
        <v>43</v>
      </c>
      <c r="E60" s="185"/>
      <c r="F60" s="36" t="s">
        <v>28</v>
      </c>
      <c r="G60" s="35">
        <f>+IF(F60="SI",4,0)</f>
        <v>0</v>
      </c>
      <c r="H60" s="8"/>
    </row>
    <row r="61" spans="2:10" ht="30" customHeight="1" x14ac:dyDescent="0.25">
      <c r="C61" s="95"/>
      <c r="D61" s="94" t="s">
        <v>44</v>
      </c>
      <c r="E61" s="186"/>
      <c r="F61" s="36" t="s">
        <v>28</v>
      </c>
      <c r="G61" s="35">
        <f>+IF(F61="SI",3,0)</f>
        <v>0</v>
      </c>
      <c r="H61" s="8"/>
    </row>
    <row r="62" spans="2:10" ht="62.25" customHeight="1" x14ac:dyDescent="0.25">
      <c r="C62" s="187" t="s">
        <v>53</v>
      </c>
      <c r="D62" s="188"/>
      <c r="E62" s="171" t="s">
        <v>33</v>
      </c>
      <c r="F62" s="96"/>
      <c r="G62" s="62"/>
      <c r="H62" s="10">
        <f>G64+G65+G66+G67+G68+G69</f>
        <v>0</v>
      </c>
      <c r="I62" s="40"/>
    </row>
    <row r="63" spans="2:10" ht="28.5" customHeight="1" x14ac:dyDescent="0.25">
      <c r="C63" s="97"/>
      <c r="D63" s="98" t="s">
        <v>48</v>
      </c>
      <c r="E63" s="173"/>
      <c r="F63" s="125"/>
      <c r="G63" s="63"/>
    </row>
    <row r="64" spans="2:10" ht="23.25" customHeight="1" x14ac:dyDescent="0.25">
      <c r="C64" s="100"/>
      <c r="D64" s="100" t="s">
        <v>81</v>
      </c>
      <c r="E64" s="173"/>
      <c r="F64" s="34"/>
      <c r="G64" s="35">
        <f>F64*1.5</f>
        <v>0</v>
      </c>
    </row>
    <row r="65" spans="3:9" ht="24" customHeight="1" x14ac:dyDescent="0.25">
      <c r="C65" s="100"/>
      <c r="D65" s="100" t="s">
        <v>82</v>
      </c>
      <c r="E65" s="173"/>
      <c r="F65" s="38"/>
      <c r="G65" s="39">
        <f>F65</f>
        <v>0</v>
      </c>
    </row>
    <row r="66" spans="3:9" ht="21.75" customHeight="1" x14ac:dyDescent="0.25">
      <c r="C66" s="100"/>
      <c r="D66" s="100" t="s">
        <v>83</v>
      </c>
      <c r="E66" s="173"/>
      <c r="F66" s="38"/>
      <c r="G66" s="39">
        <f>F66*1.25</f>
        <v>0</v>
      </c>
    </row>
    <row r="67" spans="3:9" ht="21" customHeight="1" x14ac:dyDescent="0.25">
      <c r="C67" s="100"/>
      <c r="D67" s="100" t="s">
        <v>84</v>
      </c>
      <c r="E67" s="173"/>
      <c r="F67" s="38"/>
      <c r="G67" s="39">
        <f>F67*0.9</f>
        <v>0</v>
      </c>
    </row>
    <row r="68" spans="3:9" ht="20.25" customHeight="1" x14ac:dyDescent="0.25">
      <c r="C68" s="101"/>
      <c r="D68" s="98" t="s">
        <v>85</v>
      </c>
      <c r="E68" s="173"/>
      <c r="F68" s="38"/>
      <c r="G68" s="39">
        <f>F68*0.75</f>
        <v>0</v>
      </c>
    </row>
    <row r="69" spans="3:9" ht="21.75" customHeight="1" x14ac:dyDescent="0.25">
      <c r="C69" s="101"/>
      <c r="D69" s="98" t="s">
        <v>18</v>
      </c>
      <c r="E69" s="173"/>
      <c r="F69" s="38"/>
      <c r="G69" s="39">
        <f>F69*0.5</f>
        <v>0</v>
      </c>
    </row>
    <row r="70" spans="3:9" ht="63.75" customHeight="1" x14ac:dyDescent="0.25">
      <c r="C70" s="163" t="s">
        <v>86</v>
      </c>
      <c r="D70" s="165"/>
      <c r="E70" s="171" t="s">
        <v>33</v>
      </c>
      <c r="F70" s="105"/>
      <c r="G70" s="32"/>
      <c r="H70" s="10">
        <f>G71+G72+G73+G74+G75</f>
        <v>0</v>
      </c>
      <c r="I70" s="40"/>
    </row>
    <row r="71" spans="3:9" ht="31.5" customHeight="1" x14ac:dyDescent="0.25">
      <c r="C71" s="106"/>
      <c r="D71" s="107" t="s">
        <v>87</v>
      </c>
      <c r="E71" s="172"/>
      <c r="F71" s="38"/>
      <c r="G71" s="39">
        <f>F71</f>
        <v>0</v>
      </c>
    </row>
    <row r="72" spans="3:9" ht="30.75" customHeight="1" x14ac:dyDescent="0.25">
      <c r="C72" s="108"/>
      <c r="D72" s="107" t="s">
        <v>88</v>
      </c>
      <c r="E72" s="172"/>
      <c r="F72" s="38"/>
      <c r="G72" s="39">
        <f>F72*0.7</f>
        <v>0</v>
      </c>
    </row>
    <row r="73" spans="3:9" ht="33.75" customHeight="1" x14ac:dyDescent="0.25">
      <c r="C73" s="109"/>
      <c r="D73" s="107" t="s">
        <v>199</v>
      </c>
      <c r="E73" s="172"/>
      <c r="F73" s="38"/>
      <c r="G73" s="39">
        <f>F73*0.75</f>
        <v>0</v>
      </c>
    </row>
    <row r="74" spans="3:9" ht="33.75" customHeight="1" x14ac:dyDescent="0.25">
      <c r="C74" s="109"/>
      <c r="D74" s="107" t="s">
        <v>89</v>
      </c>
      <c r="E74" s="172"/>
      <c r="F74" s="38"/>
      <c r="G74" s="39">
        <f>F74*0.6</f>
        <v>0</v>
      </c>
    </row>
    <row r="75" spans="3:9" ht="25.5" customHeight="1" x14ac:dyDescent="0.25">
      <c r="C75" s="110"/>
      <c r="D75" s="107" t="s">
        <v>90</v>
      </c>
      <c r="E75" s="173"/>
      <c r="F75" s="38"/>
      <c r="G75" s="39">
        <f>F75*0.3</f>
        <v>0</v>
      </c>
    </row>
    <row r="76" spans="3:9" ht="63" customHeight="1" x14ac:dyDescent="0.25">
      <c r="C76" s="111" t="s">
        <v>19</v>
      </c>
      <c r="D76" s="112"/>
      <c r="E76" s="113" t="s">
        <v>33</v>
      </c>
      <c r="F76" s="34"/>
      <c r="G76" s="35">
        <f>+F76*0.5</f>
        <v>0</v>
      </c>
    </row>
    <row r="77" spans="3:9" ht="63" customHeight="1" x14ac:dyDescent="0.25">
      <c r="C77" s="178" t="s">
        <v>100</v>
      </c>
      <c r="D77" s="179"/>
      <c r="E77" s="168" t="s">
        <v>212</v>
      </c>
      <c r="F77" s="126"/>
      <c r="G77" s="115"/>
      <c r="H77" s="35">
        <f>G86+4*G87+2*G88</f>
        <v>0</v>
      </c>
    </row>
    <row r="78" spans="3:9" ht="32.25" customHeight="1" x14ac:dyDescent="0.25">
      <c r="C78" s="111"/>
      <c r="D78" s="112" t="s">
        <v>91</v>
      </c>
      <c r="E78" s="189"/>
      <c r="F78" s="34"/>
      <c r="G78" s="35">
        <f>F78</f>
        <v>0</v>
      </c>
    </row>
    <row r="79" spans="3:9" ht="32.25" customHeight="1" x14ac:dyDescent="0.25">
      <c r="C79" s="111"/>
      <c r="D79" s="112" t="s">
        <v>92</v>
      </c>
      <c r="E79" s="189"/>
      <c r="F79" s="34"/>
      <c r="G79" s="35">
        <f>F79</f>
        <v>0</v>
      </c>
    </row>
    <row r="80" spans="3:9" ht="32.25" customHeight="1" x14ac:dyDescent="0.25">
      <c r="C80" s="111"/>
      <c r="D80" s="112" t="s">
        <v>93</v>
      </c>
      <c r="E80" s="189"/>
      <c r="F80" s="34"/>
      <c r="G80" s="35">
        <f>F80</f>
        <v>0</v>
      </c>
    </row>
    <row r="81" spans="3:9" ht="32.25" customHeight="1" x14ac:dyDescent="0.25">
      <c r="C81" s="111"/>
      <c r="D81" s="112" t="s">
        <v>94</v>
      </c>
      <c r="E81" s="189"/>
      <c r="F81" s="34"/>
      <c r="G81" s="35">
        <f>F81</f>
        <v>0</v>
      </c>
    </row>
    <row r="82" spans="3:9" ht="48.75" customHeight="1" x14ac:dyDescent="0.25">
      <c r="C82" s="111"/>
      <c r="D82" s="112" t="s">
        <v>112</v>
      </c>
      <c r="E82" s="189"/>
      <c r="F82" s="54" t="s">
        <v>183</v>
      </c>
      <c r="G82" s="35">
        <f>VLOOKUP(F82,'N ANECA'!B4:C24,2,FALSE)</f>
        <v>24</v>
      </c>
    </row>
    <row r="83" spans="3:9" ht="32.25" customHeight="1" x14ac:dyDescent="0.25">
      <c r="C83" s="111"/>
      <c r="D83" s="118" t="s">
        <v>98</v>
      </c>
      <c r="E83" s="190" t="s">
        <v>215</v>
      </c>
      <c r="F83" s="146"/>
      <c r="G83" s="35">
        <f>F83</f>
        <v>0</v>
      </c>
    </row>
    <row r="84" spans="3:9" ht="77.25" customHeight="1" x14ac:dyDescent="0.25">
      <c r="C84" s="111"/>
      <c r="D84" s="118" t="s">
        <v>115</v>
      </c>
      <c r="E84" s="191"/>
      <c r="F84" s="147"/>
      <c r="G84" s="148">
        <f>F84</f>
        <v>0</v>
      </c>
      <c r="H84" s="144" t="s">
        <v>218</v>
      </c>
    </row>
    <row r="85" spans="3:9" ht="39" customHeight="1" x14ac:dyDescent="0.25">
      <c r="C85" s="111"/>
      <c r="D85" s="127" t="s">
        <v>216</v>
      </c>
      <c r="E85" s="67"/>
      <c r="F85" s="35"/>
      <c r="G85" s="35"/>
      <c r="H85" s="61"/>
    </row>
    <row r="86" spans="3:9" ht="32.25" customHeight="1" x14ac:dyDescent="0.25">
      <c r="C86" s="111"/>
      <c r="D86" s="112" t="s">
        <v>96</v>
      </c>
      <c r="E86" s="128"/>
      <c r="F86" s="35"/>
      <c r="G86" s="145">
        <f>IF(G81/G82&lt;=4,G81/G82,4)</f>
        <v>0</v>
      </c>
    </row>
    <row r="87" spans="3:9" ht="32.25" customHeight="1" x14ac:dyDescent="0.25">
      <c r="C87" s="111"/>
      <c r="D87" s="112" t="s">
        <v>97</v>
      </c>
      <c r="E87" s="128"/>
      <c r="F87" s="35"/>
      <c r="G87" s="145">
        <f>IFERROR((G78/G81+G79/(2*G81)+G80/(4*G81)),0)</f>
        <v>0</v>
      </c>
    </row>
    <row r="88" spans="3:9" ht="32.25" customHeight="1" x14ac:dyDescent="0.25">
      <c r="C88" s="111"/>
      <c r="D88" s="129" t="s">
        <v>99</v>
      </c>
      <c r="E88" s="130"/>
      <c r="F88" s="35"/>
      <c r="G88" s="145">
        <f>IFERROR((G83/(G84*100)),0)</f>
        <v>0</v>
      </c>
    </row>
    <row r="89" spans="3:9" ht="45.75" customHeight="1" x14ac:dyDescent="0.25">
      <c r="C89" s="178" t="s">
        <v>102</v>
      </c>
      <c r="D89" s="180"/>
      <c r="E89" s="113"/>
      <c r="F89" s="113"/>
      <c r="G89" s="104"/>
      <c r="H89" s="35">
        <f>G91+G92+G93+G94+G95</f>
        <v>0</v>
      </c>
      <c r="I89" s="11"/>
    </row>
    <row r="90" spans="3:9" ht="45.75" customHeight="1" x14ac:dyDescent="0.25">
      <c r="C90" s="131"/>
      <c r="D90" s="118" t="s">
        <v>107</v>
      </c>
      <c r="E90" s="175" t="s">
        <v>109</v>
      </c>
      <c r="F90" s="114"/>
      <c r="G90" s="115"/>
      <c r="H90" s="8"/>
      <c r="I90" s="11"/>
    </row>
    <row r="91" spans="3:9" ht="32.25" customHeight="1" x14ac:dyDescent="0.25">
      <c r="C91" s="111"/>
      <c r="D91" s="118" t="s">
        <v>103</v>
      </c>
      <c r="E91" s="176"/>
      <c r="F91" s="34"/>
      <c r="G91" s="35">
        <f>F91*0.25</f>
        <v>0</v>
      </c>
    </row>
    <row r="92" spans="3:9" ht="32.25" customHeight="1" x14ac:dyDescent="0.25">
      <c r="C92" s="111"/>
      <c r="D92" s="118" t="s">
        <v>104</v>
      </c>
      <c r="E92" s="176"/>
      <c r="F92" s="34"/>
      <c r="G92" s="35">
        <f>IF(F92&lt;=5,F92*0.1,0.5)</f>
        <v>0</v>
      </c>
    </row>
    <row r="93" spans="3:9" ht="32.25" customHeight="1" x14ac:dyDescent="0.25">
      <c r="C93" s="111"/>
      <c r="D93" s="118" t="s">
        <v>105</v>
      </c>
      <c r="E93" s="176"/>
      <c r="F93" s="34"/>
      <c r="G93" s="35">
        <f>F93*0.2</f>
        <v>0</v>
      </c>
    </row>
    <row r="94" spans="3:9" ht="32.25" customHeight="1" x14ac:dyDescent="0.25">
      <c r="C94" s="111"/>
      <c r="D94" s="118" t="s">
        <v>106</v>
      </c>
      <c r="E94" s="176"/>
      <c r="F94" s="34"/>
      <c r="G94" s="35">
        <f>IF(F94&lt;=5,F94*0.1,0.5)</f>
        <v>0</v>
      </c>
    </row>
    <row r="95" spans="3:9" ht="39.75" customHeight="1" x14ac:dyDescent="0.25">
      <c r="C95" s="132"/>
      <c r="D95" s="133" t="s">
        <v>108</v>
      </c>
      <c r="E95" s="177"/>
      <c r="F95" s="34"/>
      <c r="G95" s="35">
        <f>F95*0.1</f>
        <v>0</v>
      </c>
    </row>
    <row r="96" spans="3:9" ht="72" customHeight="1" x14ac:dyDescent="0.25">
      <c r="C96" s="182" t="s">
        <v>203</v>
      </c>
      <c r="D96" s="183"/>
      <c r="E96" s="119" t="s">
        <v>30</v>
      </c>
      <c r="F96" s="34"/>
      <c r="G96" s="35">
        <f>IF(F96&lt;=10,F96*0.1,1)</f>
        <v>0</v>
      </c>
      <c r="H96" s="40" t="s">
        <v>79</v>
      </c>
    </row>
    <row r="97" spans="2:10" ht="60" customHeight="1" x14ac:dyDescent="0.25">
      <c r="C97" s="178" t="s">
        <v>220</v>
      </c>
      <c r="D97" s="179"/>
      <c r="E97" s="120" t="s">
        <v>31</v>
      </c>
      <c r="F97" s="150"/>
      <c r="G97" s="35">
        <f>IF(F97&lt;=2,F97*0.5,1)</f>
        <v>0</v>
      </c>
      <c r="H97" s="40" t="s">
        <v>79</v>
      </c>
    </row>
    <row r="98" spans="2:10" ht="162.75" customHeight="1" x14ac:dyDescent="0.25">
      <c r="C98" s="178" t="s">
        <v>110</v>
      </c>
      <c r="D98" s="180"/>
      <c r="E98" s="119" t="s">
        <v>29</v>
      </c>
      <c r="F98" s="34"/>
      <c r="G98" s="35">
        <f>IF(F98&lt;=10,F98*0.1,1)</f>
        <v>0</v>
      </c>
      <c r="H98" s="40" t="s">
        <v>79</v>
      </c>
    </row>
    <row r="99" spans="2:10" ht="24.75" x14ac:dyDescent="0.25">
      <c r="C99" s="121" t="s">
        <v>111</v>
      </c>
      <c r="D99" s="121"/>
      <c r="E99" s="122" t="s">
        <v>26</v>
      </c>
      <c r="F99" s="34" t="s">
        <v>28</v>
      </c>
      <c r="G99" s="35">
        <f>+IF(F99="SI",1,0)</f>
        <v>0</v>
      </c>
    </row>
    <row r="100" spans="2:10" ht="30.75" customHeight="1" x14ac:dyDescent="0.25">
      <c r="C100" s="134"/>
      <c r="D100" s="123" t="s">
        <v>101</v>
      </c>
    </row>
    <row r="101" spans="2:10" s="30" customFormat="1" ht="18.75" x14ac:dyDescent="0.3">
      <c r="B101" s="87" t="s">
        <v>20</v>
      </c>
      <c r="C101" s="27"/>
      <c r="D101" s="27"/>
      <c r="E101" s="27"/>
      <c r="F101" s="27"/>
      <c r="G101" s="27"/>
      <c r="H101" s="27"/>
      <c r="I101" s="27"/>
      <c r="J101" s="26">
        <f>G102+H103+G108+G109+G110+G111</f>
        <v>0</v>
      </c>
    </row>
    <row r="102" spans="2:10" ht="60" customHeight="1" x14ac:dyDescent="0.25">
      <c r="C102" s="163" t="s">
        <v>116</v>
      </c>
      <c r="D102" s="164"/>
      <c r="E102" s="119" t="s">
        <v>30</v>
      </c>
      <c r="F102" s="34" t="s">
        <v>28</v>
      </c>
      <c r="G102" s="35">
        <f>+IF(F102="SI",1,0)</f>
        <v>0</v>
      </c>
    </row>
    <row r="103" spans="2:10" ht="22.9" customHeight="1" x14ac:dyDescent="0.25">
      <c r="C103" s="163" t="s">
        <v>117</v>
      </c>
      <c r="D103" s="165"/>
      <c r="E103" s="171" t="s">
        <v>33</v>
      </c>
      <c r="F103" s="114"/>
      <c r="G103" s="115"/>
      <c r="H103" s="35">
        <f>G104+G105+G106+G107</f>
        <v>0</v>
      </c>
    </row>
    <row r="104" spans="2:10" ht="22.9" customHeight="1" x14ac:dyDescent="0.25">
      <c r="C104" s="125"/>
      <c r="D104" s="135" t="s">
        <v>118</v>
      </c>
      <c r="E104" s="172"/>
      <c r="F104" s="34"/>
      <c r="G104" s="35">
        <f>+F104</f>
        <v>0</v>
      </c>
    </row>
    <row r="105" spans="2:10" ht="22.9" customHeight="1" x14ac:dyDescent="0.25">
      <c r="C105" s="125"/>
      <c r="D105" s="136" t="s">
        <v>119</v>
      </c>
      <c r="E105" s="172"/>
      <c r="F105" s="34"/>
      <c r="G105" s="35">
        <f>+F105*0.3</f>
        <v>0</v>
      </c>
    </row>
    <row r="106" spans="2:10" ht="37.5" customHeight="1" x14ac:dyDescent="0.25">
      <c r="C106" s="125"/>
      <c r="D106" s="135" t="s">
        <v>120</v>
      </c>
      <c r="E106" s="173"/>
      <c r="F106" s="34"/>
      <c r="G106" s="35">
        <f>+F106*0.5</f>
        <v>0</v>
      </c>
    </row>
    <row r="107" spans="2:10" ht="29.25" customHeight="1" x14ac:dyDescent="0.25">
      <c r="C107" s="125"/>
      <c r="D107" s="137" t="s">
        <v>121</v>
      </c>
      <c r="E107" s="174"/>
      <c r="F107" s="34"/>
      <c r="G107" s="35">
        <f>+F107*0.15</f>
        <v>0</v>
      </c>
    </row>
    <row r="108" spans="2:10" ht="38.25" customHeight="1" x14ac:dyDescent="0.25">
      <c r="C108" s="163" t="s">
        <v>122</v>
      </c>
      <c r="D108" s="164"/>
      <c r="E108" s="138" t="s">
        <v>34</v>
      </c>
      <c r="F108" s="34"/>
      <c r="G108" s="35">
        <f>+F108</f>
        <v>0</v>
      </c>
    </row>
    <row r="109" spans="2:10" ht="38.25" customHeight="1" x14ac:dyDescent="0.25">
      <c r="C109" s="163" t="s">
        <v>124</v>
      </c>
      <c r="D109" s="164"/>
      <c r="E109" s="119" t="s">
        <v>123</v>
      </c>
      <c r="F109" s="34"/>
      <c r="G109" s="35">
        <f>F109*0.25</f>
        <v>0</v>
      </c>
    </row>
    <row r="110" spans="2:10" ht="106.5" customHeight="1" x14ac:dyDescent="0.25">
      <c r="C110" s="163" t="s">
        <v>125</v>
      </c>
      <c r="D110" s="164"/>
      <c r="E110" s="139" t="s">
        <v>200</v>
      </c>
      <c r="F110" s="34"/>
      <c r="G110" s="35">
        <f>IF(F110*0.3&gt;=1.5,1.5,F110*0.3)</f>
        <v>0</v>
      </c>
    </row>
    <row r="111" spans="2:10" ht="95.25" customHeight="1" x14ac:dyDescent="0.25">
      <c r="C111" s="163" t="s">
        <v>126</v>
      </c>
      <c r="D111" s="164"/>
      <c r="E111" s="119" t="s">
        <v>29</v>
      </c>
      <c r="F111" s="34"/>
      <c r="G111" s="35">
        <f>IF(F111*0.2&gt;=1,1,F111*0.2)</f>
        <v>0</v>
      </c>
      <c r="H111" s="40" t="s">
        <v>79</v>
      </c>
    </row>
    <row r="112" spans="2:10" ht="34.5" customHeight="1" x14ac:dyDescent="0.25">
      <c r="D112" s="123" t="s">
        <v>101</v>
      </c>
    </row>
    <row r="113" spans="2:11" s="30" customFormat="1" ht="18.75" x14ac:dyDescent="0.3">
      <c r="B113" s="87" t="s">
        <v>134</v>
      </c>
      <c r="C113" s="31"/>
      <c r="D113" s="31"/>
      <c r="E113" s="31"/>
      <c r="F113" s="31"/>
      <c r="G113" s="31"/>
      <c r="H113" s="27"/>
      <c r="I113" s="27"/>
      <c r="J113" s="26">
        <f>IF(I114&gt;=4,4,IF(I114&gt;0,I114,IF(I114=0,IF(I121&gt;=4,4,IF(I121&gt;0,I121,0)))))</f>
        <v>0</v>
      </c>
    </row>
    <row r="114" spans="2:11" s="22" customFormat="1" ht="26.45" customHeight="1" x14ac:dyDescent="0.25">
      <c r="B114" s="88" t="s">
        <v>127</v>
      </c>
      <c r="C114" s="89"/>
      <c r="D114" s="89"/>
      <c r="E114" s="89"/>
      <c r="F114" s="23"/>
      <c r="G114" s="23"/>
      <c r="H114" s="23"/>
      <c r="I114" s="24">
        <f>H116+H117+H118+H119</f>
        <v>0</v>
      </c>
      <c r="J114" s="25"/>
    </row>
    <row r="115" spans="2:11" ht="25.5" customHeight="1" x14ac:dyDescent="0.25">
      <c r="C115" s="163" t="s">
        <v>21</v>
      </c>
      <c r="D115" s="165"/>
      <c r="E115" s="105"/>
      <c r="F115" s="105"/>
      <c r="G115" s="12"/>
    </row>
    <row r="116" spans="2:11" ht="45.75" customHeight="1" x14ac:dyDescent="0.25">
      <c r="C116" s="125"/>
      <c r="D116" s="135" t="s">
        <v>133</v>
      </c>
      <c r="E116" s="196" t="s">
        <v>130</v>
      </c>
      <c r="F116" s="41" t="s">
        <v>28</v>
      </c>
      <c r="G116" s="149"/>
      <c r="H116" s="35">
        <f>+IF(F116="SI",1.85,IF(G116&lt;10,0,IF(AND(G116&gt;=10,G116&lt;20),0.615,IF(AND(G116&gt;=20,G116&lt;30),1.23,1.85))))</f>
        <v>0</v>
      </c>
      <c r="I116" s="11"/>
    </row>
    <row r="117" spans="2:11" ht="33.75" customHeight="1" x14ac:dyDescent="0.25">
      <c r="C117" s="125"/>
      <c r="D117" s="135" t="s">
        <v>205</v>
      </c>
      <c r="E117" s="197"/>
      <c r="F117" s="41" t="s">
        <v>28</v>
      </c>
      <c r="G117" s="149"/>
      <c r="H117" s="35">
        <f>+IF(F117="SI",0.92,IF(G117&lt;10,0,IF(AND(G117&gt;=10,G117&lt;15),0.615,0.92)))</f>
        <v>0</v>
      </c>
      <c r="I117" s="11"/>
    </row>
    <row r="118" spans="2:11" ht="30.75" customHeight="1" x14ac:dyDescent="0.25">
      <c r="C118" s="125"/>
      <c r="D118" s="136" t="s">
        <v>206</v>
      </c>
      <c r="E118" s="197"/>
      <c r="F118" s="41" t="s">
        <v>28</v>
      </c>
      <c r="G118" s="149"/>
      <c r="H118" s="35">
        <f>+IF(F118="SI",0.615,IF(G118&lt;10,0,0.615))</f>
        <v>0</v>
      </c>
      <c r="I118" s="11"/>
    </row>
    <row r="119" spans="2:11" ht="30.75" customHeight="1" x14ac:dyDescent="0.25">
      <c r="C119" s="125"/>
      <c r="D119" s="136" t="s">
        <v>207</v>
      </c>
      <c r="E119" s="177"/>
      <c r="F119" s="41" t="s">
        <v>28</v>
      </c>
      <c r="G119" s="41"/>
      <c r="H119" s="35">
        <f>+IF(F119="SI",0.615,IF(G119&lt;10,0,0.615))</f>
        <v>0</v>
      </c>
      <c r="I119" s="66"/>
    </row>
    <row r="121" spans="2:11" s="22" customFormat="1" ht="42.75" customHeight="1" x14ac:dyDescent="0.25">
      <c r="B121" s="166" t="s">
        <v>131</v>
      </c>
      <c r="C121" s="167"/>
      <c r="D121" s="167"/>
      <c r="E121" s="167"/>
      <c r="F121" s="23"/>
      <c r="G121" s="23"/>
      <c r="H121" s="23"/>
      <c r="I121" s="24">
        <f>H123+H124+H125+H126+G128+G129</f>
        <v>0</v>
      </c>
      <c r="J121" s="25"/>
    </row>
    <row r="122" spans="2:11" ht="25.5" customHeight="1" x14ac:dyDescent="0.25">
      <c r="C122" s="159" t="s">
        <v>21</v>
      </c>
      <c r="D122" s="160"/>
      <c r="E122" s="105"/>
      <c r="F122" s="105"/>
      <c r="G122" s="12"/>
    </row>
    <row r="123" spans="2:11" ht="45.75" customHeight="1" x14ac:dyDescent="0.25">
      <c r="C123" s="125"/>
      <c r="D123" s="135" t="s">
        <v>133</v>
      </c>
      <c r="E123" s="196" t="s">
        <v>130</v>
      </c>
      <c r="F123" s="41" t="s">
        <v>28</v>
      </c>
      <c r="G123" s="149"/>
      <c r="H123" s="35">
        <f>+IF(F123="SI",1.85,IF(G123&lt;10,0,IF(AND(G123&gt;=10,G123&lt;20),0.615,IF(AND(G123&gt;=20,G123&lt;30),1.23,1.85))))</f>
        <v>0</v>
      </c>
      <c r="I123" s="11"/>
    </row>
    <row r="124" spans="2:11" ht="33.75" customHeight="1" x14ac:dyDescent="0.25">
      <c r="C124" s="125"/>
      <c r="D124" s="135" t="s">
        <v>205</v>
      </c>
      <c r="E124" s="197"/>
      <c r="F124" s="41" t="s">
        <v>28</v>
      </c>
      <c r="G124" s="149"/>
      <c r="H124" s="35">
        <f>+IF(F124="SI",0.92,IF(G124&lt;10,0,IF(AND(G124&gt;=10,G124&lt;15),0.615,0.92)))</f>
        <v>0</v>
      </c>
      <c r="I124" s="11"/>
    </row>
    <row r="125" spans="2:11" ht="30.75" customHeight="1" x14ac:dyDescent="0.25">
      <c r="C125" s="125"/>
      <c r="D125" s="136" t="s">
        <v>206</v>
      </c>
      <c r="E125" s="197"/>
      <c r="F125" s="41" t="s">
        <v>28</v>
      </c>
      <c r="G125" s="149"/>
      <c r="H125" s="35">
        <f>+IF(F125="SI",0.615,IF(G125&lt;10,0,0.615))</f>
        <v>0</v>
      </c>
      <c r="I125" s="11"/>
    </row>
    <row r="126" spans="2:11" ht="30.75" customHeight="1" x14ac:dyDescent="0.25">
      <c r="C126" s="125"/>
      <c r="D126" s="136" t="s">
        <v>207</v>
      </c>
      <c r="E126" s="177"/>
      <c r="F126" s="41" t="s">
        <v>28</v>
      </c>
      <c r="G126" s="41"/>
      <c r="H126" s="35">
        <f>+IF(F126="SI",0.615,IF(G126&lt;10,0,0.615))</f>
        <v>0</v>
      </c>
      <c r="I126" s="66"/>
    </row>
    <row r="127" spans="2:11" ht="25.5" customHeight="1" x14ac:dyDescent="0.25">
      <c r="C127" s="159" t="s">
        <v>132</v>
      </c>
      <c r="D127" s="160"/>
      <c r="E127" s="105"/>
      <c r="F127" s="105"/>
      <c r="G127" s="12"/>
    </row>
    <row r="128" spans="2:11" ht="45.75" customHeight="1" x14ac:dyDescent="0.25">
      <c r="C128" s="125"/>
      <c r="D128" s="140" t="s">
        <v>210</v>
      </c>
      <c r="E128" s="161" t="s">
        <v>213</v>
      </c>
      <c r="F128" s="41"/>
      <c r="G128" s="35">
        <f>F128*1.85</f>
        <v>0</v>
      </c>
      <c r="H128" s="64"/>
      <c r="I128" s="65"/>
      <c r="J128" s="65"/>
      <c r="K128" s="65"/>
    </row>
    <row r="129" spans="2:11" ht="47.25" customHeight="1" x14ac:dyDescent="0.25">
      <c r="C129" s="125"/>
      <c r="D129" s="140" t="s">
        <v>214</v>
      </c>
      <c r="E129" s="162"/>
      <c r="F129" s="41"/>
      <c r="G129" s="35">
        <f>F129*0.92</f>
        <v>0</v>
      </c>
      <c r="H129" s="64"/>
      <c r="I129" s="65"/>
      <c r="J129" s="65"/>
      <c r="K129" s="65"/>
    </row>
    <row r="131" spans="2:11" s="45" customFormat="1" ht="33.75" customHeight="1" x14ac:dyDescent="0.25">
      <c r="B131" s="83" t="s">
        <v>135</v>
      </c>
      <c r="C131" s="44"/>
      <c r="D131" s="44"/>
      <c r="E131" s="44"/>
      <c r="F131" s="44"/>
      <c r="G131" s="44"/>
      <c r="H131" s="44"/>
      <c r="I131" s="44"/>
      <c r="J131" s="46">
        <f>G132</f>
        <v>0</v>
      </c>
    </row>
    <row r="132" spans="2:11" ht="60" customHeight="1" x14ac:dyDescent="0.25">
      <c r="C132" s="163" t="s">
        <v>136</v>
      </c>
      <c r="D132" s="164"/>
      <c r="E132" s="119" t="s">
        <v>137</v>
      </c>
      <c r="F132" s="34" t="s">
        <v>28</v>
      </c>
      <c r="G132" s="143"/>
      <c r="H132" s="43" t="str">
        <f>IF(F132="NO","","Segons criteri comissió")</f>
        <v/>
      </c>
    </row>
    <row r="134" spans="2:11" s="141" customFormat="1" ht="67.5" customHeight="1" x14ac:dyDescent="0.25">
      <c r="D134" s="157" t="s">
        <v>138</v>
      </c>
      <c r="E134" s="158"/>
      <c r="H134" s="142"/>
    </row>
  </sheetData>
  <sheetProtection algorithmName="SHA-512" hashValue="lGRQWIn8a/NqW0HtGfvFa6TA38ZI5RqIrBzwkqnmS5nGwa7CWbsolzcM/IB+BBs8Atq5V1qJFmBCW+C+mh0vJA==" saltValue="v/OGd7fDXeKC7P+fYkExUw==" spinCount="100000" sheet="1" objects="1" scenarios="1" selectLockedCells="1"/>
  <dataConsolidate/>
  <mergeCells count="51">
    <mergeCell ref="E116:E119"/>
    <mergeCell ref="E123:E126"/>
    <mergeCell ref="B5:C5"/>
    <mergeCell ref="B6:C6"/>
    <mergeCell ref="B7:C7"/>
    <mergeCell ref="E4:K7"/>
    <mergeCell ref="C102:D102"/>
    <mergeCell ref="G9:K9"/>
    <mergeCell ref="G10:J10"/>
    <mergeCell ref="E13:E16"/>
    <mergeCell ref="C17:D17"/>
    <mergeCell ref="C25:D25"/>
    <mergeCell ref="C28:D28"/>
    <mergeCell ref="E17:E24"/>
    <mergeCell ref="C53:D53"/>
    <mergeCell ref="C54:D54"/>
    <mergeCell ref="C52:D52"/>
    <mergeCell ref="E28:E33"/>
    <mergeCell ref="E25:E27"/>
    <mergeCell ref="C26:C27"/>
    <mergeCell ref="C35:D35"/>
    <mergeCell ref="C47:D47"/>
    <mergeCell ref="C62:D62"/>
    <mergeCell ref="E62:E69"/>
    <mergeCell ref="E70:E75"/>
    <mergeCell ref="C103:D103"/>
    <mergeCell ref="C77:D77"/>
    <mergeCell ref="C70:D70"/>
    <mergeCell ref="E77:E82"/>
    <mergeCell ref="E83:E84"/>
    <mergeCell ref="C108:D108"/>
    <mergeCell ref="C111:D111"/>
    <mergeCell ref="C115:D115"/>
    <mergeCell ref="B121:E121"/>
    <mergeCell ref="E35:E40"/>
    <mergeCell ref="E103:E107"/>
    <mergeCell ref="C109:D109"/>
    <mergeCell ref="C110:D110"/>
    <mergeCell ref="E90:E95"/>
    <mergeCell ref="C97:D97"/>
    <mergeCell ref="C98:D98"/>
    <mergeCell ref="E47:E51"/>
    <mergeCell ref="E44:E46"/>
    <mergeCell ref="C89:D89"/>
    <mergeCell ref="C96:D96"/>
    <mergeCell ref="E58:E61"/>
    <mergeCell ref="D134:E134"/>
    <mergeCell ref="C127:D127"/>
    <mergeCell ref="E128:E129"/>
    <mergeCell ref="C132:D132"/>
    <mergeCell ref="C122:D122"/>
  </mergeCells>
  <dataValidations xWindow="739" yWindow="558" count="48">
    <dataValidation type="list" allowBlank="1" showErrorMessage="1" errorTitle="Error " error="Escollir una de les dos opcions del desplegable" promptTitle="ICREA ACADÈMIA" prompt="Indicar si es té la condició d'Investigador ICREA Acadèmia" sqref="F55 F99">
      <formula1>"SI,NO"</formula1>
    </dataValidation>
    <dataValidation type="list" allowBlank="1" showErrorMessage="1" errorTitle="Error" error="Escollir una de les dos opcions del desplegable" promptTitle="MEMBRE ELECTE INSTITUCIONS" prompt="Indicar si s'és membre electe d'institucions de gran prestig nacional i internacional." sqref="F102 F132">
      <formula1>"SI,NO"</formula1>
    </dataValidation>
    <dataValidation type="whole" allowBlank="1" showInputMessage="1" showErrorMessage="1" errorTitle="Error" prompt="Introduir el nombre de coordinacions computades" sqref="F26">
      <formula1>0</formula1>
      <formula2>1000</formula2>
    </dataValidation>
    <dataValidation type="whole" operator="greaterThanOrEqual" allowBlank="1" showInputMessage="1" showErrorMessage="1" errorTitle="Error" prompt="Introduir el nombre de projectes computats_x000a_" sqref="F104:F107">
      <formula1>0</formula1>
    </dataValidation>
    <dataValidation type="whole" operator="greaterThanOrEqual" allowBlank="1" showInputMessage="1" showErrorMessage="1" errorTitle="Error" prompt="Introduir el nombre de SGR finançats dels que s'ha estat IP" sqref="G35 F34 F76:F77">
      <formula1>0</formula1>
    </dataValidation>
    <dataValidation type="whole" allowBlank="1" showInputMessage="1" showErrorMessage="1" errorTitle="ERROR" error="El límit són 5 trams." prompt="Introduir el nombre de trams de docència autonòmics avaluats favorablement. _x000a_" sqref="F108">
      <formula1>0</formula1>
      <formula2>5</formula2>
    </dataValidation>
    <dataValidation type="whole" operator="greaterThanOrEqual" allowBlank="1" showInputMessage="1" showErrorMessage="1" errorTitle="ERROR" error="Escollir una de les dos opcions del desplegable" prompt="Introduir nombre de mèrits a avaluar" sqref="F111">
      <formula1>0</formula1>
    </dataValidation>
    <dataValidation type="whole" operator="greaterThanOrEqual" allowBlank="1" showInputMessage="1" showErrorMessage="1" sqref="G19:G22 G64:G69 G29:G33 G71:G75">
      <formula1>0</formula1>
    </dataValidation>
    <dataValidation type="whole" allowBlank="1" showInputMessage="1" showErrorMessage="1" errorTitle="Error" prompt="Introduir el nombre de participacions computades" sqref="F27">
      <formula1>0</formula1>
      <formula2>1000</formula2>
    </dataValidation>
    <dataValidation type="whole" operator="greaterThanOrEqual" allowBlank="1" showInputMessage="1" showErrorMessage="1" errorTitle="Error" prompt="Introduir el nombre de publicacions de categoria 1" sqref="F36">
      <formula1>0</formula1>
    </dataValidation>
    <dataValidation type="whole" operator="greaterThanOrEqual" allowBlank="1" showInputMessage="1" showErrorMessage="1" errorTitle="Error" prompt="Introduir el nombre de monografies de categoria 2" sqref="F86 F39 F41">
      <formula1>0</formula1>
    </dataValidation>
    <dataValidation type="whole" operator="greaterThanOrEqual" allowBlank="1" showInputMessage="1" showErrorMessage="1" errorTitle="Error" prompt="Introduir el nombre de monografies de categoria 1" sqref="F37">
      <formula1>0</formula1>
    </dataValidation>
    <dataValidation type="whole" operator="greaterThanOrEqual" allowBlank="1" showInputMessage="1" showErrorMessage="1" errorTitle="Error" prompt="Introduir el nombre de publicacions de categoria 2" sqref="F38">
      <formula1>0</formula1>
    </dataValidation>
    <dataValidation type="whole" operator="greaterThanOrEqual" allowBlank="1" showInputMessage="1" showErrorMessage="1" errorTitle="Error" prompt="Introduir el nombre de convenis-any internacionals vigents en els que s'és responsable_x000a_" sqref="F48 F91">
      <formula1>0</formula1>
    </dataValidation>
    <dataValidation type="whole" operator="greaterThanOrEqual" allowBlank="1" showInputMessage="1" showErrorMessage="1" errorTitle="Error" prompt="Introduir el nombre de convenis-any internacionals vigents en els que s'hi participa" sqref="F49 F92">
      <formula1>0</formula1>
    </dataValidation>
    <dataValidation type="whole" operator="greaterThanOrEqual" allowBlank="1" showInputMessage="1" showErrorMessage="1" errorTitle="Error" prompt="Introduir el nombre de convenis-any nacionals vigents en els que s'és responsable_x000a_" sqref="F50 F93">
      <formula1>0</formula1>
    </dataValidation>
    <dataValidation type="whole" operator="greaterThanOrEqual" allowBlank="1" showInputMessage="1" showErrorMessage="1" errorTitle="Error" prompt="Introduir el nombre de convenis-any nacionals vigents en els que s'hi participa" sqref="F51 F94">
      <formula1>0</formula1>
    </dataValidation>
    <dataValidation type="whole" operator="greaterThanOrEqual" allowBlank="1" showInputMessage="1" showErrorMessage="1" errorTitle="Error" prompt="Introduir el nombre d'institucions en les que és membre electe" sqref="F52 F96">
      <formula1>0</formula1>
    </dataValidation>
    <dataValidation type="whole" operator="greaterThanOrEqual" allowBlank="1" showInputMessage="1" showErrorMessage="1" errorTitle="Error" prompt="Introduir el nombre de mèrits a avaluar" sqref="F54 F98">
      <formula1>0</formula1>
    </dataValidation>
    <dataValidation type="whole" operator="greaterThanOrEqual" allowBlank="1" showErrorMessage="1" errorTitle="Error" prompt="Introduir el nombre de monografies de categoria 2" sqref="G89:G90 G47 F87:F88 F42:F44 G103">
      <formula1>0</formula1>
    </dataValidation>
    <dataValidation type="whole" operator="greaterThanOrEqual" allowBlank="1" showInputMessage="1" showErrorMessage="1" errorTitle="Error" prompt="Introduir el nombre total de publicacions situades en primer quartil_x000a_JCR" sqref="F78">
      <formula1>0</formula1>
    </dataValidation>
    <dataValidation type="whole" operator="greaterThanOrEqual" allowBlank="1" showInputMessage="1" showErrorMessage="1" errorTitle="Error" prompt="Introduir el nombre de publicacions indexades JCR" sqref="F81">
      <formula1>0</formula1>
    </dataValidation>
    <dataValidation type="whole" operator="greaterThanOrEqual" allowBlank="1" showInputMessage="1" showErrorMessage="1" errorTitle="Error" prompt="Introduir el nombre total de publicacions situades en segon quartil_x000a_JCR" sqref="F79">
      <formula1>0</formula1>
    </dataValidation>
    <dataValidation type="whole" operator="greaterThanOrEqual" allowBlank="1" showInputMessage="1" showErrorMessage="1" errorTitle="Error" prompt="Introduir el nombre total de publicacions situades en tercer quartil_x000a_JCR" sqref="F80">
      <formula1>0</formula1>
    </dataValidation>
    <dataValidation type="whole" operator="greaterThanOrEqual" allowBlank="1" showInputMessage="1" showErrorMessage="1" errorTitle="Error" prompt="Introduir el nombre de cites rebudes (segons ISI WoK o SCOPUS)" sqref="F83">
      <formula1>0</formula1>
    </dataValidation>
    <dataValidation type="whole" operator="greaterThanOrEqual" allowBlank="1" showInputMessage="1" showErrorMessage="1" errorTitle="Error" prompt="Introduir el nombre de patents" sqref="F95">
      <formula1>0</formula1>
    </dataValidation>
    <dataValidation type="whole" operator="greaterThanOrEqual" allowBlank="1" showInputMessage="1" showErrorMessage="1" errorTitle="Error" prompt="Introduir el nombre publicacions amb un mínim de 20 citacions" sqref="F45">
      <formula1>0</formula1>
    </dataValidation>
    <dataValidation type="whole" operator="greaterThanOrEqual" allowBlank="1" showInputMessage="1" showErrorMessage="1" errorTitle="Error" prompt="Introduir el nombre publicacions amb 100 o més citacions" sqref="F46">
      <formula1>0</formula1>
    </dataValidation>
    <dataValidation type="whole" operator="greaterThanOrEqual" allowBlank="1" showInputMessage="1" showErrorMessage="1" errorTitle="Error" error="Escollir una de les dos opcions del desplegable" prompt="Mitja de cites rebudes per àmbit de coneixement dels anys 2011 al 2015, segons les agències Thomson o SCOPUS (veure enllaç)" sqref="F85">
      <formula1>0</formula1>
    </dataValidation>
    <dataValidation type="whole" operator="greaterThanOrEqual" allowBlank="1" showInputMessage="1" showErrorMessage="1" errorTitle="ERROR" error="El límit són 5 trams." prompt="Introduir el nombre de tesis doctorals" sqref="F109">
      <formula1>0</formula1>
    </dataValidation>
    <dataValidation type="whole" operator="greaterThanOrEqual" allowBlank="1" showInputMessage="1" showErrorMessage="1" errorTitle="ERROR" error="El límit són 5 trams." prompt="Introduir el nombre de mèrits per període de 3 anys" sqref="F110">
      <formula1>0</formula1>
    </dataValidation>
    <dataValidation type="whole" operator="greaterThanOrEqual" allowBlank="1" showInputMessage="1" showErrorMessage="1" errorTitle="ERROR" error="El Límit són 4 trams" prompt="Introduir el nombre de períodes de 5 anys com a cap de servei / cap de departament" sqref="F128">
      <formula1>0</formula1>
    </dataValidation>
    <dataValidation type="whole" operator="greaterThanOrEqual" allowBlank="1" showInputMessage="1" showErrorMessage="1" errorTitle="ERROR" error="El Límit són 29 punts equivalents" prompt="Introduir el nombre de períodes de 5 anys com a cap d'unitat / cap de secció" sqref="F129">
      <formula1>0</formula1>
    </dataValidation>
    <dataValidation type="list" allowBlank="1" showErrorMessage="1" prompt="Seleccionar ERC grants" sqref="F14:F16 F59:F61">
      <formula1>"SI,NO"</formula1>
    </dataValidation>
    <dataValidation allowBlank="1" showInputMessage="1" showErrorMessage="1" prompt="Introduir el nombre de projectes d'aquest tipus, tenint en compte que la duració estandard és de 3 anys i si aquesta és diferent s'ha de calcular la part proporcional." sqref="F19:F24 F29:F33 F64:F69 F71:F75"/>
    <dataValidation type="whole" allowBlank="1" showInputMessage="1" showErrorMessage="1" errorTitle="ERROR" error="Màxim 65 punts equivalents o 4 trams de gestió" prompt="En cas de no tenir reconegut el 4rt tram, introduir el nombre de punts equivalents (4rt tram= 10 punts equivalents)" sqref="G119 G126">
      <formula1>1</formula1>
      <formula2>10</formula2>
    </dataValidation>
    <dataValidation type="list" allowBlank="1" showInputMessage="1" showErrorMessage="1" errorTitle="Error" error="Escollir una de les dos opcions del desplegable" prompt="Quart tram de gestió?" sqref="F119 F126">
      <formula1>"SI,NO"</formula1>
    </dataValidation>
    <dataValidation type="whole" allowBlank="1" showInputMessage="1" showErrorMessage="1" errorTitle="ERROR" error="Per més de 10 punts equivalents, introduir-ho en la línia del quart tram" prompt="En cas de no tenir reconegut el 3er tram, introduir el nombre de punts equivalents (3er tram= 10 punts equivalents)" sqref="G118 G125">
      <formula1>1</formula1>
      <formula2>10</formula2>
    </dataValidation>
    <dataValidation type="list" allowBlank="1" showInputMessage="1" showErrorMessage="1" errorTitle="Error" error="Escollir una de les dos opcions del desplegable" prompt="Tercer tram de gestió?" sqref="F118 F125">
      <formula1>"SI,NO"</formula1>
    </dataValidation>
    <dataValidation type="whole" allowBlank="1" showInputMessage="1" showErrorMessage="1" errorTitle="ERROR" error="Per més de 15 punts equivalents, introduir-ho en la línia del tercer tram" prompt="En cas de no tenir reconegut el 2n tram, introduir el nombre de punts equivalents (2n tram 15 punts equivalents)" sqref="G117 G124">
      <formula1>1</formula1>
      <formula2>15</formula2>
    </dataValidation>
    <dataValidation type="list" allowBlank="1" showInputMessage="1" showErrorMessage="1" errorTitle="Error" error="Escollir una de les dos opcions del desplegable" prompt="Segon tram de gestió?" sqref="F117 F124">
      <formula1>"SI,NO"</formula1>
    </dataValidation>
    <dataValidation type="list" allowBlank="1" showInputMessage="1" showErrorMessage="1" errorTitle="Error" error="Escollir una de les dos opcions del desplegable" prompt="Primer tram de gestió?" sqref="F116 F123">
      <formula1>"SI,NO"</formula1>
    </dataValidation>
    <dataValidation type="whole" allowBlank="1" showInputMessage="1" showErrorMessage="1" errorTitle="ERROR" error="Per més de 30 punts equivalents, introduir-ho en la línia del segon tram" prompt="En cas de no tenir reconegut el 1er tram, introduir el nombre de punts equivalents (1er tram= 30 punts equivalents)" sqref="G116 G123">
      <formula1>1</formula1>
      <formula2>30</formula2>
    </dataValidation>
    <dataValidation type="list" allowBlank="1" showInputMessage="1" showErrorMessage="1" promptTitle="REFERÈNCIA NOMBRE CITES REBUDES" prompt="Indiqueu la font de referència que heu triat" sqref="E83">
      <formula1>"WoS, SCOPUS"</formula1>
    </dataValidation>
    <dataValidation allowBlank="1" showInputMessage="1" showErrorMessage="1" prompt="Indiqueu l'àmbit de coneixement corresponent" sqref="E85"/>
    <dataValidation type="decimal" operator="greaterThanOrEqual" allowBlank="1" showInputMessage="1" showErrorMessage="1" errorTitle="Error" prompt="Mitja de cites rebudes per àmbit de coneixement dels anys 2011 al 2015, segons les agències Thomson o SCOPUS (veure enllaç)" sqref="F84">
      <formula1>0</formula1>
    </dataValidation>
    <dataValidation type="whole" allowBlank="1" showInputMessage="1" showErrorMessage="1" errorTitle="Error" prompt="Introduir el nombre de mèrits a avaluar" sqref="F53">
      <formula1>0</formula1>
      <formula2>1000</formula2>
    </dataValidation>
    <dataValidation type="whole" allowBlank="1" showInputMessage="1" showErrorMessage="1" errorTitle="Error" prompt="Introduir el nombre de grans infraestructures científiques en la que és director" sqref="F97">
      <formula1>0</formula1>
      <formula2>1000</formula2>
    </dataValidation>
  </dataValidations>
  <hyperlinks>
    <hyperlink ref="H84" r:id="rId1"/>
  </hyperlinks>
  <pageMargins left="0.70866141732283472" right="0.70866141732283472" top="0.74803149606299213" bottom="0.74803149606299213" header="0.31496062992125984" footer="0.31496062992125984"/>
  <pageSetup paperSize="9" scale="64" fitToHeight="0" orientation="portrait" r:id="rId2"/>
  <ignoredErrors>
    <ignoredError sqref="G53 G97 G37:G38" formula="1"/>
  </ignoredErrors>
  <extLst>
    <ext xmlns:x14="http://schemas.microsoft.com/office/spreadsheetml/2009/9/main" uri="{CCE6A557-97BC-4b89-ADB6-D9C93CAAB3DF}">
      <x14:dataValidations xmlns:xm="http://schemas.microsoft.com/office/excel/2006/main" xWindow="739" yWindow="558" count="2">
        <x14:dataValidation type="list" operator="greaterThanOrEqual" allowBlank="1" showInputMessage="1" showErrorMessage="1" errorTitle="Error" prompt="Introduir l'àrea de coneixement">
          <x14:formula1>
            <xm:f>'N ANECA'!$B$4:$B$24</xm:f>
          </x14:formula1>
          <xm:sqref>F82</xm:sqref>
        </x14:dataValidation>
        <x14:dataValidation type="list" operator="greaterThanOrEqual" allowBlank="1" showInputMessage="1" showErrorMessage="1" errorTitle="Error" prompt="Seleccionar l'àrea de coneixement">
          <x14:formula1>
            <xm:f>'N ANECA'!$B$4:$B$24</xm:f>
          </x14:formula1>
          <xm:sqref>F40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dimension ref="B3:D24"/>
  <sheetViews>
    <sheetView workbookViewId="0">
      <selection activeCell="D27" sqref="D27"/>
    </sheetView>
  </sheetViews>
  <sheetFormatPr defaultRowHeight="15" x14ac:dyDescent="0.25"/>
  <cols>
    <col min="2" max="2" width="49.5703125" customWidth="1"/>
    <col min="3" max="3" width="10.7109375" style="49" customWidth="1"/>
    <col min="4" max="4" width="58.42578125" customWidth="1"/>
  </cols>
  <sheetData>
    <row r="3" spans="2:4" x14ac:dyDescent="0.25">
      <c r="B3" s="50" t="s">
        <v>196</v>
      </c>
      <c r="C3" s="51" t="s">
        <v>197</v>
      </c>
      <c r="D3" s="50" t="s">
        <v>198</v>
      </c>
    </row>
    <row r="4" spans="2:4" x14ac:dyDescent="0.25">
      <c r="B4" s="52" t="s">
        <v>160</v>
      </c>
      <c r="C4" s="53">
        <v>35</v>
      </c>
      <c r="D4" s="52" t="s">
        <v>161</v>
      </c>
    </row>
    <row r="5" spans="2:4" x14ac:dyDescent="0.25">
      <c r="B5" s="52" t="s">
        <v>95</v>
      </c>
      <c r="C5" s="53">
        <v>50</v>
      </c>
      <c r="D5" s="52" t="s">
        <v>162</v>
      </c>
    </row>
    <row r="6" spans="2:4" x14ac:dyDescent="0.25">
      <c r="B6" s="52" t="s">
        <v>163</v>
      </c>
      <c r="C6" s="53">
        <v>50</v>
      </c>
      <c r="D6" s="52" t="s">
        <v>164</v>
      </c>
    </row>
    <row r="7" spans="2:4" x14ac:dyDescent="0.25">
      <c r="B7" s="52" t="s">
        <v>165</v>
      </c>
      <c r="C7" s="53">
        <v>40</v>
      </c>
      <c r="D7" s="52" t="s">
        <v>166</v>
      </c>
    </row>
    <row r="8" spans="2:4" x14ac:dyDescent="0.25">
      <c r="B8" s="52" t="s">
        <v>167</v>
      </c>
      <c r="C8" s="53">
        <v>40</v>
      </c>
      <c r="D8" s="52" t="s">
        <v>168</v>
      </c>
    </row>
    <row r="9" spans="2:4" x14ac:dyDescent="0.25">
      <c r="B9" s="52" t="s">
        <v>169</v>
      </c>
      <c r="C9" s="53">
        <v>50</v>
      </c>
      <c r="D9" s="52" t="s">
        <v>170</v>
      </c>
    </row>
    <row r="10" spans="2:4" x14ac:dyDescent="0.25">
      <c r="B10" s="52" t="s">
        <v>171</v>
      </c>
      <c r="C10" s="53">
        <v>50</v>
      </c>
      <c r="D10" s="52" t="s">
        <v>178</v>
      </c>
    </row>
    <row r="11" spans="2:4" x14ac:dyDescent="0.25">
      <c r="B11" s="52" t="s">
        <v>172</v>
      </c>
      <c r="C11" s="53">
        <v>50</v>
      </c>
      <c r="D11" s="52" t="s">
        <v>179</v>
      </c>
    </row>
    <row r="12" spans="2:4" x14ac:dyDescent="0.25">
      <c r="B12" s="52" t="s">
        <v>173</v>
      </c>
      <c r="C12" s="53">
        <v>30</v>
      </c>
      <c r="D12" s="52" t="s">
        <v>180</v>
      </c>
    </row>
    <row r="13" spans="2:4" x14ac:dyDescent="0.25">
      <c r="B13" s="52" t="s">
        <v>174</v>
      </c>
      <c r="C13" s="53">
        <v>26</v>
      </c>
      <c r="D13" s="52" t="s">
        <v>181</v>
      </c>
    </row>
    <row r="14" spans="2:4" x14ac:dyDescent="0.25">
      <c r="B14" s="52" t="s">
        <v>175</v>
      </c>
      <c r="C14" s="53">
        <v>30</v>
      </c>
      <c r="D14" s="52" t="s">
        <v>182</v>
      </c>
    </row>
    <row r="15" spans="2:4" x14ac:dyDescent="0.25">
      <c r="B15" s="52" t="s">
        <v>176</v>
      </c>
      <c r="C15" s="53">
        <v>27</v>
      </c>
      <c r="D15" s="52" t="s">
        <v>177</v>
      </c>
    </row>
    <row r="16" spans="2:4" x14ac:dyDescent="0.25">
      <c r="B16" s="52" t="s">
        <v>183</v>
      </c>
      <c r="C16" s="53">
        <v>24</v>
      </c>
      <c r="D16" s="52"/>
    </row>
    <row r="17" spans="2:4" x14ac:dyDescent="0.25">
      <c r="B17" s="52" t="s">
        <v>184</v>
      </c>
      <c r="C17" s="53">
        <v>34</v>
      </c>
      <c r="D17" s="52" t="s">
        <v>185</v>
      </c>
    </row>
    <row r="18" spans="2:4" x14ac:dyDescent="0.25">
      <c r="B18" s="52" t="s">
        <v>186</v>
      </c>
      <c r="C18" s="53">
        <v>12</v>
      </c>
      <c r="D18" s="52" t="s">
        <v>187</v>
      </c>
    </row>
    <row r="19" spans="2:4" x14ac:dyDescent="0.25">
      <c r="B19" s="52" t="s">
        <v>188</v>
      </c>
      <c r="C19" s="53">
        <v>12</v>
      </c>
      <c r="D19" s="52" t="s">
        <v>189</v>
      </c>
    </row>
    <row r="20" spans="2:4" x14ac:dyDescent="0.25">
      <c r="B20" s="52" t="s">
        <v>190</v>
      </c>
      <c r="C20" s="53">
        <v>16</v>
      </c>
      <c r="D20" s="52" t="s">
        <v>191</v>
      </c>
    </row>
    <row r="21" spans="2:4" x14ac:dyDescent="0.25">
      <c r="B21" s="52" t="s">
        <v>192</v>
      </c>
      <c r="C21" s="53">
        <v>30</v>
      </c>
      <c r="D21" s="52"/>
    </row>
    <row r="22" spans="2:4" x14ac:dyDescent="0.25">
      <c r="B22" s="52" t="s">
        <v>193</v>
      </c>
      <c r="C22" s="53">
        <v>35</v>
      </c>
      <c r="D22" s="52"/>
    </row>
    <row r="23" spans="2:4" x14ac:dyDescent="0.25">
      <c r="B23" s="52" t="s">
        <v>194</v>
      </c>
      <c r="C23" s="53">
        <v>30</v>
      </c>
      <c r="D23" s="52"/>
    </row>
    <row r="24" spans="2:4" x14ac:dyDescent="0.25">
      <c r="B24" s="52" t="s">
        <v>195</v>
      </c>
      <c r="C24" s="53">
        <v>18</v>
      </c>
      <c r="D24" s="52"/>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D89BF5F-5590-4E35-B992-71D14DB74350}">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1</vt:i4>
      </vt:variant>
    </vt:vector>
  </HeadingPairs>
  <TitlesOfParts>
    <vt:vector size="4" baseType="lpstr">
      <vt:lpstr>Criteris Generals</vt:lpstr>
      <vt:lpstr>CU Valoració </vt:lpstr>
      <vt:lpstr>N ANECA</vt:lpstr>
      <vt:lpstr>'CU Valoració '!Títols_per_imprimir</vt:lpstr>
    </vt:vector>
  </TitlesOfParts>
  <Company>UAB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0000367</dc:creator>
  <cp:lastModifiedBy>Renovi</cp:lastModifiedBy>
  <cp:lastPrinted>2016-09-29T20:53:13Z</cp:lastPrinted>
  <dcterms:created xsi:type="dcterms:W3CDTF">2016-09-27T14:52:45Z</dcterms:created>
  <dcterms:modified xsi:type="dcterms:W3CDTF">2017-07-20T07:18:13Z</dcterms:modified>
</cp:coreProperties>
</file>