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53222"/>
  <mc:AlternateContent xmlns:mc="http://schemas.openxmlformats.org/markup-compatibility/2006">
    <mc:Choice Requires="x15">
      <x15ac:absPath xmlns:x15ac="http://schemas.microsoft.com/office/spreadsheetml/2010/11/ac" url="R:\UGDades\criteris merits relevants\"/>
    </mc:Choice>
  </mc:AlternateContent>
  <bookViews>
    <workbookView xWindow="0" yWindow="0" windowWidth="12510" windowHeight="8970" activeTab="1"/>
  </bookViews>
  <sheets>
    <sheet name="Criteris Generals" sheetId="1" r:id="rId1"/>
    <sheet name="CC Valoració " sheetId="2" r:id="rId2"/>
    <sheet name="N AQU" sheetId="3" state="hidden" r:id="rId3"/>
  </sheets>
  <definedNames>
    <definedName name="_xlnm.Print_Titles" localSheetId="1">'CC Valoració '!$1:$7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1" i="2" l="1"/>
  <c r="G50" i="2" l="1"/>
  <c r="G78" i="2" l="1"/>
  <c r="G55" i="2"/>
  <c r="H55" i="2" s="1"/>
  <c r="H120" i="2"/>
  <c r="H113" i="2"/>
  <c r="G13" i="2"/>
  <c r="H13" i="2" s="1"/>
  <c r="H119" i="2"/>
  <c r="H118" i="2"/>
  <c r="H117" i="2"/>
  <c r="H112" i="2"/>
  <c r="H111" i="2"/>
  <c r="H110" i="2"/>
  <c r="G69" i="2"/>
  <c r="G68" i="2"/>
  <c r="G67" i="2"/>
  <c r="G66" i="2"/>
  <c r="G65" i="2"/>
  <c r="G63" i="2"/>
  <c r="G62" i="2"/>
  <c r="G61" i="2"/>
  <c r="G60" i="2"/>
  <c r="G59" i="2"/>
  <c r="G58" i="2"/>
  <c r="G30" i="2"/>
  <c r="G29" i="2"/>
  <c r="G28" i="2"/>
  <c r="G27" i="2"/>
  <c r="G26" i="2"/>
  <c r="H25" i="2" s="1"/>
  <c r="G19" i="2"/>
  <c r="G18" i="2"/>
  <c r="G17" i="2"/>
  <c r="G16" i="2"/>
  <c r="G76" i="2"/>
  <c r="G75" i="2"/>
  <c r="G73" i="2"/>
  <c r="G37" i="2"/>
  <c r="G126" i="2"/>
  <c r="J125" i="2" s="1"/>
  <c r="G123" i="2"/>
  <c r="G122" i="2"/>
  <c r="G103" i="2"/>
  <c r="G105" i="2"/>
  <c r="G104" i="2"/>
  <c r="G102" i="2"/>
  <c r="G101" i="2"/>
  <c r="G100" i="2"/>
  <c r="G99" i="2"/>
  <c r="G98" i="2"/>
  <c r="G43" i="2"/>
  <c r="G42" i="2"/>
  <c r="G41" i="2" s="1"/>
  <c r="G93" i="2"/>
  <c r="G92" i="2"/>
  <c r="G90" i="2"/>
  <c r="G89" i="2"/>
  <c r="G88" i="2"/>
  <c r="G87" i="2"/>
  <c r="G86" i="2"/>
  <c r="G85" i="2"/>
  <c r="G77" i="2"/>
  <c r="G74" i="2"/>
  <c r="G72" i="2"/>
  <c r="G70" i="2"/>
  <c r="G52" i="2"/>
  <c r="G49" i="2"/>
  <c r="G51" i="2"/>
  <c r="G47" i="2"/>
  <c r="G48" i="2"/>
  <c r="G46" i="2"/>
  <c r="G45" i="2"/>
  <c r="G36" i="2"/>
  <c r="G35" i="2"/>
  <c r="G34" i="2"/>
  <c r="G33" i="2"/>
  <c r="G24" i="2"/>
  <c r="G23" i="2"/>
  <c r="G21" i="2"/>
  <c r="G20" i="2"/>
  <c r="G31" i="2"/>
  <c r="G96" i="2"/>
  <c r="G40" i="2" l="1"/>
  <c r="G39" i="2"/>
  <c r="G80" i="2"/>
  <c r="I115" i="2"/>
  <c r="I108" i="2"/>
  <c r="J107" i="2" s="1"/>
  <c r="H97" i="2"/>
  <c r="J95" i="2" s="1"/>
  <c r="H83" i="2"/>
  <c r="G81" i="2"/>
  <c r="H64" i="2"/>
  <c r="H56" i="2"/>
  <c r="H44" i="2"/>
  <c r="G38" i="2"/>
  <c r="H22" i="2"/>
  <c r="H14" i="2"/>
  <c r="G82" i="2"/>
  <c r="H32" i="2" l="1"/>
  <c r="I12" i="2" s="1"/>
  <c r="H71" i="2"/>
  <c r="I54" i="2" s="1"/>
  <c r="K11" i="2" l="1"/>
  <c r="J11" i="2"/>
  <c r="K10" i="2" s="1"/>
  <c r="G10" i="2" s="1"/>
</calcChain>
</file>

<file path=xl/sharedStrings.xml><?xml version="1.0" encoding="utf-8"?>
<sst xmlns="http://schemas.openxmlformats.org/spreadsheetml/2006/main" count="222" uniqueCount="176">
  <si>
    <t>Requisits</t>
  </si>
  <si>
    <t>Priorització</t>
  </si>
  <si>
    <t xml:space="preserve">Criteri General: </t>
  </si>
  <si>
    <t xml:space="preserve">Situacions Especials: </t>
  </si>
  <si>
    <t xml:space="preserve">Mares  </t>
  </si>
  <si>
    <t>Pares</t>
  </si>
  <si>
    <t>Afegir a l'antiguitat 183 dies per cada fill/a nascut entre la data de doctorat i d'obtenció de l'acreditació.</t>
  </si>
  <si>
    <t>Afegir a l'antiguitat els dies de permís de paternitat autoritzats per a cada fill/a nascut entre la data de doctorat i d'obtenció de l'acreditació.</t>
  </si>
  <si>
    <t>Tothom</t>
  </si>
  <si>
    <t>Criteris priorització mèrits especialment rellevants.</t>
  </si>
  <si>
    <t>1.- Mèrits de Recerca</t>
  </si>
  <si>
    <t>PUNTS</t>
  </si>
  <si>
    <r>
      <t xml:space="preserve">Participació: </t>
    </r>
    <r>
      <rPr>
        <b/>
        <sz val="11"/>
        <color theme="1"/>
        <rFont val="Calibri"/>
        <family val="2"/>
        <scheme val="minor"/>
      </rPr>
      <t>0,5 punts/projecte.</t>
    </r>
  </si>
  <si>
    <r>
      <t xml:space="preserve">d. IP de SGR finançats: </t>
    </r>
    <r>
      <rPr>
        <b/>
        <sz val="11"/>
        <rFont val="Calibri"/>
        <family val="2"/>
        <scheme val="minor"/>
      </rPr>
      <t>0,5 punts/projecte.</t>
    </r>
  </si>
  <si>
    <t>2.- Mèrits de Docència</t>
  </si>
  <si>
    <t>a. Trams de gestió:</t>
  </si>
  <si>
    <t>VALORACIÓ DE MÈRITS ESPECIALMENT RELLEVANTS</t>
  </si>
  <si>
    <t>Sexenni de recerca viu o bé 5 sexennis</t>
  </si>
  <si>
    <t>No cal aportar cap document, només indicar-ho.</t>
  </si>
  <si>
    <t>Opcions</t>
  </si>
  <si>
    <t>NO</t>
  </si>
  <si>
    <t>Cal a aportar fotocòpies compulsades de documents que ho acreditin.</t>
  </si>
  <si>
    <t>Cal a aportar fotocòpia compulsada dels documents que ho acreditin.</t>
  </si>
  <si>
    <t>Cal indicar en un document a part les institucions dirigides que constin en convenis amb a la UAB.</t>
  </si>
  <si>
    <t>Cap aportar, en un document a part, una relació de les coordinacions computades, i documentació acreditativa compulsada en cas que no siguin  de la UAB.</t>
  </si>
  <si>
    <t>Cal aportar, en un document a part, una relació dels projectes que s'han computat, i documentació acreditativa compulsada en cas que no siguin projectes de la UAB.</t>
  </si>
  <si>
    <t xml:space="preserve">No cal aportar cap document només anotar el nombre </t>
  </si>
  <si>
    <t>PROFESSOR AVALUAT</t>
  </si>
  <si>
    <t>NOM</t>
  </si>
  <si>
    <t>COGNOMS</t>
  </si>
  <si>
    <t>DEPARTAMENT</t>
  </si>
  <si>
    <t>Instruccions</t>
  </si>
  <si>
    <t xml:space="preserve">Cal aportar documentació acreditativa compulsada </t>
  </si>
  <si>
    <r>
      <t xml:space="preserve">Coordinació d'un subprojecte: </t>
    </r>
    <r>
      <rPr>
        <b/>
        <sz val="11"/>
        <color theme="1"/>
        <rFont val="Calibri"/>
        <family val="2"/>
        <scheme val="minor"/>
      </rPr>
      <t>1 punt</t>
    </r>
  </si>
  <si>
    <t>Coordinació general:</t>
  </si>
  <si>
    <r>
      <t xml:space="preserve">  - </t>
    </r>
    <r>
      <rPr>
        <u/>
        <sz val="11"/>
        <color theme="1"/>
        <rFont val="Calibri"/>
        <family val="2"/>
        <scheme val="minor"/>
      </rPr>
      <t>5 o més grups</t>
    </r>
    <r>
      <rPr>
        <sz val="11"/>
        <color theme="1"/>
        <rFont val="Calibri"/>
        <family val="2"/>
        <scheme val="minor"/>
      </rPr>
      <t xml:space="preserve"> - únic IP: </t>
    </r>
    <r>
      <rPr>
        <b/>
        <sz val="11"/>
        <color theme="1"/>
        <rFont val="Calibri"/>
        <family val="2"/>
        <scheme val="minor"/>
      </rPr>
      <t>1,5 punts/projecte.</t>
    </r>
  </si>
  <si>
    <r>
      <t xml:space="preserve">  -</t>
    </r>
    <r>
      <rPr>
        <u/>
        <sz val="11"/>
        <color theme="1"/>
        <rFont val="Calibri"/>
        <family val="2"/>
        <scheme val="minor"/>
      </rPr>
      <t xml:space="preserve"> 5 o més grups</t>
    </r>
    <r>
      <rPr>
        <sz val="11"/>
        <color theme="1"/>
        <rFont val="Calibri"/>
        <family val="2"/>
        <scheme val="minor"/>
      </rPr>
      <t xml:space="preserve"> - 2 coIP: </t>
    </r>
    <r>
      <rPr>
        <b/>
        <sz val="11"/>
        <color theme="1"/>
        <rFont val="Calibri"/>
        <family val="2"/>
        <scheme val="minor"/>
      </rPr>
      <t>1 punt/projecte</t>
    </r>
  </si>
  <si>
    <r>
      <t xml:space="preserve">  - </t>
    </r>
    <r>
      <rPr>
        <u/>
        <sz val="11"/>
        <color theme="1"/>
        <rFont val="Calibri"/>
        <family val="2"/>
        <scheme val="minor"/>
      </rPr>
      <t>menys de 5 grups</t>
    </r>
    <r>
      <rPr>
        <sz val="11"/>
        <color theme="1"/>
        <rFont val="Calibri"/>
        <family val="2"/>
        <scheme val="minor"/>
      </rPr>
      <t xml:space="preserve"> - únic IP: </t>
    </r>
    <r>
      <rPr>
        <b/>
        <sz val="11"/>
        <color theme="1"/>
        <rFont val="Calibri"/>
        <family val="2"/>
        <scheme val="minor"/>
      </rPr>
      <t>1,25 punts/projecte.</t>
    </r>
  </si>
  <si>
    <r>
      <t xml:space="preserve">  - </t>
    </r>
    <r>
      <rPr>
        <u/>
        <sz val="11"/>
        <color theme="1"/>
        <rFont val="Calibri"/>
        <family val="2"/>
        <scheme val="minor"/>
      </rPr>
      <t>menys de 5 grups</t>
    </r>
    <r>
      <rPr>
        <sz val="11"/>
        <color theme="1"/>
        <rFont val="Calibri"/>
        <family val="2"/>
        <scheme val="minor"/>
      </rPr>
      <t xml:space="preserve"> - 2 coIP: </t>
    </r>
    <r>
      <rPr>
        <b/>
        <sz val="11"/>
        <color theme="1"/>
        <rFont val="Calibri"/>
        <family val="2"/>
        <scheme val="minor"/>
      </rPr>
      <t>0,9 punt/projecte</t>
    </r>
  </si>
  <si>
    <t xml:space="preserve">b. Projectes internacionals de convocatòries competitives tipus programa marc de la Unió Europea o similars. Duració del projecte com a mínim 3 anys (si dura menys o més és calcularà la part proporcional):
</t>
  </si>
  <si>
    <t>c. Xarxes internacionals competitives o xarxa d’excel·lència (MINECO):</t>
  </si>
  <si>
    <r>
      <t xml:space="preserve">  - Coordinació: </t>
    </r>
    <r>
      <rPr>
        <b/>
        <sz val="11"/>
        <color theme="1"/>
        <rFont val="Calibri"/>
        <family val="2"/>
        <scheme val="minor"/>
      </rPr>
      <t>1,25 punts</t>
    </r>
  </si>
  <si>
    <r>
      <t xml:space="preserve">  - Participació: </t>
    </r>
    <r>
      <rPr>
        <b/>
        <sz val="11"/>
        <color theme="1"/>
        <rFont val="Calibri"/>
        <family val="2"/>
        <scheme val="minor"/>
      </rPr>
      <t>0,5 punts</t>
    </r>
  </si>
  <si>
    <r>
      <t>i. IP de projecte coordinat - únic IP:</t>
    </r>
    <r>
      <rPr>
        <b/>
        <sz val="11"/>
        <color theme="1"/>
        <rFont val="Calibri"/>
        <family val="2"/>
        <scheme val="minor"/>
      </rPr>
      <t xml:space="preserve"> 1,25 punts/projecte</t>
    </r>
  </si>
  <si>
    <r>
      <t>i'. IP de projecte coordinat - 2 coIP:</t>
    </r>
    <r>
      <rPr>
        <b/>
        <sz val="11"/>
        <color theme="1"/>
        <rFont val="Calibri"/>
        <family val="2"/>
        <scheme val="minor"/>
      </rPr>
      <t xml:space="preserve"> 0,9 punts/projecte</t>
    </r>
  </si>
  <si>
    <r>
      <t xml:space="preserve">ii. IP de projecte individual - únic IP: </t>
    </r>
    <r>
      <rPr>
        <b/>
        <sz val="11"/>
        <color theme="1"/>
        <rFont val="Calibri"/>
        <family val="2"/>
        <scheme val="minor"/>
      </rPr>
      <t>1 punt/projecte.</t>
    </r>
  </si>
  <si>
    <t>d. IP de projectes I+D+i del MINECO, projectes I+D+i INIA, projectes I+D+i en Salut o similars de duració de 3 anys mínim (si dura menys o més es calcularà la part proporcional). No compten els grups emergents:</t>
  </si>
  <si>
    <r>
      <t xml:space="preserve">iii. Participació: </t>
    </r>
    <r>
      <rPr>
        <b/>
        <sz val="11"/>
        <color theme="1"/>
        <rFont val="Calibri"/>
        <family val="2"/>
        <scheme val="minor"/>
      </rPr>
      <t>0,5 punts/projecte</t>
    </r>
  </si>
  <si>
    <r>
      <t xml:space="preserve">ii'. IP de projecte individual - 2 coIP: </t>
    </r>
    <r>
      <rPr>
        <b/>
        <sz val="11"/>
        <color theme="1"/>
        <rFont val="Calibri"/>
        <family val="2"/>
        <scheme val="minor"/>
      </rPr>
      <t>0,75 punts/projecte.</t>
    </r>
  </si>
  <si>
    <r>
      <t xml:space="preserve">e. IP de SGR finançats: </t>
    </r>
    <r>
      <rPr>
        <b/>
        <sz val="11"/>
        <rFont val="Calibri"/>
        <family val="2"/>
        <scheme val="minor"/>
      </rPr>
      <t>0,5 punts/projecte.</t>
    </r>
  </si>
  <si>
    <r>
      <t xml:space="preserve">f. </t>
    </r>
    <r>
      <rPr>
        <b/>
        <sz val="11"/>
        <color theme="1"/>
        <rFont val="Calibri"/>
        <family val="2"/>
        <scheme val="minor"/>
      </rPr>
      <t xml:space="preserve">Publicacions. </t>
    </r>
    <r>
      <rPr>
        <sz val="11"/>
        <color theme="1"/>
        <rFont val="Calibri"/>
        <family val="2"/>
        <scheme val="minor"/>
      </rPr>
      <t>Les obres amb més indicis de qualitat es valoren partint d’una categorització de dos nivells seguint els criteris de valoració de les publicacions AQU</t>
    </r>
  </si>
  <si>
    <t xml:space="preserve"> - Publicacions de categoria 1</t>
  </si>
  <si>
    <t xml:space="preserve"> - Monografies de categoria 1</t>
  </si>
  <si>
    <t xml:space="preserve"> - Publicacions de categoria 2</t>
  </si>
  <si>
    <t xml:space="preserve"> - Monografies de categoria 2</t>
  </si>
  <si>
    <t>1. Producció global</t>
  </si>
  <si>
    <t>2. Publicacions de major impacte</t>
  </si>
  <si>
    <t>i. Les publicacions de la categoria 1 dividit per 2</t>
  </si>
  <si>
    <t>ii. Les publicacions de la categoria 2 dividit per 4</t>
  </si>
  <si>
    <t>g. Tranferència. Convenis-any: es computen el nombre de convenis normalitzats a una durada d’un any</t>
  </si>
  <si>
    <r>
      <t xml:space="preserve">a.1. Convenis-any internacionals en els que s'és responsable: </t>
    </r>
    <r>
      <rPr>
        <b/>
        <sz val="11"/>
        <color theme="1"/>
        <rFont val="Calibri"/>
        <family val="2"/>
        <scheme val="minor"/>
      </rPr>
      <t>0,25 punts per conveni-any</t>
    </r>
  </si>
  <si>
    <r>
      <t xml:space="preserve">a.2. Convenis-any internacionals en els que s'és participant: </t>
    </r>
    <r>
      <rPr>
        <b/>
        <sz val="11"/>
        <color theme="1"/>
        <rFont val="Calibri"/>
        <family val="2"/>
        <scheme val="minor"/>
      </rPr>
      <t>0,1 punts per conveni-any</t>
    </r>
    <r>
      <rPr>
        <sz val="11"/>
        <color theme="1"/>
        <rFont val="Calibri"/>
        <family val="2"/>
        <scheme val="minor"/>
      </rPr>
      <t xml:space="preserve"> (màxim 0.5)</t>
    </r>
  </si>
  <si>
    <r>
      <t xml:space="preserve">b.1. Convenis-any nacionals en els que s'és responsable: </t>
    </r>
    <r>
      <rPr>
        <b/>
        <sz val="11"/>
        <color theme="1"/>
        <rFont val="Calibri"/>
        <family val="2"/>
        <scheme val="minor"/>
      </rPr>
      <t>0,2 punts per conveni-any</t>
    </r>
  </si>
  <si>
    <r>
      <t xml:space="preserve">b.2. Convenis-any nacionals en els que s'és participant: </t>
    </r>
    <r>
      <rPr>
        <b/>
        <sz val="11"/>
        <color theme="1"/>
        <rFont val="Calibri"/>
        <family val="2"/>
        <scheme val="minor"/>
      </rPr>
      <t>0,1 punts per conveni-any</t>
    </r>
    <r>
      <rPr>
        <sz val="11"/>
        <color theme="1"/>
        <rFont val="Calibri"/>
        <family val="2"/>
        <scheme val="minor"/>
      </rPr>
      <t xml:space="preserve"> (màxim 0.5)</t>
    </r>
  </si>
  <si>
    <r>
      <t xml:space="preserve">j. Altres mèrits de gran rellevància a judici de la comissió avaluadora (premis de recerca, premis a la trajectòria científica, editor-in-chief de revistes científiques de prestigi internacional, editor de col·lecció de llibres amb edició amb revisió per parells, presidència de comissions avaluadores a nivell internacional, estatal i autonòmics de projectes. No computa ser membre d’associacions o institucions científiques, tampoc participació en conferències ni jornades, tampoc avaluador o reviewer de revistes científiques): </t>
    </r>
    <r>
      <rPr>
        <b/>
        <sz val="11"/>
        <color theme="1"/>
        <rFont val="Calibri"/>
        <family val="2"/>
        <scheme val="minor"/>
      </rPr>
      <t>màxim 1 punt en total (de 0,1 a 0,3 punts per mèrit).</t>
    </r>
  </si>
  <si>
    <t>*</t>
  </si>
  <si>
    <r>
      <t xml:space="preserve">k. Tenir o haver tingut la condició d’ICREA ACADÈMIA: </t>
    </r>
    <r>
      <rPr>
        <b/>
        <sz val="11"/>
        <color theme="1"/>
        <rFont val="Calibri"/>
        <family val="2"/>
        <scheme val="minor"/>
      </rPr>
      <t>1 punt</t>
    </r>
  </si>
  <si>
    <r>
      <t xml:space="preserve">  - 6</t>
    </r>
    <r>
      <rPr>
        <u/>
        <sz val="11"/>
        <color theme="1"/>
        <rFont val="Calibri"/>
        <family val="2"/>
        <scheme val="minor"/>
      </rPr>
      <t xml:space="preserve"> o més grups</t>
    </r>
    <r>
      <rPr>
        <sz val="11"/>
        <color theme="1"/>
        <rFont val="Calibri"/>
        <family val="2"/>
        <scheme val="minor"/>
      </rPr>
      <t xml:space="preserve"> - únic IP: </t>
    </r>
    <r>
      <rPr>
        <b/>
        <sz val="11"/>
        <color theme="1"/>
        <rFont val="Calibri"/>
        <family val="2"/>
        <scheme val="minor"/>
      </rPr>
      <t>1,5 punts/projecte.</t>
    </r>
  </si>
  <si>
    <r>
      <t xml:space="preserve">  -</t>
    </r>
    <r>
      <rPr>
        <u/>
        <sz val="11"/>
        <color theme="1"/>
        <rFont val="Calibri"/>
        <family val="2"/>
        <scheme val="minor"/>
      </rPr>
      <t xml:space="preserve"> 6 o més grups</t>
    </r>
    <r>
      <rPr>
        <sz val="11"/>
        <color theme="1"/>
        <rFont val="Calibri"/>
        <family val="2"/>
        <scheme val="minor"/>
      </rPr>
      <t xml:space="preserve"> - 2 coIP: </t>
    </r>
    <r>
      <rPr>
        <b/>
        <sz val="11"/>
        <color theme="1"/>
        <rFont val="Calibri"/>
        <family val="2"/>
        <scheme val="minor"/>
      </rPr>
      <t>1 punt/projecte</t>
    </r>
  </si>
  <si>
    <r>
      <t xml:space="preserve">  - </t>
    </r>
    <r>
      <rPr>
        <u/>
        <sz val="11"/>
        <color theme="1"/>
        <rFont val="Calibri"/>
        <family val="2"/>
        <scheme val="minor"/>
      </rPr>
      <t>menys de 6 grups</t>
    </r>
    <r>
      <rPr>
        <sz val="11"/>
        <color theme="1"/>
        <rFont val="Calibri"/>
        <family val="2"/>
        <scheme val="minor"/>
      </rPr>
      <t xml:space="preserve"> - únic IP: </t>
    </r>
    <r>
      <rPr>
        <b/>
        <sz val="11"/>
        <color theme="1"/>
        <rFont val="Calibri"/>
        <family val="2"/>
        <scheme val="minor"/>
      </rPr>
      <t>1,25 punts/projecte.</t>
    </r>
  </si>
  <si>
    <r>
      <t xml:space="preserve">  - </t>
    </r>
    <r>
      <rPr>
        <u/>
        <sz val="11"/>
        <color theme="1"/>
        <rFont val="Calibri"/>
        <family val="2"/>
        <scheme val="minor"/>
      </rPr>
      <t>menys de 6 grups</t>
    </r>
    <r>
      <rPr>
        <sz val="11"/>
        <color theme="1"/>
        <rFont val="Calibri"/>
        <family val="2"/>
        <scheme val="minor"/>
      </rPr>
      <t xml:space="preserve"> - 2 coIP: </t>
    </r>
    <r>
      <rPr>
        <b/>
        <sz val="11"/>
        <color theme="1"/>
        <rFont val="Calibri"/>
        <family val="2"/>
        <scheme val="minor"/>
      </rPr>
      <t>0,9 punt/projecte</t>
    </r>
  </si>
  <si>
    <r>
      <t xml:space="preserve">Coordinació d'un subprojecte: </t>
    </r>
    <r>
      <rPr>
        <b/>
        <sz val="11"/>
        <color theme="1"/>
        <rFont val="Calibri"/>
        <family val="2"/>
        <scheme val="minor"/>
      </rPr>
      <t>0,75 punts</t>
    </r>
  </si>
  <si>
    <t>c. IP de projectes I+D+i del MINECO, projectes I+D+i INIA, projectes I+D+i en Salut o similars de duració de 3 anys mínim (si dura menys o més es calcularà la part proporcional). No compten les xarxes temàtiques ni els grups emergents:</t>
  </si>
  <si>
    <r>
      <t>i. IP de projecte coordinat - únic IP:</t>
    </r>
    <r>
      <rPr>
        <b/>
        <sz val="11"/>
        <color theme="1"/>
        <rFont val="Calibri"/>
        <family val="2"/>
        <scheme val="minor"/>
      </rPr>
      <t xml:space="preserve"> 1 punt/projecte</t>
    </r>
  </si>
  <si>
    <r>
      <t>i'. IP de projecte coordinat - 2 coIP:</t>
    </r>
    <r>
      <rPr>
        <b/>
        <sz val="11"/>
        <color theme="1"/>
        <rFont val="Calibri"/>
        <family val="2"/>
        <scheme val="minor"/>
      </rPr>
      <t xml:space="preserve"> 0,7 punts/projecte</t>
    </r>
  </si>
  <si>
    <r>
      <t xml:space="preserve">ii'. IP de projecte individual - 2 coIP: </t>
    </r>
    <r>
      <rPr>
        <b/>
        <sz val="11"/>
        <color theme="1"/>
        <rFont val="Calibri"/>
        <family val="2"/>
        <scheme val="minor"/>
      </rPr>
      <t>0,6 punts/projecte.</t>
    </r>
  </si>
  <si>
    <r>
      <t xml:space="preserve">iii. Participació: </t>
    </r>
    <r>
      <rPr>
        <b/>
        <sz val="11"/>
        <color theme="1"/>
        <rFont val="Calibri"/>
        <family val="2"/>
        <scheme val="minor"/>
      </rPr>
      <t>0,3 punts/projecte</t>
    </r>
  </si>
  <si>
    <t xml:space="preserve"> -Publicacions situades en primer quartil JCR</t>
  </si>
  <si>
    <t xml:space="preserve"> - Publicacions situades en segon quartil JCR</t>
  </si>
  <si>
    <t xml:space="preserve"> - Publicacions en tercer quartil JCR</t>
  </si>
  <si>
    <t xml:space="preserve"> - Publicacions indexades JCR</t>
  </si>
  <si>
    <t>1. P</t>
  </si>
  <si>
    <t>2. Q</t>
  </si>
  <si>
    <t>3. I</t>
  </si>
  <si>
    <t>e. Publicacions. Per a cada candidat es calcularan tres indicadors (P, Q i I) com a mesura de Producció, Qualitat i Impacte</t>
  </si>
  <si>
    <t>* Es valora amb la mínima puntuació per mèrit per una valoració orientativa, la definitiva serà a judici de la comissió avaluadora</t>
  </si>
  <si>
    <t xml:space="preserve">f. Tranferència. </t>
  </si>
  <si>
    <r>
      <t xml:space="preserve">  a.1. Convenis-any internacionals en els que s'és responsable: </t>
    </r>
    <r>
      <rPr>
        <b/>
        <sz val="11"/>
        <color theme="1"/>
        <rFont val="Calibri"/>
        <family val="2"/>
        <scheme val="minor"/>
      </rPr>
      <t>0,25 punts per conveni-any</t>
    </r>
  </si>
  <si>
    <r>
      <t xml:space="preserve">  a.2. Convenis-any internacionals en els que s'és participant: </t>
    </r>
    <r>
      <rPr>
        <b/>
        <sz val="11"/>
        <color theme="1"/>
        <rFont val="Calibri"/>
        <family val="2"/>
        <scheme val="minor"/>
      </rPr>
      <t>0,1 punts per conveni-any</t>
    </r>
    <r>
      <rPr>
        <sz val="11"/>
        <color theme="1"/>
        <rFont val="Calibri"/>
        <family val="2"/>
        <scheme val="minor"/>
      </rPr>
      <t xml:space="preserve"> (màxim 0.5)</t>
    </r>
  </si>
  <si>
    <r>
      <t xml:space="preserve">  b.1. Convenis-any nacionals en els que s'és responsable: </t>
    </r>
    <r>
      <rPr>
        <b/>
        <sz val="11"/>
        <color theme="1"/>
        <rFont val="Calibri"/>
        <family val="2"/>
        <scheme val="minor"/>
      </rPr>
      <t>0,2 punts per conveni-any</t>
    </r>
  </si>
  <si>
    <r>
      <t xml:space="preserve">  b.2. Convenis-any nacionals en els que s'és participant: </t>
    </r>
    <r>
      <rPr>
        <b/>
        <sz val="11"/>
        <color theme="1"/>
        <rFont val="Calibri"/>
        <family val="2"/>
        <scheme val="minor"/>
      </rPr>
      <t>0,1 punts per conveni-any</t>
    </r>
    <r>
      <rPr>
        <sz val="11"/>
        <color theme="1"/>
        <rFont val="Calibri"/>
        <family val="2"/>
        <scheme val="minor"/>
      </rPr>
      <t xml:space="preserve"> (màxim 0.5)</t>
    </r>
  </si>
  <si>
    <r>
      <t xml:space="preserve">1. </t>
    </r>
    <r>
      <rPr>
        <u/>
        <sz val="11"/>
        <color theme="1"/>
        <rFont val="Calibri"/>
        <family val="2"/>
        <scheme val="minor"/>
      </rPr>
      <t>Convenis-any</t>
    </r>
    <r>
      <rPr>
        <sz val="11"/>
        <color theme="1"/>
        <rFont val="Calibri"/>
        <family val="2"/>
        <scheme val="minor"/>
      </rPr>
      <t>: es computen el nombre de convenis normalitzats a una durada d’un any</t>
    </r>
  </si>
  <si>
    <r>
      <t xml:space="preserve">2. </t>
    </r>
    <r>
      <rPr>
        <u/>
        <sz val="11"/>
        <color theme="1"/>
        <rFont val="Calibri"/>
        <family val="2"/>
        <scheme val="minor"/>
      </rPr>
      <t>Patents:</t>
    </r>
    <r>
      <rPr>
        <sz val="11"/>
        <color theme="1"/>
        <rFont val="Calibri"/>
        <family val="2"/>
        <scheme val="minor"/>
      </rPr>
      <t xml:space="preserve"> </t>
    </r>
    <r>
      <rPr>
        <b/>
        <sz val="11"/>
        <color theme="1"/>
        <rFont val="Calibri"/>
        <family val="2"/>
        <scheme val="minor"/>
      </rPr>
      <t>0,1 punts</t>
    </r>
    <r>
      <rPr>
        <sz val="11"/>
        <color theme="1"/>
        <rFont val="Calibri"/>
        <family val="2"/>
        <scheme val="minor"/>
      </rPr>
      <t xml:space="preserve"> per cada patent llicenciada o en explotació.</t>
    </r>
  </si>
  <si>
    <t>Cal aportar, en un document a part, una relació dels convenis i patents que s'han computat, i documentació acreditativa.</t>
  </si>
  <si>
    <r>
      <t xml:space="preserve">i. Altres mèrits de gran rellevància a judici de la comissió avaluadora (premis de recerca, premis a la trajectòria científica, editor-in-chief de revistes científiques de prestigi internacional, membre de l’editorial board de revistes científiques internacionals indexades, preferentment Q1, Q2 del JCR; ponències invitades en congressos de especial rellevància internacional). No computa ser membre d’associacions o institucions científiques, tampoc participació en conferències ni jornades, tampoc avaluador o reviewer de revistes científiques: </t>
    </r>
    <r>
      <rPr>
        <b/>
        <sz val="11"/>
        <color theme="1"/>
        <rFont val="Calibri"/>
        <family val="2"/>
        <scheme val="minor"/>
      </rPr>
      <t>màxim 1 punt en total (de 0,1 a 0,3 punts per mèrit).</t>
    </r>
  </si>
  <si>
    <r>
      <t xml:space="preserve">j. Tenir o haver tingut la condició d’ICREA ACADÈMIA: </t>
    </r>
    <r>
      <rPr>
        <b/>
        <sz val="11"/>
        <color theme="1"/>
        <rFont val="Calibri"/>
        <family val="2"/>
        <scheme val="minor"/>
      </rPr>
      <t>1 punt</t>
    </r>
  </si>
  <si>
    <t xml:space="preserve"> - Àrea de coneixement</t>
  </si>
  <si>
    <t>3. Citacions a publicacions de la categoria 1 i 2 o a Google Scholar</t>
  </si>
  <si>
    <t>Cal aportar, en un document a part, una relació dels convenis que s'han computat, i documentació acreditativa.</t>
  </si>
  <si>
    <r>
      <t>a. Distincions nacionals i internacionals de gran rellevància (a títol d’exemple: distinció Jaume Vicens Vives, etc.) (no computa nomenaments ni invitacions per coordinar activitats formatives):</t>
    </r>
    <r>
      <rPr>
        <b/>
        <sz val="11"/>
        <color theme="1"/>
        <rFont val="Calibri"/>
        <family val="2"/>
        <scheme val="minor"/>
      </rPr>
      <t xml:space="preserve"> 1 punt</t>
    </r>
  </si>
  <si>
    <t xml:space="preserve">b. Projectes d’innovació docent: </t>
  </si>
  <si>
    <r>
      <t>i. IP d'un projecte amb finançament:</t>
    </r>
    <r>
      <rPr>
        <b/>
        <sz val="11"/>
        <color theme="1"/>
        <rFont val="Calibri"/>
        <family val="2"/>
        <scheme val="minor"/>
      </rPr>
      <t xml:space="preserve"> 1 punt</t>
    </r>
  </si>
  <si>
    <r>
      <t xml:space="preserve">i'. IP d'un projecte sense finançament: </t>
    </r>
    <r>
      <rPr>
        <b/>
        <sz val="11"/>
        <color theme="1"/>
        <rFont val="Calibri"/>
        <family val="2"/>
        <scheme val="minor"/>
      </rPr>
      <t>0,3 punts</t>
    </r>
  </si>
  <si>
    <r>
      <t>i. Participació en un projecte amb finançament:</t>
    </r>
    <r>
      <rPr>
        <b/>
        <sz val="11"/>
        <color theme="1"/>
        <rFont val="Calibri"/>
        <family val="2"/>
        <scheme val="minor"/>
      </rPr>
      <t xml:space="preserve"> 0,5 punts</t>
    </r>
  </si>
  <si>
    <r>
      <t xml:space="preserve">ii'. Participació en un projecte sense finançament: </t>
    </r>
    <r>
      <rPr>
        <b/>
        <sz val="11"/>
        <color theme="1"/>
        <rFont val="Calibri"/>
        <family val="2"/>
        <scheme val="minor"/>
      </rPr>
      <t>0,15 punts</t>
    </r>
  </si>
  <si>
    <r>
      <t xml:space="preserve">c. Trams de docència autonòmics avaluats (no computen els estatals que es donen automàticament): </t>
    </r>
    <r>
      <rPr>
        <b/>
        <sz val="11"/>
        <color theme="1"/>
        <rFont val="Calibri"/>
        <family val="2"/>
        <scheme val="minor"/>
      </rPr>
      <t>1 punt/tram.</t>
    </r>
  </si>
  <si>
    <t>Cal aportar, en un document a part, una relació de les tesis doctorals que s'han computat</t>
  </si>
  <si>
    <r>
      <t xml:space="preserve">d. Direcció/codirecció de tesis doctorals defensades: </t>
    </r>
    <r>
      <rPr>
        <b/>
        <sz val="11"/>
        <color theme="1"/>
        <rFont val="Calibri"/>
        <family val="2"/>
        <scheme val="minor"/>
      </rPr>
      <t>0,25 punts / tesi</t>
    </r>
  </si>
  <si>
    <r>
      <t xml:space="preserve">e. Participació sostinguda (mínim 3 anys): en comissions de docència oficials de facultat i rectorat, en comissions de seguiment de doctorat, coordinació de programes internacionals de caràcter docent (tipus International Training Network per doctorands), coordinació per a posada en marxa un nou MOOC: </t>
    </r>
    <r>
      <rPr>
        <b/>
        <sz val="11"/>
        <color theme="1"/>
        <rFont val="Calibri"/>
        <family val="2"/>
        <scheme val="minor"/>
      </rPr>
      <t>màxim 1,5 punts en total (0,3 punts per mèrit per cada període de 3 anys).</t>
    </r>
  </si>
  <si>
    <r>
      <t xml:space="preserve">f. Altres mèrits de gran rellevància a judici de la comissió avaluadora (participació sostinguda en activitats d’innovació pedagògica, elaboració de plans d’estudis, premis a projecte docent, presidència de comissions avaluadores a nivell internacional, estatal i autonòmics de verificació de títols): </t>
    </r>
    <r>
      <rPr>
        <b/>
        <sz val="11"/>
        <color theme="1"/>
        <rFont val="Calibri"/>
        <family val="2"/>
        <scheme val="minor"/>
      </rPr>
      <t>màxim 1 punt en total (de 0,2 a 0,5 punts per mèrit).</t>
    </r>
  </si>
  <si>
    <t>3.1 ÀMBITS DE CIÈNCIES SOCIALS I D'HUMANITATS</t>
  </si>
  <si>
    <t>1.1 ÀMBITS DE CIÈNCIES SOCIALS I D'HUMANITATS</t>
  </si>
  <si>
    <t>1.2 ÀMBITS DE CIÈNCIES, BIOCIÈNCIES, CIÈNCIES DE LA SALUT I ENGINYERIA</t>
  </si>
  <si>
    <t>No cal aportar cap document només anotar el nombre de trams o punts equivalents</t>
  </si>
  <si>
    <r>
      <t xml:space="preserve">3.2 ÀMBITS DE CIÈNCIES, BIOCIÈNCIES, CIÈNCIES DE LA SALUT I ENGINYERIA                                                           </t>
    </r>
    <r>
      <rPr>
        <sz val="12"/>
        <color theme="1"/>
        <rFont val="Calibri"/>
        <family val="2"/>
        <scheme val="minor"/>
      </rPr>
      <t xml:space="preserve"> Escollir a) o b); en cas d’escollir les 2, els mèrits no poden solapar-se als mateixos anys.</t>
    </r>
  </si>
  <si>
    <t>b. Gestió hospitalària:</t>
  </si>
  <si>
    <r>
      <t xml:space="preserve"> i. </t>
    </r>
    <r>
      <rPr>
        <b/>
        <sz val="11"/>
        <color theme="1"/>
        <rFont val="Calibri"/>
        <family val="2"/>
        <scheme val="minor"/>
      </rPr>
      <t>1,85 punt</t>
    </r>
    <r>
      <rPr>
        <sz val="11"/>
        <color theme="1"/>
        <rFont val="Calibri"/>
        <family val="2"/>
        <scheme val="minor"/>
      </rPr>
      <t xml:space="preserve"> per al 1r tram (o punts equivalents: 30). [A partir dels 10 punts de gestió acumulats i fins arribar a 30, 0,615 punts per cada bloc de 10 punts].</t>
    </r>
  </si>
  <si>
    <t>3.- Mèrits de Gestió (màxim 4 punts)</t>
  </si>
  <si>
    <t>4.- Mèrits excepcionals (màxim 5 punts)</t>
  </si>
  <si>
    <t>La comissió podrà atorgar fins a 5 punts per mèrits extraordinàriament rellevants i que no s’hagin tingut en compte en els apartats anteriors. La decisió en aquest sentit requerirà el vot favorable de com a mínim 4 membres de la comissió avaluadora i haurà de ser adequadament justificada.</t>
  </si>
  <si>
    <t>Cal a aportar fotocòpia compulsada dels documents que acreditin els mèrits a avaluar.</t>
  </si>
  <si>
    <r>
      <rPr>
        <b/>
        <sz val="11"/>
        <color theme="1"/>
        <rFont val="Calibri"/>
        <family val="2"/>
        <scheme val="minor"/>
      </rPr>
      <t>El candidat o la candidata podrà participar en la priorització per mèrits especialment rellevants quan arribi a una puntuació mínima de:</t>
    </r>
    <r>
      <rPr>
        <sz val="11"/>
        <color theme="1"/>
        <rFont val="Calibri"/>
        <family val="2"/>
        <scheme val="minor"/>
      </rPr>
      <t xml:space="preserve">
  -  Àmbit de ciències socials i humanitats: </t>
    </r>
    <r>
      <rPr>
        <b/>
        <sz val="11"/>
        <color theme="1"/>
        <rFont val="Calibri"/>
        <family val="2"/>
        <scheme val="minor"/>
      </rPr>
      <t>18</t>
    </r>
    <r>
      <rPr>
        <sz val="11"/>
        <color theme="1"/>
        <rFont val="Calibri"/>
        <family val="2"/>
        <scheme val="minor"/>
      </rPr>
      <t xml:space="preserve">
  -  Àmbit de ciències, biociències, ciències de la salut i enginyeria: </t>
    </r>
    <r>
      <rPr>
        <b/>
        <sz val="11"/>
        <color theme="1"/>
        <rFont val="Calibri"/>
        <family val="2"/>
        <scheme val="minor"/>
      </rPr>
      <t>18</t>
    </r>
  </si>
  <si>
    <t>A TC o TP6h si plaça vinculada en UD</t>
  </si>
  <si>
    <t>Dedicació exclusiva al sector públic</t>
  </si>
  <si>
    <t>Afegir a l'antiguitat els dies d'incapacitat haguts entre la data de doctorat i de'obtenció de l'acreditació per baixa mèdica de durada igual o superior a 4 mesos</t>
  </si>
  <si>
    <t>Àrea del coneixement</t>
  </si>
  <si>
    <r>
      <t xml:space="preserve">ii. IP de projecte individual - únic IP: </t>
    </r>
    <r>
      <rPr>
        <b/>
        <sz val="11"/>
        <color theme="1"/>
        <rFont val="Calibri"/>
        <family val="2"/>
        <scheme val="minor"/>
      </rPr>
      <t>0,75 punt/projecte.</t>
    </r>
  </si>
  <si>
    <r>
      <rPr>
        <sz val="11"/>
        <color theme="1"/>
        <rFont val="Calibri"/>
        <family val="2"/>
        <scheme val="minor"/>
      </rPr>
      <t>Periodes de 3 anys</t>
    </r>
    <r>
      <rPr>
        <sz val="9"/>
        <color theme="1"/>
        <rFont val="Calibri"/>
        <family val="2"/>
        <scheme val="minor"/>
      </rPr>
      <t xml:space="preserve"> (Cal aportar, en un document a part, una relació de mèrits que s'han computat)</t>
    </r>
  </si>
  <si>
    <r>
      <t>i. Nombre de publicacions. Cada publicació amb un mínim de 20 citacions té un valor de</t>
    </r>
    <r>
      <rPr>
        <b/>
        <sz val="11"/>
        <color theme="1"/>
        <rFont val="Calibri"/>
        <family val="2"/>
        <scheme val="minor"/>
      </rPr>
      <t xml:space="preserve"> 0,25 fins a un màxim d’1,25 punts</t>
    </r>
  </si>
  <si>
    <r>
      <t xml:space="preserve">ii. Nombre de publicacions amb 100 o més citacions: les publicacions amb 100 o més citacions rebran </t>
    </r>
    <r>
      <rPr>
        <b/>
        <sz val="11"/>
        <color theme="1"/>
        <rFont val="Calibri"/>
        <family val="2"/>
        <scheme val="minor"/>
      </rPr>
      <t>3 punts</t>
    </r>
    <r>
      <rPr>
        <sz val="11"/>
        <color theme="1"/>
        <rFont val="Calibri"/>
        <family val="2"/>
        <scheme val="minor"/>
      </rPr>
      <t>.</t>
    </r>
  </si>
  <si>
    <r>
      <t xml:space="preserve">g. Ser membre electe d’institucions o societats acadèmiques de gran prestigi nacional i internacional (no computa ser Editor-in-chief ni membre de l’editorial board de revistes científiques): </t>
    </r>
    <r>
      <rPr>
        <b/>
        <sz val="11"/>
        <color theme="1"/>
        <rFont val="Calibri"/>
        <family val="2"/>
        <scheme val="minor"/>
      </rPr>
      <t>de 0,1 a 1 punt. Màxim 1 punt</t>
    </r>
  </si>
  <si>
    <r>
      <t xml:space="preserve">h. Ser membre electe d’institucions o societats acadèmiques de gran prestigi nacional i internacional (no computa ser Editor-in-chief ni membre de l’editorial board de revistes científiques, ni membre de comitès científics): </t>
    </r>
    <r>
      <rPr>
        <b/>
        <sz val="11"/>
        <color theme="1"/>
        <rFont val="Calibri"/>
        <family val="2"/>
        <scheme val="minor"/>
      </rPr>
      <t>de 0,1 a 1 punt. Màxim 1 punt</t>
    </r>
  </si>
  <si>
    <r>
      <t xml:space="preserve">ii. </t>
    </r>
    <r>
      <rPr>
        <b/>
        <sz val="11"/>
        <color theme="1"/>
        <rFont val="Calibri"/>
        <family val="2"/>
        <scheme val="minor"/>
      </rPr>
      <t>0,92 punts</t>
    </r>
    <r>
      <rPr>
        <sz val="11"/>
        <color theme="1"/>
        <rFont val="Calibri"/>
        <family val="2"/>
        <scheme val="minor"/>
      </rPr>
      <t xml:space="preserve"> per al segon (o punts equivalents: 45).</t>
    </r>
  </si>
  <si>
    <r>
      <t>iii-1.</t>
    </r>
    <r>
      <rPr>
        <b/>
        <sz val="11"/>
        <color theme="1"/>
        <rFont val="Calibri"/>
        <family val="2"/>
        <scheme val="minor"/>
      </rPr>
      <t xml:space="preserve"> 0,615</t>
    </r>
    <r>
      <rPr>
        <sz val="11"/>
        <color theme="1"/>
        <rFont val="Calibri"/>
        <family val="2"/>
        <scheme val="minor"/>
      </rPr>
      <t xml:space="preserve"> punts per al tercer tram(o punts equivalents: 55)</t>
    </r>
  </si>
  <si>
    <r>
      <t xml:space="preserve">iii-2. </t>
    </r>
    <r>
      <rPr>
        <b/>
        <sz val="11"/>
        <color theme="1"/>
        <rFont val="Calibri"/>
        <family val="2"/>
        <scheme val="minor"/>
      </rPr>
      <t>0,615</t>
    </r>
    <r>
      <rPr>
        <sz val="11"/>
        <color theme="1"/>
        <rFont val="Calibri"/>
        <family val="2"/>
        <scheme val="minor"/>
      </rPr>
      <t xml:space="preserve"> punts per al quart tram (o punts equivalents: 65)</t>
    </r>
  </si>
  <si>
    <t>PRIORITZACIÓ PLACES CATEDRÀTIC CONTRACTAT 2017</t>
  </si>
  <si>
    <t>Segons model aprovat al Consell de Govern del 12/7/2017</t>
  </si>
  <si>
    <t>a. ERC Starting Grants: 3 punts</t>
  </si>
  <si>
    <t>MODEL I CRITERIS DE PRIORITZACIÓ DE LES PLACES DE CATEDRÀTIC CONTRACTAT</t>
  </si>
  <si>
    <t>Aprovat per acord del Consell de Govern de 12 de juliol de 2017</t>
  </si>
  <si>
    <t>Mèrits dels candidats que en demanin l’avaluació i superin el llindar</t>
  </si>
  <si>
    <t>Distribució per àmbits</t>
  </si>
  <si>
    <t>a.       45% de les places per a l’àmbit de Ciències socials i humanitats</t>
  </si>
  <si>
    <t>b.       55% de les places per a l’àmbit de Ciències, biociències, ciències de la salut i enginyeria</t>
  </si>
  <si>
    <t>En el cas que el nombre de places resultant fos a tots dos àmbits el mateix nombre sencer i fracció de 0,5, una de les places se sortejaria entre els dos àmbits. En el cas que es tornés a repetir la situació, la plaça correspondria a l’altre àmbit, i així successivament</t>
  </si>
  <si>
    <t xml:space="preserve">a) 15% de les places prioritzades per mèrits que es convoquin cada any, per a departaments amb 50 o més professors homologats a temps complert. </t>
  </si>
  <si>
    <t>El professor o la professora la plaça del/de la qual hagi estat prioritzada i que no guanyi el concurs corresponent no podrà ser prioritzat en les 2 següents convocatòries.  En el cas de les places vinculades a les unitats docents hospitalàries, si la comissió mixta corresponent no aprova la priorització d’una plaça de CC, el candidat afectat no podrà ser prioritzat en les 2 següents convocatòries.</t>
  </si>
  <si>
    <t xml:space="preserve">b) 10%  de les places prioritzades per mèrits que es convoquin cada any, per a la resta de departaments. </t>
  </si>
  <si>
    <t>Antiguitat en l'acreditació de recerca avançada</t>
  </si>
  <si>
    <t>a) 10% del total per professores agregades acreditades. S’adjudicaran a les professores amb la data més antiga d’acreditació de les que no hi hagin estat prioritzades.</t>
  </si>
  <si>
    <t xml:space="preserve">b) Un percentatge del total de les places per a candidats amb més antiguitat en l’acreditació de recerca avançada; aquesta reserva es mantindrà només les dues primeres convocatòries i amb el següents percentatges: 
- 2017: 40%
- 2018: 30%                                                                                     </t>
  </si>
  <si>
    <t>c) 1 per cada 12 places per a persones amb discapacitat igual o superior al 33%. Per al còmput de les 12 places, es podran acumular les places de més d’una convocatòria. Aquestes places s’adjudicaran per ordre d’antiguitat en l’acreditació. Aquesta reserva de places s’acumula a les de les dues situacions precedents. En el cas que no hi hagués candidats per cobrir aquestes places, s’acumularien a la llista general.</t>
  </si>
  <si>
    <t>d) Tantes places com candidats que hagin obtingut un ERC Advanced Grant o un ERC Consolidator Grant. En el cas de no haver-ne cap, aquesta plaça s’acumularia a la llista general.</t>
  </si>
  <si>
    <t>Límit per departament i convocatòria</t>
  </si>
  <si>
    <t xml:space="preserve">Ser professorat agregat en actiu amb l’acreditació de recerca avançada </t>
  </si>
  <si>
    <t>Cal indicar en un document a part les institucions dirigides que no constin en convenis amb a la UAB.</t>
  </si>
  <si>
    <t>i. Nombre de periodes de 5 anys de cap de servei o cap de departament: 1,85 punts per cada 5 anys.</t>
  </si>
  <si>
    <t>Cal aportar, en la plantilla de justificació de les publicacions que s'adjunta, una relació de les publicacions per categories, amb la justificació de cadascuna d'elles i , en el seu, cas, nombre i justificació de les cites.</t>
  </si>
  <si>
    <t>Cal aportar, en la plantilla de justificacions que s'adjunta, una relació de les publicacions indexades JCR, amb indicació del quartil i àrea JCR.</t>
  </si>
  <si>
    <t xml:space="preserve"> - Mitjana de cites rebudes per àmbit de coneixement dels anys 2011 al 2015, segons les agències Thomson (per total de cites obtingudes segons WoS) o SCOPUS (per total de cites obtingudes segons SCOPUS)</t>
  </si>
  <si>
    <t>ii. Nombre de períodes de 5 anys de cap d’unitat, cap clínic o cap de secció: 0,92 punts per cada 5 anys.</t>
  </si>
  <si>
    <t xml:space="preserve">Cal aportar  documents que ho acreditin </t>
  </si>
  <si>
    <t xml:space="preserve"> - Nombre de cites rebudes (segons ISI Wos o SCOPUS)</t>
  </si>
  <si>
    <t>- Indicar àmbit de coneixement</t>
  </si>
  <si>
    <r>
      <t xml:space="preserve">Cal omplir </t>
    </r>
    <r>
      <rPr>
        <b/>
        <sz val="11"/>
        <color theme="1"/>
        <rFont val="Calibri"/>
        <family val="2"/>
        <scheme val="minor"/>
      </rPr>
      <t>les dades del professor avaluat i</t>
    </r>
    <r>
      <rPr>
        <sz val="11"/>
        <color theme="1"/>
        <rFont val="Calibri"/>
        <family val="2"/>
        <scheme val="minor"/>
      </rPr>
      <t xml:space="preserve"> les caselles no bloquejades de la columna </t>
    </r>
    <r>
      <rPr>
        <b/>
        <sz val="11"/>
        <color theme="1"/>
        <rFont val="Calibri"/>
        <family val="2"/>
        <scheme val="minor"/>
      </rPr>
      <t xml:space="preserve">Opcions.
</t>
    </r>
    <r>
      <rPr>
        <sz val="11"/>
        <color theme="1"/>
        <rFont val="Calibri"/>
        <family val="2"/>
        <scheme val="minor"/>
      </rPr>
      <t xml:space="preserve">Pel que fa als mèrits de recerca s'ha d'omplir només les dades de l'àmbit corresponent. El full controla que no s'hagi escrit en els dos àmbits.
Cal aportar la documentació addicional que indica la columna </t>
    </r>
    <r>
      <rPr>
        <b/>
        <sz val="11"/>
        <color theme="1"/>
        <rFont val="Calibri"/>
        <family val="2"/>
        <scheme val="minor"/>
      </rPr>
      <t>Instruccions.</t>
    </r>
  </si>
  <si>
    <t>SCOPUS</t>
  </si>
  <si>
    <t>https://goo.gl/AWbGrx</t>
  </si>
  <si>
    <r>
      <t xml:space="preserve">i. Direcció de grans institucions culturals (museus, teatres, grans auditoris, etc.), Comissariat de grans exposicions d’àmbit nacional i internacional (en l’àmbit dels convenis de la UAB): </t>
    </r>
    <r>
      <rPr>
        <b/>
        <sz val="11"/>
        <color theme="1"/>
        <rFont val="Calibri"/>
        <family val="2"/>
        <scheme val="minor"/>
      </rPr>
      <t>de 0,5 a 1,5 punt. Màxim 1,5 punts</t>
    </r>
  </si>
  <si>
    <r>
      <t xml:space="preserve">h.Direcció de grans infraestructures científiques (tipus Sincrotró. No computa ser director d’instituts propis o adscrits): </t>
    </r>
    <r>
      <rPr>
        <b/>
        <sz val="11"/>
        <color theme="1"/>
        <rFont val="Calibri"/>
        <family val="2"/>
        <scheme val="minor"/>
      </rPr>
      <t>de 0,5 a 1 punt. Màxim 1 punt</t>
    </r>
  </si>
  <si>
    <t>N AQU</t>
  </si>
  <si>
    <t>Humanitats</t>
  </si>
  <si>
    <t>Ciències Socials</t>
  </si>
  <si>
    <t xml:space="preserve">Ciències  </t>
  </si>
  <si>
    <t>Ciències de la Vida</t>
  </si>
  <si>
    <t>Ciències Mèdiques i de la Salut</t>
  </si>
  <si>
    <t>Enginyeria i Arquitectura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</si>
</sst>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color rgb="FFFF0000"/>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b/>
      <sz val="24"/>
      <color theme="1"/>
      <name val="Calibri"/>
      <family val="2"/>
      <scheme val="minor"/>
    </font>
    <font>
      <sz val="24"/>
      <color theme="1"/>
      <name val="Calibri"/>
      <family val="2"/>
      <scheme val="minor"/>
    </font>
    <font>
      <u/>
      <sz val="11"/>
      <color theme="1"/>
      <name val="Calibri"/>
      <family val="2"/>
      <scheme val="minor"/>
    </font>
    <font>
      <b/>
      <sz val="16"/>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sz val="13"/>
      <color theme="1"/>
      <name val="Calibri"/>
      <family val="2"/>
      <scheme val="minor"/>
    </font>
    <font>
      <b/>
      <sz val="8"/>
      <color theme="0"/>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232">
    <xf numFmtId="0" fontId="0" fillId="0" borderId="0" xfId="0"/>
    <xf numFmtId="0" fontId="0" fillId="0" borderId="0" xfId="0" applyProtection="1">
      <protection locked="0"/>
    </xf>
    <xf numFmtId="0" fontId="1" fillId="0" borderId="0" xfId="0" applyFont="1" applyProtection="1">
      <protection locked="0"/>
    </xf>
    <xf numFmtId="0" fontId="0" fillId="0" borderId="1" xfId="0"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0" fontId="0" fillId="0" borderId="0" xfId="0" applyAlignment="1" applyProtection="1">
      <alignment wrapText="1"/>
      <protection locked="0"/>
    </xf>
    <xf numFmtId="0" fontId="0" fillId="0" borderId="0" xfId="0" applyAlignment="1" applyProtection="1">
      <alignment horizontal="left" vertical="top" wrapText="1"/>
      <protection locked="0"/>
    </xf>
    <xf numFmtId="0" fontId="0" fillId="0" borderId="0" xfId="0" applyProtection="1"/>
    <xf numFmtId="0" fontId="1" fillId="2" borderId="2" xfId="0" applyFont="1" applyFill="1" applyBorder="1" applyAlignment="1" applyProtection="1">
      <alignment horizontal="center" vertical="center"/>
    </xf>
    <xf numFmtId="0" fontId="1" fillId="0" borderId="0" xfId="0" applyFont="1" applyProtection="1"/>
    <xf numFmtId="0" fontId="0" fillId="0" borderId="5" xfId="0" applyBorder="1" applyAlignment="1" applyProtection="1">
      <alignment horizontal="center" vertical="center"/>
    </xf>
    <xf numFmtId="0" fontId="0" fillId="0" borderId="0" xfId="0" applyAlignment="1" applyProtection="1">
      <alignment horizontal="left" vertical="top" wrapText="1"/>
      <protection locked="0"/>
    </xf>
    <xf numFmtId="0" fontId="1" fillId="0" borderId="0" xfId="0" applyFont="1" applyBorder="1" applyProtection="1">
      <protection locked="0"/>
    </xf>
    <xf numFmtId="0" fontId="1" fillId="0" borderId="12" xfId="0" applyFont="1" applyBorder="1" applyProtection="1">
      <protection locked="0"/>
    </xf>
    <xf numFmtId="0" fontId="0" fillId="0" borderId="6" xfId="0" applyBorder="1" applyProtection="1">
      <protection locked="0"/>
    </xf>
    <xf numFmtId="0" fontId="0" fillId="0" borderId="13" xfId="0" applyBorder="1" applyProtection="1">
      <protection locked="0"/>
    </xf>
    <xf numFmtId="0" fontId="1" fillId="0" borderId="8" xfId="0" applyFont="1" applyBorder="1" applyProtection="1">
      <protection locked="0"/>
    </xf>
    <xf numFmtId="0" fontId="0" fillId="0" borderId="9" xfId="0" applyBorder="1" applyProtection="1">
      <protection locked="0"/>
    </xf>
    <xf numFmtId="0" fontId="0" fillId="0" borderId="1" xfId="0" applyBorder="1" applyAlignment="1" applyProtection="1">
      <alignment horizontal="left" vertical="top" wrapText="1"/>
      <protection locked="0"/>
    </xf>
    <xf numFmtId="0" fontId="5" fillId="0" borderId="0" xfId="0" applyFont="1" applyAlignment="1" applyProtection="1">
      <alignment vertical="center"/>
    </xf>
    <xf numFmtId="0" fontId="8" fillId="0" borderId="4" xfId="0" applyFont="1" applyBorder="1" applyAlignment="1" applyProtection="1">
      <alignment vertical="center"/>
    </xf>
    <xf numFmtId="0" fontId="8" fillId="2" borderId="2" xfId="0" applyFont="1" applyFill="1" applyBorder="1" applyAlignment="1" applyProtection="1">
      <alignment vertical="center"/>
    </xf>
    <xf numFmtId="0" fontId="8" fillId="0" borderId="0" xfId="0" applyFont="1" applyBorder="1" applyAlignment="1" applyProtection="1">
      <alignment vertical="center"/>
    </xf>
    <xf numFmtId="0" fontId="9" fillId="2" borderId="2" xfId="0" applyFont="1" applyFill="1" applyBorder="1" applyProtection="1"/>
    <xf numFmtId="0" fontId="9" fillId="0" borderId="4" xfId="0" applyFont="1" applyBorder="1" applyProtection="1"/>
    <xf numFmtId="0" fontId="9" fillId="0" borderId="5" xfId="0" applyFont="1" applyBorder="1" applyProtection="1"/>
    <xf numFmtId="0" fontId="6" fillId="0" borderId="0" xfId="0" applyFont="1" applyProtection="1"/>
    <xf numFmtId="0" fontId="9" fillId="0" borderId="0" xfId="0" applyFont="1" applyProtection="1"/>
    <xf numFmtId="0" fontId="9" fillId="0" borderId="6" xfId="0" applyFont="1" applyBorder="1" applyProtection="1"/>
    <xf numFmtId="0" fontId="0" fillId="0" borderId="5" xfId="0" applyBorder="1" applyAlignment="1" applyProtection="1">
      <alignment horizontal="left" vertical="top" wrapText="1"/>
    </xf>
    <xf numFmtId="0" fontId="0" fillId="2" borderId="2" xfId="0" applyFill="1" applyBorder="1" applyAlignment="1" applyProtection="1">
      <alignment horizontal="center" vertical="center"/>
    </xf>
    <xf numFmtId="0" fontId="0" fillId="0" borderId="2" xfId="0" applyBorder="1" applyAlignment="1" applyProtection="1">
      <alignment horizontal="left" vertical="top" wrapText="1"/>
    </xf>
    <xf numFmtId="0" fontId="0" fillId="2" borderId="5" xfId="0" applyFill="1" applyBorder="1" applyAlignment="1" applyProtection="1">
      <alignment horizontal="center" vertical="center"/>
    </xf>
    <xf numFmtId="0" fontId="0" fillId="2" borderId="11" xfId="0" applyFill="1" applyBorder="1" applyAlignment="1" applyProtection="1">
      <alignment horizontal="center" vertical="center"/>
    </xf>
    <xf numFmtId="0" fontId="14" fillId="0" borderId="0" xfId="0" applyFont="1" applyAlignment="1" applyProtection="1">
      <alignment vertical="top"/>
    </xf>
    <xf numFmtId="0" fontId="0" fillId="2" borderId="2" xfId="0" applyFill="1" applyBorder="1" applyAlignment="1" applyProtection="1">
      <alignment horizontal="center"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2" borderId="2" xfId="0" applyFont="1" applyFill="1" applyBorder="1" applyAlignment="1" applyProtection="1">
      <alignment vertical="center" wrapText="1"/>
    </xf>
    <xf numFmtId="0" fontId="0" fillId="0" borderId="0" xfId="0" applyAlignment="1" applyProtection="1">
      <alignment vertical="center" wrapText="1"/>
      <protection locked="0"/>
    </xf>
    <xf numFmtId="0" fontId="0" fillId="0" borderId="0" xfId="0" applyAlignment="1">
      <alignment wrapText="1"/>
    </xf>
    <xf numFmtId="0" fontId="0" fillId="0" borderId="0" xfId="0" applyAlignment="1">
      <alignment horizontal="center"/>
    </xf>
    <xf numFmtId="0" fontId="16" fillId="0" borderId="2" xfId="0" applyFont="1" applyBorder="1" applyAlignment="1" applyProtection="1">
      <alignment horizontal="center" vertical="center" wrapText="1"/>
      <protection locked="0"/>
    </xf>
    <xf numFmtId="0" fontId="1" fillId="0" borderId="5" xfId="0" applyFont="1" applyBorder="1" applyProtection="1"/>
    <xf numFmtId="0" fontId="0" fillId="0" borderId="0" xfId="0" applyAlignment="1" applyProtection="1">
      <alignment wrapText="1"/>
      <protection locked="0"/>
    </xf>
    <xf numFmtId="0" fontId="0" fillId="0" borderId="0" xfId="0" applyAlignment="1">
      <alignment wrapText="1"/>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 fillId="0" borderId="13" xfId="0" applyFont="1" applyFill="1" applyBorder="1" applyProtection="1"/>
    <xf numFmtId="0" fontId="0" fillId="0" borderId="9" xfId="0" applyFill="1" applyBorder="1" applyAlignment="1" applyProtection="1">
      <alignment horizontal="left" vertical="top" wrapText="1"/>
    </xf>
    <xf numFmtId="0" fontId="14" fillId="0" borderId="0" xfId="0" applyFont="1" applyFill="1" applyAlignment="1" applyProtection="1">
      <alignment vertical="top"/>
    </xf>
    <xf numFmtId="0" fontId="16" fillId="0" borderId="2" xfId="0" applyFont="1" applyFill="1" applyBorder="1" applyAlignment="1" applyProtection="1">
      <alignment horizontal="center" vertical="center" wrapText="1"/>
      <protection locked="0"/>
    </xf>
    <xf numFmtId="0" fontId="15" fillId="0" borderId="0" xfId="1" applyFill="1" applyAlignment="1" applyProtection="1">
      <alignment wrapText="1"/>
    </xf>
    <xf numFmtId="0" fontId="3" fillId="0" borderId="0" xfId="0" applyFont="1" applyFill="1" applyProtection="1"/>
    <xf numFmtId="0" fontId="17" fillId="0" borderId="0" xfId="0" applyFont="1" applyFill="1" applyProtection="1"/>
    <xf numFmtId="0" fontId="1" fillId="0" borderId="0" xfId="0" applyFont="1" applyFill="1" applyProtection="1"/>
    <xf numFmtId="0" fontId="18" fillId="0" borderId="0" xfId="0" applyFont="1" applyProtection="1"/>
    <xf numFmtId="0" fontId="11" fillId="0" borderId="12" xfId="0" applyFont="1" applyBorder="1" applyProtection="1"/>
    <xf numFmtId="0" fontId="12" fillId="0" borderId="6" xfId="0" applyFont="1" applyBorder="1" applyProtection="1"/>
    <xf numFmtId="0" fontId="0" fillId="0" borderId="6" xfId="0" applyBorder="1" applyProtection="1"/>
    <xf numFmtId="0" fontId="0" fillId="0" borderId="13" xfId="0" applyBorder="1" applyProtection="1"/>
    <xf numFmtId="0" fontId="1" fillId="0" borderId="6" xfId="0" applyFont="1" applyBorder="1" applyProtection="1"/>
    <xf numFmtId="0" fontId="11" fillId="0" borderId="8" xfId="0" applyFont="1" applyBorder="1" applyProtection="1"/>
    <xf numFmtId="0" fontId="12" fillId="0" borderId="1" xfId="0" applyFont="1" applyBorder="1" applyProtection="1"/>
    <xf numFmtId="0" fontId="0" fillId="0" borderId="1" xfId="0" applyBorder="1" applyProtection="1"/>
    <xf numFmtId="0" fontId="0" fillId="0" borderId="9" xfId="0" applyBorder="1" applyProtection="1"/>
    <xf numFmtId="0" fontId="1" fillId="0" borderId="1" xfId="0" applyFont="1" applyBorder="1" applyProtection="1"/>
    <xf numFmtId="0" fontId="10" fillId="0" borderId="1" xfId="0" applyFont="1" applyBorder="1" applyProtection="1"/>
    <xf numFmtId="0" fontId="8" fillId="2" borderId="3" xfId="0" applyFont="1" applyFill="1" applyBorder="1" applyProtection="1"/>
    <xf numFmtId="0" fontId="1" fillId="2" borderId="4" xfId="0" applyFont="1" applyFill="1" applyBorder="1" applyProtection="1"/>
    <xf numFmtId="0" fontId="0" fillId="2" borderId="5" xfId="0" applyFill="1" applyBorder="1" applyProtection="1"/>
    <xf numFmtId="0" fontId="8" fillId="0" borderId="0" xfId="0" applyFont="1" applyBorder="1" applyAlignment="1" applyProtection="1">
      <alignment horizontal="left"/>
    </xf>
    <xf numFmtId="0" fontId="0" fillId="0" borderId="0" xfId="0" applyBorder="1" applyProtection="1"/>
    <xf numFmtId="0" fontId="9" fillId="0" borderId="3" xfId="0" applyFont="1" applyBorder="1" applyAlignment="1" applyProtection="1">
      <alignment vertical="center"/>
    </xf>
    <xf numFmtId="0" fontId="6" fillId="0" borderId="4" xfId="0" applyFont="1" applyBorder="1" applyProtection="1"/>
    <xf numFmtId="0" fontId="9"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9" fillId="0" borderId="3" xfId="0" applyFont="1" applyBorder="1" applyProtection="1"/>
    <xf numFmtId="0" fontId="8" fillId="0" borderId="3" xfId="0" applyFont="1" applyBorder="1" applyAlignment="1" applyProtection="1">
      <alignment vertical="center"/>
    </xf>
    <xf numFmtId="0" fontId="8" fillId="0" borderId="6" xfId="0" applyFont="1" applyBorder="1" applyAlignment="1" applyProtection="1">
      <alignment vertical="center"/>
    </xf>
    <xf numFmtId="0" fontId="0" fillId="0" borderId="13" xfId="0" applyFont="1" applyBorder="1" applyAlignment="1" applyProtection="1">
      <alignment horizontal="left" vertical="top" wrapText="1"/>
    </xf>
    <xf numFmtId="0" fontId="9" fillId="0" borderId="6" xfId="0" applyFont="1" applyFill="1" applyBorder="1" applyAlignment="1" applyProtection="1">
      <alignment horizontal="center" vertical="center" wrapText="1"/>
    </xf>
    <xf numFmtId="0" fontId="0" fillId="0" borderId="7" xfId="0" applyBorder="1" applyAlignment="1" applyProtection="1">
      <alignment vertical="top" wrapText="1"/>
    </xf>
    <xf numFmtId="0" fontId="0" fillId="0" borderId="11" xfId="0" applyBorder="1" applyAlignment="1" applyProtection="1">
      <alignment vertical="center"/>
    </xf>
    <xf numFmtId="0" fontId="0" fillId="0" borderId="1" xfId="0" applyFill="1" applyBorder="1" applyAlignment="1" applyProtection="1">
      <alignment horizontal="left" vertical="top" wrapText="1"/>
    </xf>
    <xf numFmtId="0" fontId="0" fillId="0" borderId="15" xfId="0" applyBorder="1" applyAlignment="1" applyProtection="1">
      <alignment vertical="top" wrapText="1"/>
    </xf>
    <xf numFmtId="0" fontId="0" fillId="0" borderId="15" xfId="0" applyBorder="1" applyAlignment="1" applyProtection="1"/>
    <xf numFmtId="0" fontId="0" fillId="0" borderId="4" xfId="0" applyFill="1" applyBorder="1" applyAlignment="1" applyProtection="1">
      <alignment horizontal="left" vertical="top" wrapText="1"/>
    </xf>
    <xf numFmtId="0" fontId="6" fillId="0" borderId="2" xfId="0" applyFont="1" applyBorder="1" applyAlignment="1" applyProtection="1">
      <alignment horizontal="center" vertical="center" wrapText="1"/>
    </xf>
    <xf numFmtId="0" fontId="0" fillId="0" borderId="4"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7" xfId="0" applyBorder="1" applyAlignment="1" applyProtection="1"/>
    <xf numFmtId="0" fontId="0" fillId="0" borderId="12" xfId="0" applyBorder="1" applyAlignment="1" applyProtection="1"/>
    <xf numFmtId="0" fontId="0" fillId="0" borderId="8" xfId="0" applyBorder="1" applyAlignment="1" applyProtection="1">
      <alignment vertical="center"/>
    </xf>
    <xf numFmtId="0" fontId="0" fillId="0" borderId="9" xfId="0" applyBorder="1" applyAlignment="1" applyProtection="1">
      <alignment vertical="center"/>
    </xf>
    <xf numFmtId="0" fontId="7" fillId="0" borderId="9" xfId="0" applyFont="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6" fillId="0" borderId="5"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6" fillId="2" borderId="2" xfId="0" applyFont="1" applyFill="1" applyBorder="1" applyAlignment="1" applyProtection="1">
      <alignment horizontal="center" vertical="center" wrapText="1"/>
    </xf>
    <xf numFmtId="0" fontId="0" fillId="0" borderId="9" xfId="0" applyFill="1" applyBorder="1" applyAlignment="1" applyProtection="1">
      <alignment vertical="center" wrapText="1"/>
    </xf>
    <xf numFmtId="0" fontId="0" fillId="0" borderId="9" xfId="0" applyBorder="1" applyAlignment="1" applyProtection="1">
      <alignment vertical="center" wrapText="1"/>
    </xf>
    <xf numFmtId="0" fontId="7" fillId="0" borderId="5" xfId="0" applyFont="1" applyBorder="1" applyAlignment="1" applyProtection="1">
      <alignment horizontal="left" vertical="top" wrapText="1"/>
    </xf>
    <xf numFmtId="0" fontId="7" fillId="0" borderId="5" xfId="0" applyFont="1" applyBorder="1" applyAlignment="1" applyProtection="1">
      <alignment horizontal="left" vertical="center" wrapText="1"/>
    </xf>
    <xf numFmtId="0" fontId="0" fillId="0" borderId="10" xfId="0" applyBorder="1" applyAlignment="1" applyProtection="1">
      <alignment vertical="center"/>
    </xf>
    <xf numFmtId="0" fontId="7" fillId="0" borderId="10" xfId="0" applyFont="1" applyBorder="1" applyAlignment="1" applyProtection="1">
      <alignment wrapText="1"/>
    </xf>
    <xf numFmtId="0" fontId="1" fillId="0" borderId="0" xfId="0" applyFont="1" applyAlignment="1" applyProtection="1">
      <alignment vertical="top"/>
    </xf>
    <xf numFmtId="0" fontId="0" fillId="0" borderId="2" xfId="0" applyFont="1" applyBorder="1" applyAlignment="1" applyProtection="1">
      <alignment horizontal="left" vertical="top" wrapText="1"/>
    </xf>
    <xf numFmtId="0" fontId="9" fillId="0" borderId="4" xfId="0" applyFont="1" applyFill="1" applyBorder="1" applyAlignment="1" applyProtection="1">
      <alignment horizontal="center" vertical="center" wrapText="1"/>
    </xf>
    <xf numFmtId="0" fontId="0" fillId="0" borderId="3" xfId="0" applyBorder="1" applyAlignment="1" applyProtection="1">
      <alignment vertical="top" wrapText="1"/>
    </xf>
    <xf numFmtId="0" fontId="6" fillId="0" borderId="4" xfId="0" applyFont="1" applyFill="1" applyBorder="1" applyAlignment="1" applyProtection="1">
      <alignment horizontal="center" vertical="center" wrapText="1"/>
    </xf>
    <xf numFmtId="0" fontId="0" fillId="0" borderId="9" xfId="0" quotePrefix="1" applyBorder="1" applyAlignment="1" applyProtection="1">
      <alignment vertical="center" wrapText="1"/>
    </xf>
    <xf numFmtId="0" fontId="7" fillId="2" borderId="2" xfId="0" applyFont="1" applyFill="1" applyBorder="1" applyAlignment="1" applyProtection="1">
      <alignment horizontal="center" vertical="center" wrapText="1"/>
    </xf>
    <xf numFmtId="0" fontId="0" fillId="0" borderId="15" xfId="0" applyFill="1" applyBorder="1" applyAlignment="1" applyProtection="1">
      <alignment vertical="center" wrapText="1"/>
    </xf>
    <xf numFmtId="0" fontId="0" fillId="0" borderId="9" xfId="0" applyFill="1" applyBorder="1" applyAlignment="1" applyProtection="1">
      <alignment vertical="center"/>
    </xf>
    <xf numFmtId="0" fontId="0" fillId="0" borderId="10" xfId="0" applyFill="1" applyBorder="1" applyAlignment="1" applyProtection="1">
      <alignment vertical="center" wrapText="1"/>
    </xf>
    <xf numFmtId="0" fontId="0" fillId="0" borderId="8" xfId="0" applyBorder="1" applyAlignment="1" applyProtection="1">
      <alignment vertical="center" wrapText="1"/>
    </xf>
    <xf numFmtId="0" fontId="0" fillId="0" borderId="3" xfId="0" applyBorder="1" applyAlignment="1" applyProtection="1">
      <alignment vertical="center"/>
    </xf>
    <xf numFmtId="0" fontId="0" fillId="0" borderId="5" xfId="0" applyBorder="1" applyAlignment="1" applyProtection="1">
      <alignment vertical="center" wrapText="1"/>
    </xf>
    <xf numFmtId="0" fontId="1" fillId="0" borderId="0" xfId="0" applyFont="1" applyAlignment="1" applyProtection="1">
      <alignment horizontal="left" vertical="top"/>
    </xf>
    <xf numFmtId="0" fontId="0" fillId="0" borderId="0" xfId="0" applyBorder="1" applyAlignment="1" applyProtection="1">
      <alignment horizontal="left" vertical="top" wrapText="1"/>
    </xf>
    <xf numFmtId="0" fontId="0" fillId="0" borderId="10" xfId="0" quotePrefix="1" applyBorder="1" applyAlignment="1" applyProtection="1">
      <alignment horizontal="left" vertical="top" wrapText="1"/>
    </xf>
    <xf numFmtId="0" fontId="0" fillId="0" borderId="2" xfId="0" quotePrefix="1" applyBorder="1" applyAlignment="1" applyProtection="1">
      <alignment horizontal="left" vertical="top" wrapText="1"/>
    </xf>
    <xf numFmtId="0" fontId="0" fillId="0" borderId="11" xfId="0" quotePrefix="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5" xfId="0" applyFont="1" applyFill="1" applyBorder="1" applyAlignment="1" applyProtection="1">
      <alignment horizontal="left" vertical="center" wrapText="1"/>
    </xf>
    <xf numFmtId="0" fontId="0" fillId="0" borderId="10" xfId="0" quotePrefix="1" applyFill="1" applyBorder="1" applyAlignment="1" applyProtection="1">
      <alignment horizontal="left" vertical="top" wrapText="1"/>
    </xf>
    <xf numFmtId="0" fontId="0" fillId="0" borderId="0" xfId="0" applyFill="1" applyProtection="1"/>
    <xf numFmtId="0" fontId="0" fillId="0" borderId="0" xfId="0" applyAlignment="1" applyProtection="1">
      <alignment vertical="center"/>
    </xf>
    <xf numFmtId="0" fontId="1" fillId="0" borderId="0" xfId="0" applyFont="1" applyAlignment="1" applyProtection="1">
      <alignment vertical="center"/>
    </xf>
    <xf numFmtId="0" fontId="0" fillId="0" borderId="4" xfId="0" applyBorder="1" applyAlignment="1" applyProtection="1">
      <alignment vertical="top" wrapText="1"/>
    </xf>
    <xf numFmtId="0" fontId="0" fillId="0" borderId="10" xfId="0" applyBorder="1" applyAlignment="1" applyProtection="1"/>
    <xf numFmtId="0" fontId="0" fillId="0" borderId="5" xfId="0" applyFont="1" applyBorder="1" applyAlignment="1" applyProtection="1">
      <alignment horizontal="center" vertical="center" wrapText="1"/>
      <protection locked="0"/>
    </xf>
    <xf numFmtId="2" fontId="0" fillId="0" borderId="11" xfId="0" applyNumberFormat="1"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4"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protection locked="0"/>
    </xf>
    <xf numFmtId="0" fontId="0" fillId="0" borderId="11" xfId="0" applyFont="1" applyBorder="1" applyAlignment="1" applyProtection="1">
      <alignment horizontal="left" vertical="top" wrapText="1"/>
    </xf>
    <xf numFmtId="0" fontId="0" fillId="0" borderId="11" xfId="0" applyFont="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2" xfId="0" applyBorder="1" applyProtection="1">
      <protection locked="0"/>
    </xf>
    <xf numFmtId="164" fontId="0" fillId="2" borderId="2" xfId="0" applyNumberFormat="1" applyFill="1" applyBorder="1" applyAlignment="1" applyProtection="1">
      <alignment horizontal="center" vertical="center"/>
    </xf>
    <xf numFmtId="1" fontId="0" fillId="0" borderId="2" xfId="0" applyNumberFormat="1" applyFont="1" applyBorder="1" applyAlignment="1" applyProtection="1">
      <alignment horizontal="center" vertical="center" wrapText="1"/>
      <protection locked="0"/>
    </xf>
    <xf numFmtId="2" fontId="0" fillId="0" borderId="2" xfId="0" applyNumberFormat="1" applyFont="1" applyBorder="1" applyAlignment="1" applyProtection="1">
      <alignment horizontal="center" vertical="center" wrapText="1"/>
      <protection locked="0"/>
    </xf>
    <xf numFmtId="2" fontId="0" fillId="2" borderId="2" xfId="0" applyNumberFormat="1" applyFill="1" applyBorder="1" applyAlignment="1" applyProtection="1">
      <alignment horizontal="center" vertical="center"/>
    </xf>
    <xf numFmtId="0" fontId="15" fillId="0" borderId="0" xfId="1" applyProtection="1">
      <protection locked="0"/>
    </xf>
    <xf numFmtId="2" fontId="9" fillId="2" borderId="2" xfId="0" applyNumberFormat="1" applyFont="1" applyFill="1" applyBorder="1" applyProtection="1"/>
    <xf numFmtId="0" fontId="0" fillId="0" borderId="6" xfId="0" applyFont="1" applyBorder="1" applyAlignment="1">
      <alignment wrapText="1"/>
    </xf>
    <xf numFmtId="0" fontId="0" fillId="0" borderId="6" xfId="0" applyBorder="1" applyAlignment="1">
      <alignment wrapText="1"/>
    </xf>
    <xf numFmtId="0" fontId="0" fillId="0" borderId="6"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0" xfId="0" applyAlignment="1" applyProtection="1">
      <alignment horizontal="left" vertical="top" wrapText="1"/>
      <protection locked="0"/>
    </xf>
    <xf numFmtId="0" fontId="0" fillId="0" borderId="0" xfId="0" applyAlignment="1">
      <alignment horizontal="left" vertical="top" wrapText="1"/>
    </xf>
    <xf numFmtId="0" fontId="0" fillId="0" borderId="0" xfId="0" applyAlignment="1" applyProtection="1">
      <alignment wrapText="1"/>
      <protection locked="0"/>
    </xf>
    <xf numFmtId="0" fontId="0" fillId="0" borderId="0" xfId="0" applyAlignment="1">
      <alignment wrapText="1"/>
    </xf>
    <xf numFmtId="0" fontId="4" fillId="0" borderId="0" xfId="0" applyFont="1" applyAlignment="1" applyProtection="1">
      <alignment wrapText="1"/>
      <protection locked="0"/>
    </xf>
    <xf numFmtId="0" fontId="4" fillId="0" borderId="0" xfId="0" applyFont="1" applyAlignment="1">
      <alignment wrapText="1"/>
    </xf>
    <xf numFmtId="9" fontId="0" fillId="0" borderId="6" xfId="0" applyNumberFormat="1" applyBorder="1" applyAlignment="1" applyProtection="1">
      <alignment vertical="center" wrapText="1"/>
      <protection locked="0"/>
    </xf>
    <xf numFmtId="0" fontId="0" fillId="0" borderId="6" xfId="0" applyBorder="1" applyAlignment="1">
      <alignment vertical="center" wrapText="1"/>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7" fillId="0" borderId="11" xfId="0" quotePrefix="1" applyFont="1" applyBorder="1" applyAlignment="1" applyProtection="1">
      <alignment horizontal="left" vertical="center" wrapText="1"/>
    </xf>
    <xf numFmtId="0" fontId="7" fillId="0" borderId="15" xfId="0" quotePrefix="1"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3" xfId="0" applyFont="1" applyBorder="1" applyAlignment="1" applyProtection="1">
      <alignment horizontal="left" vertical="top" wrapText="1"/>
    </xf>
    <xf numFmtId="0" fontId="0" fillId="0" borderId="5" xfId="0" applyBorder="1" applyAlignment="1" applyProtection="1">
      <alignment horizontal="left" vertical="top" wrapText="1"/>
    </xf>
    <xf numFmtId="0" fontId="8" fillId="0" borderId="2" xfId="0" applyFont="1" applyBorder="1" applyAlignment="1" applyProtection="1">
      <alignment horizontal="left"/>
    </xf>
    <xf numFmtId="0" fontId="0" fillId="0" borderId="12"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3" xfId="0" applyBorder="1" applyAlignment="1" applyProtection="1">
      <alignment horizontal="left" vertical="top" wrapText="1"/>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0" fillId="0" borderId="12" xfId="0" applyBorder="1" applyAlignment="1" applyProtection="1">
      <alignment vertical="top" wrapText="1"/>
    </xf>
    <xf numFmtId="0" fontId="0" fillId="0" borderId="6" xfId="0" applyBorder="1" applyAlignment="1" applyProtection="1">
      <alignment vertical="top" wrapText="1"/>
    </xf>
    <xf numFmtId="0" fontId="0" fillId="0" borderId="11" xfId="0" applyBorder="1" applyAlignment="1" applyProtection="1">
      <alignment horizontal="left" vertical="top" wrapText="1"/>
    </xf>
    <xf numFmtId="0" fontId="0" fillId="0" borderId="4" xfId="0" applyBorder="1" applyAlignment="1" applyProtection="1">
      <alignment horizontal="left" vertical="top" wrapText="1"/>
    </xf>
    <xf numFmtId="0" fontId="7" fillId="0" borderId="6" xfId="0" applyFont="1" applyBorder="1" applyAlignment="1" applyProtection="1">
      <alignment horizontal="left" vertical="center" wrapText="1"/>
    </xf>
    <xf numFmtId="0" fontId="0" fillId="0" borderId="0" xfId="0" applyAlignment="1" applyProtection="1">
      <alignment horizontal="left" vertical="center" wrapText="1"/>
    </xf>
    <xf numFmtId="0" fontId="0" fillId="0" borderId="3" xfId="0" applyFill="1" applyBorder="1" applyAlignment="1" applyProtection="1">
      <alignment vertical="center" wrapText="1"/>
    </xf>
    <xf numFmtId="0" fontId="0" fillId="0" borderId="5" xfId="0" applyFill="1" applyBorder="1" applyAlignment="1" applyProtection="1">
      <alignment vertical="center" wrapText="1"/>
    </xf>
    <xf numFmtId="0" fontId="0" fillId="0" borderId="3" xfId="0" applyBorder="1" applyAlignment="1" applyProtection="1">
      <alignment vertical="center" wrapText="1"/>
    </xf>
    <xf numFmtId="0" fontId="0" fillId="0" borderId="5" xfId="0" applyBorder="1" applyAlignment="1" applyProtection="1">
      <alignment vertical="center" wrapText="1"/>
    </xf>
    <xf numFmtId="0" fontId="7"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5" xfId="0" applyBorder="1" applyAlignment="1" applyProtection="1">
      <alignment vertical="center"/>
    </xf>
    <xf numFmtId="0" fontId="0" fillId="0" borderId="11" xfId="0"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7" fillId="0" borderId="12"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8" fillId="0" borderId="3" xfId="0" applyFont="1" applyBorder="1" applyAlignment="1" applyProtection="1">
      <alignment vertical="center" wrapText="1"/>
    </xf>
    <xf numFmtId="0" fontId="8" fillId="0" borderId="4" xfId="0" applyFont="1" applyBorder="1" applyAlignment="1" applyProtection="1">
      <alignment vertical="center" wrapText="1"/>
    </xf>
    <xf numFmtId="0" fontId="0" fillId="0" borderId="15" xfId="0" applyFill="1" applyBorder="1" applyAlignment="1" applyProtection="1">
      <alignment horizontal="left" vertical="center" wrapText="1"/>
    </xf>
    <xf numFmtId="0" fontId="0" fillId="0" borderId="10" xfId="0"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7" fillId="0" borderId="12" xfId="0" applyFont="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8" xfId="0" applyFont="1" applyBorder="1" applyAlignment="1" applyProtection="1">
      <alignment horizontal="left" vertical="top" wrapText="1"/>
    </xf>
    <xf numFmtId="0" fontId="0" fillId="0" borderId="0" xfId="0" applyAlignment="1" applyProtection="1">
      <alignmen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7" fillId="0" borderId="11" xfId="0" quotePrefix="1" applyFont="1" applyFill="1" applyBorder="1" applyAlignment="1" applyProtection="1">
      <alignment horizontal="left" vertical="center" wrapText="1"/>
    </xf>
    <xf numFmtId="0" fontId="7" fillId="0" borderId="10" xfId="0" quotePrefix="1" applyFont="1" applyFill="1" applyBorder="1" applyAlignment="1" applyProtection="1">
      <alignment horizontal="left" vertical="center" wrapText="1"/>
    </xf>
    <xf numFmtId="0" fontId="1" fillId="0" borderId="0" xfId="0" applyFont="1" applyBorder="1"/>
    <xf numFmtId="0" fontId="0" fillId="0" borderId="0" xfId="0" applyBorder="1"/>
    <xf numFmtId="0" fontId="0" fillId="0" borderId="0" xfId="0" applyBorder="1" applyAlignment="1">
      <alignment horizontal="center"/>
    </xf>
    <xf numFmtId="0" fontId="19" fillId="3" borderId="2" xfId="0" applyFont="1" applyFill="1" applyBorder="1"/>
    <xf numFmtId="0" fontId="19" fillId="3" borderId="2" xfId="0" applyFont="1" applyFill="1" applyBorder="1" applyAlignment="1">
      <alignment horizontal="center"/>
    </xf>
    <xf numFmtId="0" fontId="20" fillId="0" borderId="2" xfId="0" applyFont="1" applyBorder="1"/>
    <xf numFmtId="0" fontId="20" fillId="0" borderId="2" xfId="0" applyFont="1" applyBorder="1" applyAlignment="1">
      <alignment horizontal="center"/>
    </xf>
    <xf numFmtId="164" fontId="8" fillId="2" borderId="2" xfId="0" applyNumberFormat="1" applyFont="1" applyFill="1" applyBorder="1" applyAlignment="1" applyProtection="1">
      <alignment vertical="center"/>
    </xf>
  </cellXfs>
  <cellStyles count="2">
    <cellStyle name="Enllaç"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oo.gl/AWbGr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F37"/>
  <sheetViews>
    <sheetView topLeftCell="A16" workbookViewId="0">
      <selection activeCell="J10" sqref="J10"/>
    </sheetView>
  </sheetViews>
  <sheetFormatPr defaultColWidth="8.85546875" defaultRowHeight="15" x14ac:dyDescent="0.25"/>
  <cols>
    <col min="1" max="1" width="3.7109375" style="1" customWidth="1"/>
    <col min="2" max="2" width="12.140625" style="1" customWidth="1"/>
    <col min="3" max="3" width="8.85546875" style="1"/>
    <col min="4" max="4" width="45.7109375" style="1" customWidth="1"/>
    <col min="5" max="5" width="5" style="1" bestFit="1" customWidth="1"/>
    <col min="6" max="6" width="5" style="2" bestFit="1" customWidth="1"/>
    <col min="7" max="7" width="5" style="1" bestFit="1" customWidth="1"/>
    <col min="8" max="8" width="6.28515625" style="1" customWidth="1"/>
    <col min="9" max="9" width="7.28515625" style="1" customWidth="1"/>
    <col min="10" max="16384" width="8.85546875" style="1"/>
  </cols>
  <sheetData>
    <row r="1" spans="1:5" x14ac:dyDescent="0.25">
      <c r="A1" s="14" t="s">
        <v>138</v>
      </c>
      <c r="B1" s="15"/>
      <c r="C1" s="15"/>
      <c r="D1" s="16"/>
    </row>
    <row r="2" spans="1:5" x14ac:dyDescent="0.25">
      <c r="A2" s="17" t="s">
        <v>139</v>
      </c>
      <c r="B2" s="3"/>
      <c r="C2" s="3"/>
      <c r="D2" s="18"/>
    </row>
    <row r="3" spans="1:5" x14ac:dyDescent="0.25">
      <c r="A3" s="13"/>
      <c r="B3" s="4"/>
      <c r="C3" s="4"/>
      <c r="D3" s="4"/>
    </row>
    <row r="5" spans="1:5" x14ac:dyDescent="0.25">
      <c r="A5" s="3" t="s">
        <v>0</v>
      </c>
      <c r="B5" s="3"/>
      <c r="C5" s="3"/>
      <c r="D5" s="3"/>
      <c r="E5" s="4"/>
    </row>
    <row r="7" spans="1:5" x14ac:dyDescent="0.25">
      <c r="B7" s="1" t="s">
        <v>154</v>
      </c>
    </row>
    <row r="8" spans="1:5" x14ac:dyDescent="0.25">
      <c r="B8" s="1" t="s">
        <v>122</v>
      </c>
    </row>
    <row r="9" spans="1:5" x14ac:dyDescent="0.25">
      <c r="B9" s="1" t="s">
        <v>123</v>
      </c>
    </row>
    <row r="10" spans="1:5" x14ac:dyDescent="0.25">
      <c r="B10" s="1" t="s">
        <v>17</v>
      </c>
    </row>
    <row r="12" spans="1:5" x14ac:dyDescent="0.25">
      <c r="A12" s="3" t="s">
        <v>1</v>
      </c>
      <c r="B12" s="3"/>
      <c r="C12" s="3"/>
      <c r="D12" s="3"/>
      <c r="E12" s="4"/>
    </row>
    <row r="14" spans="1:5" x14ac:dyDescent="0.25">
      <c r="B14" s="3" t="s">
        <v>2</v>
      </c>
      <c r="C14" s="3"/>
      <c r="D14" s="3"/>
    </row>
    <row r="15" spans="1:5" ht="30" customHeight="1" x14ac:dyDescent="0.25">
      <c r="B15" s="4"/>
      <c r="C15" s="155" t="s">
        <v>140</v>
      </c>
      <c r="D15" s="156"/>
    </row>
    <row r="16" spans="1:5" x14ac:dyDescent="0.25">
      <c r="C16" s="1" t="s">
        <v>148</v>
      </c>
    </row>
    <row r="17" spans="2:5" ht="45" x14ac:dyDescent="0.25">
      <c r="C17" s="5" t="s">
        <v>4</v>
      </c>
      <c r="D17" s="6" t="s">
        <v>6</v>
      </c>
      <c r="E17" s="6"/>
    </row>
    <row r="18" spans="2:5" ht="60" x14ac:dyDescent="0.25">
      <c r="C18" s="5" t="s">
        <v>5</v>
      </c>
      <c r="D18" s="40" t="s">
        <v>7</v>
      </c>
      <c r="E18" s="6"/>
    </row>
    <row r="19" spans="2:5" ht="60" x14ac:dyDescent="0.25">
      <c r="C19" s="5" t="s">
        <v>8</v>
      </c>
      <c r="D19" s="6" t="s">
        <v>124</v>
      </c>
      <c r="E19" s="6"/>
    </row>
    <row r="22" spans="2:5" x14ac:dyDescent="0.25">
      <c r="B22" s="3" t="s">
        <v>3</v>
      </c>
      <c r="C22" s="3"/>
      <c r="D22" s="3"/>
    </row>
    <row r="23" spans="2:5" ht="51.75" customHeight="1" x14ac:dyDescent="0.25">
      <c r="C23" s="165" t="s">
        <v>149</v>
      </c>
      <c r="D23" s="166"/>
    </row>
    <row r="24" spans="2:5" ht="108" customHeight="1" x14ac:dyDescent="0.25">
      <c r="C24" s="167" t="s">
        <v>150</v>
      </c>
      <c r="D24" s="167"/>
      <c r="E24" s="7"/>
    </row>
    <row r="25" spans="2:5" ht="108.75" customHeight="1" x14ac:dyDescent="0.25">
      <c r="C25" s="159" t="s">
        <v>151</v>
      </c>
      <c r="D25" s="159"/>
      <c r="E25" s="7"/>
    </row>
    <row r="26" spans="2:5" ht="53.25" customHeight="1" x14ac:dyDescent="0.25">
      <c r="C26" s="168" t="s">
        <v>152</v>
      </c>
      <c r="D26" s="168"/>
      <c r="E26" s="47"/>
    </row>
    <row r="27" spans="2:5" ht="14.45" customHeight="1" x14ac:dyDescent="0.25">
      <c r="C27" s="12"/>
      <c r="D27" s="12"/>
      <c r="E27" s="12"/>
    </row>
    <row r="28" spans="2:5" ht="14.45" customHeight="1" x14ac:dyDescent="0.25">
      <c r="B28" s="3" t="s">
        <v>141</v>
      </c>
      <c r="C28" s="48"/>
      <c r="D28" s="48"/>
      <c r="E28" s="47"/>
    </row>
    <row r="29" spans="2:5" ht="36.75" customHeight="1" x14ac:dyDescent="0.25">
      <c r="C29" s="157" t="s">
        <v>142</v>
      </c>
      <c r="D29" s="158"/>
      <c r="E29" s="47"/>
    </row>
    <row r="30" spans="2:5" ht="36" customHeight="1" x14ac:dyDescent="0.25">
      <c r="C30" s="159" t="s">
        <v>143</v>
      </c>
      <c r="D30" s="160"/>
      <c r="E30" s="47"/>
    </row>
    <row r="31" spans="2:5" ht="60.75" customHeight="1" x14ac:dyDescent="0.25">
      <c r="B31" s="161" t="s">
        <v>144</v>
      </c>
      <c r="C31" s="162"/>
      <c r="D31" s="162"/>
      <c r="E31" s="47"/>
    </row>
    <row r="32" spans="2:5" ht="14.25" customHeight="1" x14ac:dyDescent="0.25">
      <c r="B32" s="45"/>
      <c r="C32" s="46"/>
      <c r="D32" s="46"/>
      <c r="E32" s="47"/>
    </row>
    <row r="33" spans="2:5" ht="14.45" customHeight="1" x14ac:dyDescent="0.25">
      <c r="B33" s="3" t="s">
        <v>153</v>
      </c>
      <c r="C33" s="19"/>
      <c r="D33" s="19"/>
      <c r="E33" s="7"/>
    </row>
    <row r="34" spans="2:5" ht="50.25" customHeight="1" x14ac:dyDescent="0.25">
      <c r="C34" s="159" t="s">
        <v>145</v>
      </c>
      <c r="D34" s="159"/>
      <c r="E34" s="7"/>
    </row>
    <row r="35" spans="2:5" ht="31.9" customHeight="1" x14ac:dyDescent="0.25">
      <c r="C35" s="159" t="s">
        <v>147</v>
      </c>
      <c r="D35" s="159"/>
      <c r="E35" s="7"/>
    </row>
    <row r="36" spans="2:5" x14ac:dyDescent="0.25">
      <c r="C36" s="6"/>
      <c r="D36" s="41"/>
    </row>
    <row r="37" spans="2:5" ht="90" customHeight="1" x14ac:dyDescent="0.25">
      <c r="B37" s="163" t="s">
        <v>146</v>
      </c>
      <c r="C37" s="164"/>
      <c r="D37" s="164"/>
    </row>
  </sheetData>
  <sheetProtection selectLockedCells="1"/>
  <mergeCells count="11">
    <mergeCell ref="C15:D15"/>
    <mergeCell ref="C29:D29"/>
    <mergeCell ref="C30:D30"/>
    <mergeCell ref="B31:D31"/>
    <mergeCell ref="B37:D37"/>
    <mergeCell ref="C23:D23"/>
    <mergeCell ref="C24:D24"/>
    <mergeCell ref="C34:D34"/>
    <mergeCell ref="C35:D35"/>
    <mergeCell ref="C25:D25"/>
    <mergeCell ref="C26:D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pageSetUpPr fitToPage="1"/>
  </sheetPr>
  <dimension ref="A1:L128"/>
  <sheetViews>
    <sheetView tabSelected="1" zoomScale="80" zoomScaleNormal="80" workbookViewId="0">
      <pane xSplit="10" ySplit="10" topLeftCell="K71" activePane="bottomRight" state="frozen"/>
      <selection pane="topRight" activeCell="K1" sqref="K1"/>
      <selection pane="bottomLeft" activeCell="A11" sqref="A11"/>
      <selection pane="bottomRight" activeCell="F76" sqref="F76"/>
    </sheetView>
  </sheetViews>
  <sheetFormatPr defaultColWidth="8.85546875" defaultRowHeight="15" x14ac:dyDescent="0.25"/>
  <cols>
    <col min="1" max="1" width="3.7109375" style="8" customWidth="1"/>
    <col min="2" max="2" width="5.140625" style="8" customWidth="1"/>
    <col min="3" max="3" width="11.5703125" style="8" customWidth="1"/>
    <col min="4" max="4" width="53.28515625" style="8" customWidth="1"/>
    <col min="5" max="5" width="27.42578125" style="8" customWidth="1"/>
    <col min="6" max="6" width="15.42578125" style="8" customWidth="1"/>
    <col min="7" max="7" width="9.85546875" style="8" customWidth="1"/>
    <col min="8" max="8" width="15" style="10" customWidth="1"/>
    <col min="9" max="9" width="9.42578125" style="8" bestFit="1" customWidth="1"/>
    <col min="10" max="10" width="8.7109375" style="8" customWidth="1"/>
    <col min="11" max="11" width="15.28515625" style="8" customWidth="1"/>
    <col min="12" max="16384" width="8.85546875" style="8"/>
  </cols>
  <sheetData>
    <row r="1" spans="1:11" ht="31.5" x14ac:dyDescent="0.5">
      <c r="A1" s="58" t="s">
        <v>135</v>
      </c>
      <c r="B1" s="59"/>
      <c r="C1" s="60"/>
      <c r="D1" s="61"/>
      <c r="E1" s="60"/>
      <c r="F1" s="60"/>
      <c r="G1" s="60"/>
      <c r="H1" s="62"/>
      <c r="I1" s="60"/>
      <c r="J1" s="60"/>
      <c r="K1" s="61"/>
    </row>
    <row r="2" spans="1:11" ht="31.5" x14ac:dyDescent="0.5">
      <c r="A2" s="63" t="s">
        <v>136</v>
      </c>
      <c r="B2" s="64"/>
      <c r="C2" s="65"/>
      <c r="D2" s="66"/>
      <c r="E2" s="65"/>
      <c r="F2" s="65"/>
      <c r="G2" s="65"/>
      <c r="H2" s="67"/>
      <c r="I2" s="65"/>
      <c r="J2" s="65"/>
      <c r="K2" s="66"/>
    </row>
    <row r="3" spans="1:11" ht="26.25" x14ac:dyDescent="0.4">
      <c r="A3" s="68" t="s">
        <v>9</v>
      </c>
      <c r="B3" s="65"/>
      <c r="C3" s="65"/>
      <c r="D3" s="65"/>
      <c r="E3" s="65"/>
      <c r="F3" s="65"/>
      <c r="G3" s="65"/>
      <c r="H3" s="67"/>
      <c r="I3" s="65"/>
      <c r="J3" s="65"/>
      <c r="K3" s="65"/>
    </row>
    <row r="4" spans="1:11" ht="30.6" customHeight="1" x14ac:dyDescent="0.25">
      <c r="B4" s="69" t="s">
        <v>27</v>
      </c>
      <c r="C4" s="70"/>
      <c r="D4" s="71"/>
      <c r="E4" s="175" t="s">
        <v>164</v>
      </c>
      <c r="F4" s="176"/>
      <c r="G4" s="176"/>
      <c r="H4" s="176"/>
      <c r="I4" s="176"/>
      <c r="J4" s="176"/>
      <c r="K4" s="177"/>
    </row>
    <row r="5" spans="1:11" ht="15.75" x14ac:dyDescent="0.25">
      <c r="B5" s="174" t="s">
        <v>28</v>
      </c>
      <c r="C5" s="174"/>
      <c r="D5" s="148"/>
      <c r="E5" s="178"/>
      <c r="F5" s="179"/>
      <c r="G5" s="179"/>
      <c r="H5" s="179"/>
      <c r="I5" s="179"/>
      <c r="J5" s="179"/>
      <c r="K5" s="180"/>
    </row>
    <row r="6" spans="1:11" ht="15.75" x14ac:dyDescent="0.25">
      <c r="B6" s="174" t="s">
        <v>29</v>
      </c>
      <c r="C6" s="174"/>
      <c r="D6" s="148"/>
      <c r="E6" s="178"/>
      <c r="F6" s="179"/>
      <c r="G6" s="179"/>
      <c r="H6" s="179"/>
      <c r="I6" s="179"/>
      <c r="J6" s="179"/>
      <c r="K6" s="180"/>
    </row>
    <row r="7" spans="1:11" ht="15.75" x14ac:dyDescent="0.25">
      <c r="B7" s="174" t="s">
        <v>30</v>
      </c>
      <c r="C7" s="174"/>
      <c r="D7" s="148"/>
      <c r="E7" s="181"/>
      <c r="F7" s="182"/>
      <c r="G7" s="182"/>
      <c r="H7" s="182"/>
      <c r="I7" s="182"/>
      <c r="J7" s="182"/>
      <c r="K7" s="183"/>
    </row>
    <row r="8" spans="1:11" ht="15.75" x14ac:dyDescent="0.25">
      <c r="B8" s="72"/>
      <c r="C8" s="72"/>
      <c r="D8" s="73"/>
    </row>
    <row r="9" spans="1:11" x14ac:dyDescent="0.25">
      <c r="G9" s="185" t="s">
        <v>11</v>
      </c>
      <c r="H9" s="186"/>
      <c r="I9" s="186"/>
      <c r="J9" s="186"/>
      <c r="K9" s="187"/>
    </row>
    <row r="10" spans="1:11" s="27" customFormat="1" ht="42" customHeight="1" x14ac:dyDescent="0.3">
      <c r="B10" s="74" t="s">
        <v>16</v>
      </c>
      <c r="C10" s="75"/>
      <c r="D10" s="75"/>
      <c r="E10" s="76" t="s">
        <v>31</v>
      </c>
      <c r="F10" s="77" t="s">
        <v>19</v>
      </c>
      <c r="G10" s="188" t="str">
        <f>+IF(K10&lt;18, "NO ARRIBA AL MÍNIM PER SER AVALUAT","POT SER AVALUAT")</f>
        <v>NO ARRIBA AL MÍNIM PER SER AVALUAT</v>
      </c>
      <c r="H10" s="189"/>
      <c r="I10" s="189"/>
      <c r="J10" s="190"/>
      <c r="K10" s="154">
        <f>+J11+J95+J107</f>
        <v>0</v>
      </c>
    </row>
    <row r="11" spans="1:11" s="27" customFormat="1" ht="18.75" x14ac:dyDescent="0.3">
      <c r="B11" s="78" t="s">
        <v>10</v>
      </c>
      <c r="C11" s="25"/>
      <c r="D11" s="25"/>
      <c r="E11" s="25"/>
      <c r="F11" s="25"/>
      <c r="G11" s="25"/>
      <c r="H11" s="25"/>
      <c r="I11" s="26"/>
      <c r="J11" s="24">
        <f>+IF(I12&gt;0,I12,I54)</f>
        <v>0</v>
      </c>
      <c r="K11" s="57" t="str">
        <f>IF(AND(I12&gt;0,I54&gt;0),"Has introduït dades als dos ambits, Reviseu les dades.","")</f>
        <v/>
      </c>
    </row>
    <row r="12" spans="1:11" s="20" customFormat="1" ht="26.45" customHeight="1" x14ac:dyDescent="0.25">
      <c r="B12" s="79" t="s">
        <v>111</v>
      </c>
      <c r="C12" s="80"/>
      <c r="D12" s="80"/>
      <c r="E12" s="80"/>
      <c r="F12" s="21"/>
      <c r="G12" s="21"/>
      <c r="H12" s="21"/>
      <c r="I12" s="22">
        <f>H13+H14+H22+H25++G31+H32+H44+G49+G50+G51+G52</f>
        <v>0</v>
      </c>
      <c r="J12" s="23"/>
    </row>
    <row r="13" spans="1:11" ht="45" customHeight="1" x14ac:dyDescent="0.25">
      <c r="C13" s="172" t="s">
        <v>137</v>
      </c>
      <c r="D13" s="173"/>
      <c r="E13" s="81" t="s">
        <v>32</v>
      </c>
      <c r="F13" s="134" t="s">
        <v>20</v>
      </c>
      <c r="G13" s="31">
        <f>+IF(F13="SI",3,0)</f>
        <v>0</v>
      </c>
      <c r="H13" s="9">
        <f>G13</f>
        <v>0</v>
      </c>
    </row>
    <row r="14" spans="1:11" ht="62.25" customHeight="1" x14ac:dyDescent="0.25">
      <c r="C14" s="191" t="s">
        <v>39</v>
      </c>
      <c r="D14" s="192"/>
      <c r="E14" s="195" t="s">
        <v>25</v>
      </c>
      <c r="F14" s="82"/>
      <c r="G14" s="49"/>
      <c r="H14" s="9">
        <f>G16+G17+G18+G19+G20+G21</f>
        <v>0</v>
      </c>
    </row>
    <row r="15" spans="1:11" ht="28.5" customHeight="1" x14ac:dyDescent="0.25">
      <c r="C15" s="83"/>
      <c r="D15" s="84" t="s">
        <v>34</v>
      </c>
      <c r="E15" s="196"/>
      <c r="F15" s="85"/>
      <c r="G15" s="50"/>
    </row>
    <row r="16" spans="1:11" ht="23.25" customHeight="1" x14ac:dyDescent="0.25">
      <c r="C16" s="86"/>
      <c r="D16" s="86" t="s">
        <v>35</v>
      </c>
      <c r="E16" s="196"/>
      <c r="F16" s="135"/>
      <c r="G16" s="34">
        <f>F16*1.5</f>
        <v>0</v>
      </c>
    </row>
    <row r="17" spans="3:9" ht="24" customHeight="1" x14ac:dyDescent="0.25">
      <c r="C17" s="86"/>
      <c r="D17" s="86" t="s">
        <v>36</v>
      </c>
      <c r="E17" s="196"/>
      <c r="F17" s="135"/>
      <c r="G17" s="34">
        <f>F17</f>
        <v>0</v>
      </c>
    </row>
    <row r="18" spans="3:9" ht="27" customHeight="1" x14ac:dyDescent="0.25">
      <c r="C18" s="86"/>
      <c r="D18" s="86" t="s">
        <v>37</v>
      </c>
      <c r="E18" s="196"/>
      <c r="F18" s="135"/>
      <c r="G18" s="34">
        <f>F18*1.25</f>
        <v>0</v>
      </c>
    </row>
    <row r="19" spans="3:9" ht="24.75" customHeight="1" x14ac:dyDescent="0.25">
      <c r="C19" s="86"/>
      <c r="D19" s="86" t="s">
        <v>38</v>
      </c>
      <c r="E19" s="196"/>
      <c r="F19" s="135"/>
      <c r="G19" s="34">
        <f>F19*0.9</f>
        <v>0</v>
      </c>
    </row>
    <row r="20" spans="3:9" ht="20.25" customHeight="1" x14ac:dyDescent="0.25">
      <c r="C20" s="87"/>
      <c r="D20" s="84" t="s">
        <v>33</v>
      </c>
      <c r="E20" s="196"/>
      <c r="F20" s="135"/>
      <c r="G20" s="33">
        <f>+F20</f>
        <v>0</v>
      </c>
    </row>
    <row r="21" spans="3:9" ht="21.75" customHeight="1" x14ac:dyDescent="0.25">
      <c r="C21" s="87"/>
      <c r="D21" s="84" t="s">
        <v>12</v>
      </c>
      <c r="E21" s="196"/>
      <c r="F21" s="135"/>
      <c r="G21" s="33">
        <f>+F21*0.5</f>
        <v>0</v>
      </c>
    </row>
    <row r="22" spans="3:9" ht="30.75" customHeight="1" x14ac:dyDescent="0.25">
      <c r="C22" s="193" t="s">
        <v>40</v>
      </c>
      <c r="D22" s="175"/>
      <c r="E22" s="195" t="s">
        <v>24</v>
      </c>
      <c r="F22" s="88"/>
      <c r="G22" s="30"/>
      <c r="H22" s="9">
        <f>G23+G24</f>
        <v>0</v>
      </c>
    </row>
    <row r="23" spans="3:9" ht="28.5" customHeight="1" x14ac:dyDescent="0.25">
      <c r="C23" s="175"/>
      <c r="D23" s="32" t="s">
        <v>41</v>
      </c>
      <c r="E23" s="203"/>
      <c r="F23" s="136"/>
      <c r="G23" s="31">
        <f>+F23*1.25</f>
        <v>0</v>
      </c>
    </row>
    <row r="24" spans="3:9" ht="28.5" customHeight="1" x14ac:dyDescent="0.25">
      <c r="C24" s="181"/>
      <c r="D24" s="32" t="s">
        <v>42</v>
      </c>
      <c r="E24" s="204"/>
      <c r="F24" s="136"/>
      <c r="G24" s="31">
        <f>+F24*0.5</f>
        <v>0</v>
      </c>
    </row>
    <row r="25" spans="3:9" ht="63.75" customHeight="1" x14ac:dyDescent="0.25">
      <c r="C25" s="184" t="s">
        <v>46</v>
      </c>
      <c r="D25" s="194"/>
      <c r="E25" s="201" t="s">
        <v>25</v>
      </c>
      <c r="F25" s="90"/>
      <c r="G25" s="30"/>
      <c r="H25" s="9">
        <f>G26+G27+G28+G29+G30</f>
        <v>0</v>
      </c>
      <c r="I25" s="51"/>
    </row>
    <row r="26" spans="3:9" ht="33" customHeight="1" x14ac:dyDescent="0.25">
      <c r="C26" s="91"/>
      <c r="D26" s="111" t="s">
        <v>43</v>
      </c>
      <c r="E26" s="201"/>
      <c r="F26" s="137"/>
      <c r="G26" s="34">
        <f>F26*1.25</f>
        <v>0</v>
      </c>
    </row>
    <row r="27" spans="3:9" ht="32.25" customHeight="1" x14ac:dyDescent="0.25">
      <c r="C27" s="92"/>
      <c r="D27" s="111" t="s">
        <v>44</v>
      </c>
      <c r="E27" s="201"/>
      <c r="F27" s="137"/>
      <c r="G27" s="34">
        <f>F27*0.9</f>
        <v>0</v>
      </c>
    </row>
    <row r="28" spans="3:9" ht="33.75" customHeight="1" x14ac:dyDescent="0.25">
      <c r="C28" s="93"/>
      <c r="D28" s="111" t="s">
        <v>45</v>
      </c>
      <c r="E28" s="201"/>
      <c r="F28" s="137"/>
      <c r="G28" s="34">
        <f>F28</f>
        <v>0</v>
      </c>
    </row>
    <row r="29" spans="3:9" ht="35.25" customHeight="1" x14ac:dyDescent="0.25">
      <c r="C29" s="93"/>
      <c r="D29" s="111" t="s">
        <v>48</v>
      </c>
      <c r="E29" s="201"/>
      <c r="F29" s="137"/>
      <c r="G29" s="34">
        <f>F29*0.75</f>
        <v>0</v>
      </c>
    </row>
    <row r="30" spans="3:9" ht="25.5" customHeight="1" x14ac:dyDescent="0.25">
      <c r="C30" s="133"/>
      <c r="D30" s="132" t="s">
        <v>47</v>
      </c>
      <c r="E30" s="202"/>
      <c r="F30" s="137"/>
      <c r="G30" s="34">
        <f>F30*0.5</f>
        <v>0</v>
      </c>
    </row>
    <row r="31" spans="3:9" ht="93.75" customHeight="1" x14ac:dyDescent="0.25">
      <c r="C31" s="106" t="s">
        <v>49</v>
      </c>
      <c r="D31" s="96"/>
      <c r="E31" s="97" t="s">
        <v>25</v>
      </c>
      <c r="F31" s="136"/>
      <c r="G31" s="31">
        <f>+F31*0.5</f>
        <v>0</v>
      </c>
    </row>
    <row r="32" spans="3:9" ht="48" customHeight="1" x14ac:dyDescent="0.25">
      <c r="C32" s="199" t="s">
        <v>50</v>
      </c>
      <c r="D32" s="205"/>
      <c r="E32" s="208" t="s">
        <v>157</v>
      </c>
      <c r="F32" s="138"/>
      <c r="G32" s="99"/>
      <c r="H32" s="152">
        <f>(1.5*G38+3*(G39+G40)+1.5*G41)/10</f>
        <v>0</v>
      </c>
      <c r="I32" s="10"/>
    </row>
    <row r="33" spans="3:9" ht="32.25" customHeight="1" x14ac:dyDescent="0.25">
      <c r="C33" s="95"/>
      <c r="D33" s="96" t="s">
        <v>51</v>
      </c>
      <c r="E33" s="212"/>
      <c r="F33" s="139"/>
      <c r="G33" s="31">
        <f>F33</f>
        <v>0</v>
      </c>
    </row>
    <row r="34" spans="3:9" ht="32.25" customHeight="1" x14ac:dyDescent="0.25">
      <c r="C34" s="95"/>
      <c r="D34" s="96" t="s">
        <v>52</v>
      </c>
      <c r="E34" s="212"/>
      <c r="F34" s="139"/>
      <c r="G34" s="31">
        <f>F34*4</f>
        <v>0</v>
      </c>
    </row>
    <row r="35" spans="3:9" ht="32.25" customHeight="1" x14ac:dyDescent="0.25">
      <c r="C35" s="95"/>
      <c r="D35" s="96" t="s">
        <v>53</v>
      </c>
      <c r="E35" s="212"/>
      <c r="F35" s="139"/>
      <c r="G35" s="31">
        <f>F35</f>
        <v>0</v>
      </c>
    </row>
    <row r="36" spans="3:9" ht="32.25" customHeight="1" x14ac:dyDescent="0.25">
      <c r="C36" s="95"/>
      <c r="D36" s="96" t="s">
        <v>54</v>
      </c>
      <c r="E36" s="212"/>
      <c r="F36" s="139"/>
      <c r="G36" s="31">
        <f>F36*4</f>
        <v>0</v>
      </c>
    </row>
    <row r="37" spans="3:9" ht="43.5" customHeight="1" x14ac:dyDescent="0.25">
      <c r="C37" s="95"/>
      <c r="D37" s="96" t="s">
        <v>96</v>
      </c>
      <c r="E37" s="213"/>
      <c r="F37" s="52" t="s">
        <v>173</v>
      </c>
      <c r="G37" s="31">
        <f>VLOOKUP(F37,'N AQU'!B4:C24,2,FALSE)</f>
        <v>40</v>
      </c>
    </row>
    <row r="38" spans="3:9" ht="32.25" customHeight="1" x14ac:dyDescent="0.25">
      <c r="C38" s="95"/>
      <c r="D38" s="96" t="s">
        <v>55</v>
      </c>
      <c r="E38" s="100"/>
      <c r="F38" s="140"/>
      <c r="G38" s="152">
        <f>(G33+G34+G35+G36)/G37</f>
        <v>0</v>
      </c>
    </row>
    <row r="39" spans="3:9" ht="32.25" customHeight="1" x14ac:dyDescent="0.25">
      <c r="C39" s="95"/>
      <c r="D39" s="96" t="s">
        <v>56</v>
      </c>
      <c r="E39" s="97" t="s">
        <v>57</v>
      </c>
      <c r="F39" s="141"/>
      <c r="G39" s="152">
        <f>(G33+G34)/2</f>
        <v>0</v>
      </c>
    </row>
    <row r="40" spans="3:9" ht="32.25" customHeight="1" x14ac:dyDescent="0.25">
      <c r="C40" s="95"/>
      <c r="D40" s="96"/>
      <c r="E40" s="97" t="s">
        <v>58</v>
      </c>
      <c r="F40" s="142"/>
      <c r="G40" s="152">
        <f>(G35+G36)/4</f>
        <v>0</v>
      </c>
    </row>
    <row r="41" spans="3:9" ht="32.25" customHeight="1" x14ac:dyDescent="0.25">
      <c r="C41" s="95"/>
      <c r="D41" s="102" t="s">
        <v>97</v>
      </c>
      <c r="E41" s="208"/>
      <c r="F41" s="141"/>
      <c r="G41" s="33">
        <f>G42+G43</f>
        <v>0</v>
      </c>
    </row>
    <row r="42" spans="3:9" ht="42" customHeight="1" x14ac:dyDescent="0.25">
      <c r="C42" s="95"/>
      <c r="D42" s="102" t="s">
        <v>128</v>
      </c>
      <c r="E42" s="217"/>
      <c r="F42" s="143"/>
      <c r="G42" s="31">
        <f>IF(F42*0.25&gt;=1.25,1.25,F42*0.25)</f>
        <v>0</v>
      </c>
    </row>
    <row r="43" spans="3:9" ht="44.25" customHeight="1" x14ac:dyDescent="0.25">
      <c r="C43" s="95"/>
      <c r="D43" s="102" t="s">
        <v>129</v>
      </c>
      <c r="E43" s="171"/>
      <c r="F43" s="143"/>
      <c r="G43" s="31">
        <f>F43*3</f>
        <v>0</v>
      </c>
    </row>
    <row r="44" spans="3:9" ht="45.75" customHeight="1" x14ac:dyDescent="0.25">
      <c r="C44" s="199" t="s">
        <v>59</v>
      </c>
      <c r="D44" s="205"/>
      <c r="E44" s="216" t="s">
        <v>98</v>
      </c>
      <c r="F44" s="138"/>
      <c r="G44" s="99"/>
      <c r="H44" s="31">
        <f>G45+G46+G47+G48</f>
        <v>0</v>
      </c>
      <c r="I44" s="10"/>
    </row>
    <row r="45" spans="3:9" ht="51.75" customHeight="1" x14ac:dyDescent="0.25">
      <c r="C45" s="95"/>
      <c r="D45" s="103" t="s">
        <v>60</v>
      </c>
      <c r="E45" s="217"/>
      <c r="F45" s="136"/>
      <c r="G45" s="31">
        <f>F45*0.25</f>
        <v>0</v>
      </c>
    </row>
    <row r="46" spans="3:9" ht="47.25" customHeight="1" x14ac:dyDescent="0.25">
      <c r="C46" s="95"/>
      <c r="D46" s="103" t="s">
        <v>61</v>
      </c>
      <c r="E46" s="217"/>
      <c r="F46" s="136"/>
      <c r="G46" s="31">
        <f>IF(F46&lt;=5,F46*0.1,0.5)</f>
        <v>0</v>
      </c>
    </row>
    <row r="47" spans="3:9" ht="32.25" customHeight="1" x14ac:dyDescent="0.25">
      <c r="C47" s="95"/>
      <c r="D47" s="103" t="s">
        <v>62</v>
      </c>
      <c r="E47" s="217"/>
      <c r="F47" s="136"/>
      <c r="G47" s="31">
        <f>F47*0.2</f>
        <v>0</v>
      </c>
    </row>
    <row r="48" spans="3:9" ht="57.75" customHeight="1" x14ac:dyDescent="0.25">
      <c r="C48" s="95"/>
      <c r="D48" s="103" t="s">
        <v>63</v>
      </c>
      <c r="E48" s="171"/>
      <c r="F48" s="136"/>
      <c r="G48" s="31">
        <f>IF(F48&lt;=5,F48*0.1,0.5)</f>
        <v>0</v>
      </c>
    </row>
    <row r="49" spans="2:10" ht="72" customHeight="1" x14ac:dyDescent="0.25">
      <c r="C49" s="197" t="s">
        <v>131</v>
      </c>
      <c r="D49" s="198"/>
      <c r="E49" s="104" t="s">
        <v>22</v>
      </c>
      <c r="F49" s="136"/>
      <c r="G49" s="31">
        <f>IF(F49&lt;=10,F49*0.1,1)</f>
        <v>0</v>
      </c>
      <c r="H49" s="35" t="s">
        <v>65</v>
      </c>
    </row>
    <row r="50" spans="2:10" ht="60" customHeight="1" x14ac:dyDescent="0.25">
      <c r="C50" s="197" t="s">
        <v>167</v>
      </c>
      <c r="D50" s="198"/>
      <c r="E50" s="105" t="s">
        <v>23</v>
      </c>
      <c r="F50" s="136"/>
      <c r="G50" s="31">
        <f>IF(F50&lt;=3,F50*0.5,1.5)</f>
        <v>0</v>
      </c>
      <c r="H50" s="35" t="s">
        <v>65</v>
      </c>
    </row>
    <row r="51" spans="2:10" ht="162.75" customHeight="1" x14ac:dyDescent="0.25">
      <c r="C51" s="199" t="s">
        <v>64</v>
      </c>
      <c r="D51" s="200"/>
      <c r="E51" s="104" t="s">
        <v>21</v>
      </c>
      <c r="F51" s="136"/>
      <c r="G51" s="31">
        <f>IF(F51&lt;=10,F51*0.1,1)</f>
        <v>0</v>
      </c>
      <c r="H51" s="35" t="s">
        <v>65</v>
      </c>
    </row>
    <row r="52" spans="2:10" ht="24.75" x14ac:dyDescent="0.25">
      <c r="C52" s="106" t="s">
        <v>66</v>
      </c>
      <c r="D52" s="106"/>
      <c r="E52" s="107" t="s">
        <v>18</v>
      </c>
      <c r="F52" s="136" t="s">
        <v>20</v>
      </c>
      <c r="G52" s="31">
        <f>+IF(F52="SI",1,0)</f>
        <v>0</v>
      </c>
    </row>
    <row r="53" spans="2:10" ht="26.25" customHeight="1" x14ac:dyDescent="0.25">
      <c r="D53" s="108" t="s">
        <v>85</v>
      </c>
    </row>
    <row r="54" spans="2:10" s="20" customFormat="1" ht="26.45" customHeight="1" x14ac:dyDescent="0.25">
      <c r="B54" s="79" t="s">
        <v>112</v>
      </c>
      <c r="C54" s="21"/>
      <c r="D54" s="21"/>
      <c r="E54" s="21"/>
      <c r="F54" s="21"/>
      <c r="G54" s="21"/>
      <c r="H54" s="21"/>
      <c r="I54" s="231">
        <f>H55+H56+G70+H83+G90+G91+G92+G93+H64+H71</f>
        <v>0</v>
      </c>
      <c r="J54" s="23"/>
    </row>
    <row r="55" spans="2:10" ht="30" customHeight="1" x14ac:dyDescent="0.25">
      <c r="C55" s="218" t="s">
        <v>137</v>
      </c>
      <c r="D55" s="183"/>
      <c r="E55" s="109" t="s">
        <v>32</v>
      </c>
      <c r="F55" s="134" t="s">
        <v>20</v>
      </c>
      <c r="G55" s="31">
        <f>+IF(F55="SI",3,0)</f>
        <v>0</v>
      </c>
      <c r="H55" s="9">
        <f>G55</f>
        <v>0</v>
      </c>
    </row>
    <row r="56" spans="2:10" ht="62.25" customHeight="1" x14ac:dyDescent="0.25">
      <c r="C56" s="191" t="s">
        <v>39</v>
      </c>
      <c r="D56" s="192"/>
      <c r="E56" s="195" t="s">
        <v>25</v>
      </c>
      <c r="F56" s="110"/>
      <c r="G56" s="44"/>
      <c r="H56" s="9">
        <f>G58+G59+G60+G61+G62+G63</f>
        <v>0</v>
      </c>
      <c r="I56" s="35"/>
    </row>
    <row r="57" spans="2:10" ht="28.5" customHeight="1" x14ac:dyDescent="0.25">
      <c r="C57" s="83"/>
      <c r="D57" s="84" t="s">
        <v>34</v>
      </c>
      <c r="E57" s="196"/>
      <c r="F57" s="144"/>
      <c r="G57" s="32"/>
    </row>
    <row r="58" spans="2:10" ht="23.25" customHeight="1" x14ac:dyDescent="0.25">
      <c r="C58" s="86"/>
      <c r="D58" s="86" t="s">
        <v>67</v>
      </c>
      <c r="E58" s="196"/>
      <c r="F58" s="145"/>
      <c r="G58" s="34">
        <f>F58*1.5</f>
        <v>0</v>
      </c>
    </row>
    <row r="59" spans="2:10" ht="24" customHeight="1" x14ac:dyDescent="0.25">
      <c r="C59" s="86"/>
      <c r="D59" s="86" t="s">
        <v>68</v>
      </c>
      <c r="E59" s="196"/>
      <c r="F59" s="145"/>
      <c r="G59" s="34">
        <f>F59</f>
        <v>0</v>
      </c>
    </row>
    <row r="60" spans="2:10" ht="21.75" customHeight="1" x14ac:dyDescent="0.25">
      <c r="C60" s="86"/>
      <c r="D60" s="86" t="s">
        <v>69</v>
      </c>
      <c r="E60" s="196"/>
      <c r="F60" s="145"/>
      <c r="G60" s="34">
        <f>F60*1.25</f>
        <v>0</v>
      </c>
    </row>
    <row r="61" spans="2:10" ht="21" customHeight="1" x14ac:dyDescent="0.25">
      <c r="C61" s="86"/>
      <c r="D61" s="86" t="s">
        <v>70</v>
      </c>
      <c r="E61" s="196"/>
      <c r="F61" s="145"/>
      <c r="G61" s="34">
        <f>F61*0.9</f>
        <v>0</v>
      </c>
    </row>
    <row r="62" spans="2:10" ht="20.25" customHeight="1" x14ac:dyDescent="0.25">
      <c r="C62" s="87"/>
      <c r="D62" s="84" t="s">
        <v>71</v>
      </c>
      <c r="E62" s="196"/>
      <c r="F62" s="145"/>
      <c r="G62" s="34">
        <f>F62*0.75</f>
        <v>0</v>
      </c>
    </row>
    <row r="63" spans="2:10" ht="21.75" customHeight="1" x14ac:dyDescent="0.25">
      <c r="C63" s="87"/>
      <c r="D63" s="84" t="s">
        <v>12</v>
      </c>
      <c r="E63" s="196"/>
      <c r="F63" s="145"/>
      <c r="G63" s="34">
        <f>F63*0.5</f>
        <v>0</v>
      </c>
    </row>
    <row r="64" spans="2:10" ht="63.75" customHeight="1" x14ac:dyDescent="0.25">
      <c r="C64" s="184" t="s">
        <v>72</v>
      </c>
      <c r="D64" s="194"/>
      <c r="E64" s="201" t="s">
        <v>25</v>
      </c>
      <c r="F64" s="90"/>
      <c r="G64" s="30"/>
      <c r="H64" s="9">
        <f>G65+G66+G67+G68+G69</f>
        <v>0</v>
      </c>
      <c r="I64" s="35"/>
    </row>
    <row r="65" spans="3:8" ht="31.5" customHeight="1" x14ac:dyDescent="0.25">
      <c r="C65" s="91"/>
      <c r="D65" s="111" t="s">
        <v>73</v>
      </c>
      <c r="E65" s="201"/>
      <c r="F65" s="137"/>
      <c r="G65" s="34">
        <f>F65</f>
        <v>0</v>
      </c>
    </row>
    <row r="66" spans="3:8" ht="30.75" customHeight="1" x14ac:dyDescent="0.25">
      <c r="C66" s="92"/>
      <c r="D66" s="111" t="s">
        <v>74</v>
      </c>
      <c r="E66" s="201"/>
      <c r="F66" s="137"/>
      <c r="G66" s="34">
        <f>F66*0.7</f>
        <v>0</v>
      </c>
    </row>
    <row r="67" spans="3:8" ht="33.75" customHeight="1" x14ac:dyDescent="0.25">
      <c r="C67" s="93"/>
      <c r="D67" s="111" t="s">
        <v>126</v>
      </c>
      <c r="E67" s="201"/>
      <c r="F67" s="137"/>
      <c r="G67" s="34">
        <f>F67*0.75</f>
        <v>0</v>
      </c>
    </row>
    <row r="68" spans="3:8" ht="33.75" customHeight="1" x14ac:dyDescent="0.25">
      <c r="C68" s="93"/>
      <c r="D68" s="111" t="s">
        <v>75</v>
      </c>
      <c r="E68" s="201"/>
      <c r="F68" s="137"/>
      <c r="G68" s="34">
        <f>F68*0.6</f>
        <v>0</v>
      </c>
    </row>
    <row r="69" spans="3:8" ht="25.5" customHeight="1" x14ac:dyDescent="0.25">
      <c r="C69" s="94"/>
      <c r="D69" s="111" t="s">
        <v>76</v>
      </c>
      <c r="E69" s="202"/>
      <c r="F69" s="137"/>
      <c r="G69" s="34">
        <f>F69*0.3</f>
        <v>0</v>
      </c>
    </row>
    <row r="70" spans="3:8" ht="91.5" customHeight="1" x14ac:dyDescent="0.25">
      <c r="C70" s="95" t="s">
        <v>13</v>
      </c>
      <c r="D70" s="96"/>
      <c r="E70" s="97" t="s">
        <v>25</v>
      </c>
      <c r="F70" s="136"/>
      <c r="G70" s="31">
        <f>+F70*0.5</f>
        <v>0</v>
      </c>
    </row>
    <row r="71" spans="3:8" ht="63" customHeight="1" x14ac:dyDescent="0.25">
      <c r="C71" s="199" t="s">
        <v>84</v>
      </c>
      <c r="D71" s="200"/>
      <c r="E71" s="208" t="s">
        <v>158</v>
      </c>
      <c r="F71" s="112"/>
      <c r="G71" s="99"/>
      <c r="H71" s="149">
        <f>G80+4*G81+2*G82</f>
        <v>0</v>
      </c>
    </row>
    <row r="72" spans="3:8" ht="32.25" customHeight="1" x14ac:dyDescent="0.25">
      <c r="C72" s="95"/>
      <c r="D72" s="96" t="s">
        <v>77</v>
      </c>
      <c r="E72" s="209"/>
      <c r="F72" s="136"/>
      <c r="G72" s="31">
        <f>F72</f>
        <v>0</v>
      </c>
    </row>
    <row r="73" spans="3:8" ht="32.25" customHeight="1" x14ac:dyDescent="0.25">
      <c r="C73" s="95"/>
      <c r="D73" s="96" t="s">
        <v>78</v>
      </c>
      <c r="E73" s="209"/>
      <c r="F73" s="136"/>
      <c r="G73" s="31">
        <f>F73</f>
        <v>0</v>
      </c>
    </row>
    <row r="74" spans="3:8" ht="32.25" customHeight="1" x14ac:dyDescent="0.25">
      <c r="C74" s="95"/>
      <c r="D74" s="96" t="s">
        <v>79</v>
      </c>
      <c r="E74" s="209"/>
      <c r="F74" s="136"/>
      <c r="G74" s="31">
        <f>F74</f>
        <v>0</v>
      </c>
    </row>
    <row r="75" spans="3:8" ht="32.25" customHeight="1" x14ac:dyDescent="0.25">
      <c r="C75" s="95"/>
      <c r="D75" s="96" t="s">
        <v>80</v>
      </c>
      <c r="E75" s="209"/>
      <c r="F75" s="136"/>
      <c r="G75" s="31">
        <f>F75</f>
        <v>0</v>
      </c>
    </row>
    <row r="76" spans="3:8" ht="63.75" customHeight="1" x14ac:dyDescent="0.25">
      <c r="C76" s="95"/>
      <c r="D76" s="96" t="s">
        <v>96</v>
      </c>
      <c r="E76" s="209"/>
      <c r="F76" s="43" t="s">
        <v>175</v>
      </c>
      <c r="G76" s="31">
        <f>VLOOKUP(F76,'N AQU'!B4:C24,2,FALSE)</f>
        <v>24</v>
      </c>
    </row>
    <row r="77" spans="3:8" ht="32.25" customHeight="1" x14ac:dyDescent="0.25">
      <c r="C77" s="95"/>
      <c r="D77" s="103" t="s">
        <v>162</v>
      </c>
      <c r="E77" s="206" t="s">
        <v>165</v>
      </c>
      <c r="F77" s="150"/>
      <c r="G77" s="31">
        <f>F77</f>
        <v>0</v>
      </c>
    </row>
    <row r="78" spans="3:8" ht="92.25" customHeight="1" x14ac:dyDescent="0.25">
      <c r="C78" s="95"/>
      <c r="D78" s="103" t="s">
        <v>159</v>
      </c>
      <c r="E78" s="207"/>
      <c r="F78" s="151"/>
      <c r="G78" s="152">
        <f>F78</f>
        <v>0</v>
      </c>
      <c r="H78" s="153" t="s">
        <v>166</v>
      </c>
    </row>
    <row r="79" spans="3:8" ht="27.75" customHeight="1" x14ac:dyDescent="0.25">
      <c r="C79" s="95"/>
      <c r="D79" s="113" t="s">
        <v>163</v>
      </c>
      <c r="E79" s="146"/>
      <c r="F79" s="114"/>
      <c r="G79" s="31"/>
      <c r="H79" s="53"/>
    </row>
    <row r="80" spans="3:8" ht="32.25" customHeight="1" x14ac:dyDescent="0.25">
      <c r="C80" s="95"/>
      <c r="D80" s="96" t="s">
        <v>81</v>
      </c>
      <c r="E80" s="115"/>
      <c r="F80" s="101"/>
      <c r="G80" s="149">
        <f>IF(G75/G76&lt;=4,G75/G76,4)</f>
        <v>0</v>
      </c>
    </row>
    <row r="81" spans="2:10" ht="32.25" customHeight="1" x14ac:dyDescent="0.25">
      <c r="C81" s="95"/>
      <c r="D81" s="96" t="s">
        <v>82</v>
      </c>
      <c r="E81" s="115"/>
      <c r="F81" s="101"/>
      <c r="G81" s="149">
        <f>IFERROR((G72/G75+G73/(2*G75)+G74/(4*G75)),0)</f>
        <v>0</v>
      </c>
    </row>
    <row r="82" spans="2:10" ht="32.25" customHeight="1" x14ac:dyDescent="0.25">
      <c r="C82" s="95"/>
      <c r="D82" s="116" t="s">
        <v>83</v>
      </c>
      <c r="E82" s="117"/>
      <c r="F82" s="101"/>
      <c r="G82" s="149">
        <f>IFERROR((G77/(G78*100)),0)</f>
        <v>0</v>
      </c>
    </row>
    <row r="83" spans="2:10" ht="45.75" customHeight="1" x14ac:dyDescent="0.25">
      <c r="C83" s="199" t="s">
        <v>86</v>
      </c>
      <c r="D83" s="205"/>
      <c r="E83" s="97"/>
      <c r="F83" s="97"/>
      <c r="G83" s="89"/>
      <c r="H83" s="31">
        <f>G85+G86+G87+G88+G89</f>
        <v>0</v>
      </c>
      <c r="I83" s="10"/>
    </row>
    <row r="84" spans="2:10" ht="45.75" customHeight="1" x14ac:dyDescent="0.25">
      <c r="C84" s="118"/>
      <c r="D84" s="103" t="s">
        <v>91</v>
      </c>
      <c r="E84" s="216" t="s">
        <v>93</v>
      </c>
      <c r="F84" s="98"/>
      <c r="G84" s="99"/>
      <c r="H84" s="8"/>
      <c r="I84" s="10"/>
    </row>
    <row r="85" spans="2:10" ht="32.25" customHeight="1" x14ac:dyDescent="0.25">
      <c r="C85" s="95"/>
      <c r="D85" s="103" t="s">
        <v>87</v>
      </c>
      <c r="E85" s="217"/>
      <c r="F85" s="136"/>
      <c r="G85" s="31">
        <f>F85*0.25</f>
        <v>0</v>
      </c>
    </row>
    <row r="86" spans="2:10" ht="32.25" customHeight="1" x14ac:dyDescent="0.25">
      <c r="C86" s="95"/>
      <c r="D86" s="103" t="s">
        <v>88</v>
      </c>
      <c r="E86" s="217"/>
      <c r="F86" s="136"/>
      <c r="G86" s="31">
        <f>IF(F86&lt;=5,F86*0.1,0.5)</f>
        <v>0</v>
      </c>
    </row>
    <row r="87" spans="2:10" ht="32.25" customHeight="1" x14ac:dyDescent="0.25">
      <c r="C87" s="95"/>
      <c r="D87" s="103" t="s">
        <v>89</v>
      </c>
      <c r="E87" s="217"/>
      <c r="F87" s="136"/>
      <c r="G87" s="31">
        <f>F87*0.2</f>
        <v>0</v>
      </c>
    </row>
    <row r="88" spans="2:10" ht="32.25" customHeight="1" x14ac:dyDescent="0.25">
      <c r="C88" s="95"/>
      <c r="D88" s="103" t="s">
        <v>90</v>
      </c>
      <c r="E88" s="217"/>
      <c r="F88" s="136"/>
      <c r="G88" s="31">
        <f>IF(F88&lt;=5,F88*0.1,0.5)</f>
        <v>0</v>
      </c>
    </row>
    <row r="89" spans="2:10" ht="39.75" customHeight="1" x14ac:dyDescent="0.25">
      <c r="C89" s="119"/>
      <c r="D89" s="120" t="s">
        <v>92</v>
      </c>
      <c r="E89" s="171"/>
      <c r="F89" s="136"/>
      <c r="G89" s="31">
        <f>F89*0.1</f>
        <v>0</v>
      </c>
    </row>
    <row r="90" spans="2:10" ht="72" customHeight="1" x14ac:dyDescent="0.25">
      <c r="C90" s="197" t="s">
        <v>130</v>
      </c>
      <c r="D90" s="198"/>
      <c r="E90" s="104" t="s">
        <v>22</v>
      </c>
      <c r="F90" s="136"/>
      <c r="G90" s="31">
        <f>IF(F90&lt;=10,F90*0.1,1)</f>
        <v>0</v>
      </c>
      <c r="H90" s="35" t="s">
        <v>65</v>
      </c>
    </row>
    <row r="91" spans="2:10" ht="60" customHeight="1" x14ac:dyDescent="0.25">
      <c r="C91" s="197" t="s">
        <v>168</v>
      </c>
      <c r="D91" s="198"/>
      <c r="E91" s="105" t="s">
        <v>155</v>
      </c>
      <c r="F91" s="136"/>
      <c r="G91" s="31">
        <f>IF(F91&lt;=2,F91*0.5,1)</f>
        <v>0</v>
      </c>
      <c r="H91" s="35" t="s">
        <v>65</v>
      </c>
    </row>
    <row r="92" spans="2:10" ht="162.75" customHeight="1" x14ac:dyDescent="0.25">
      <c r="C92" s="199" t="s">
        <v>94</v>
      </c>
      <c r="D92" s="205"/>
      <c r="E92" s="104" t="s">
        <v>21</v>
      </c>
      <c r="F92" s="136"/>
      <c r="G92" s="31">
        <f>IF(F92&lt;=10,F92*0.1,1)</f>
        <v>0</v>
      </c>
      <c r="H92" s="35" t="s">
        <v>65</v>
      </c>
    </row>
    <row r="93" spans="2:10" ht="24.75" x14ac:dyDescent="0.25">
      <c r="C93" s="106" t="s">
        <v>95</v>
      </c>
      <c r="D93" s="106"/>
      <c r="E93" s="107" t="s">
        <v>18</v>
      </c>
      <c r="F93" s="136" t="s">
        <v>20</v>
      </c>
      <c r="G93" s="31">
        <f>+IF(F93="SI",1,0)</f>
        <v>0</v>
      </c>
    </row>
    <row r="94" spans="2:10" ht="30.75" customHeight="1" x14ac:dyDescent="0.25">
      <c r="C94" s="121"/>
      <c r="D94" s="108" t="s">
        <v>85</v>
      </c>
    </row>
    <row r="95" spans="2:10" s="28" customFormat="1" ht="18.75" x14ac:dyDescent="0.3">
      <c r="B95" s="78" t="s">
        <v>14</v>
      </c>
      <c r="C95" s="25"/>
      <c r="D95" s="25"/>
      <c r="E95" s="25"/>
      <c r="F95" s="25"/>
      <c r="G95" s="25"/>
      <c r="H95" s="25"/>
      <c r="I95" s="25"/>
      <c r="J95" s="24">
        <f>G96+H97+G102+G103+G104+G105</f>
        <v>0</v>
      </c>
    </row>
    <row r="96" spans="2:10" ht="60" customHeight="1" x14ac:dyDescent="0.25">
      <c r="C96" s="184" t="s">
        <v>99</v>
      </c>
      <c r="D96" s="173"/>
      <c r="E96" s="104" t="s">
        <v>22</v>
      </c>
      <c r="F96" s="136" t="s">
        <v>20</v>
      </c>
      <c r="G96" s="31">
        <f>+IF(F96="SI",1,0)</f>
        <v>0</v>
      </c>
    </row>
    <row r="97" spans="2:10" ht="22.9" customHeight="1" x14ac:dyDescent="0.25">
      <c r="C97" s="184" t="s">
        <v>100</v>
      </c>
      <c r="D97" s="194"/>
      <c r="E97" s="195" t="s">
        <v>25</v>
      </c>
      <c r="F97" s="98"/>
      <c r="G97" s="99"/>
      <c r="H97" s="31">
        <f>G98+G99+G100+G101</f>
        <v>0</v>
      </c>
    </row>
    <row r="98" spans="2:10" ht="22.9" customHeight="1" x14ac:dyDescent="0.25">
      <c r="C98" s="122"/>
      <c r="D98" s="123" t="s">
        <v>101</v>
      </c>
      <c r="E98" s="214"/>
      <c r="F98" s="136"/>
      <c r="G98" s="31">
        <f>+F98</f>
        <v>0</v>
      </c>
    </row>
    <row r="99" spans="2:10" ht="22.9" customHeight="1" x14ac:dyDescent="0.25">
      <c r="C99" s="122"/>
      <c r="D99" s="124" t="s">
        <v>102</v>
      </c>
      <c r="E99" s="214"/>
      <c r="F99" s="136"/>
      <c r="G99" s="31">
        <f>+F99*0.3</f>
        <v>0</v>
      </c>
    </row>
    <row r="100" spans="2:10" ht="37.5" customHeight="1" x14ac:dyDescent="0.25">
      <c r="C100" s="122"/>
      <c r="D100" s="123" t="s">
        <v>103</v>
      </c>
      <c r="E100" s="196"/>
      <c r="F100" s="136"/>
      <c r="G100" s="31">
        <f>+F100*0.5</f>
        <v>0</v>
      </c>
    </row>
    <row r="101" spans="2:10" ht="29.25" customHeight="1" x14ac:dyDescent="0.25">
      <c r="C101" s="122"/>
      <c r="D101" s="125" t="s">
        <v>104</v>
      </c>
      <c r="E101" s="215"/>
      <c r="F101" s="136"/>
      <c r="G101" s="31">
        <f>+F101*0.15</f>
        <v>0</v>
      </c>
    </row>
    <row r="102" spans="2:10" ht="38.25" customHeight="1" x14ac:dyDescent="0.25">
      <c r="C102" s="184" t="s">
        <v>105</v>
      </c>
      <c r="D102" s="173"/>
      <c r="E102" s="126" t="s">
        <v>26</v>
      </c>
      <c r="F102" s="136"/>
      <c r="G102" s="31">
        <f>+F102</f>
        <v>0</v>
      </c>
    </row>
    <row r="103" spans="2:10" ht="38.25" customHeight="1" x14ac:dyDescent="0.25">
      <c r="C103" s="184" t="s">
        <v>107</v>
      </c>
      <c r="D103" s="173"/>
      <c r="E103" s="104" t="s">
        <v>106</v>
      </c>
      <c r="F103" s="136"/>
      <c r="G103" s="31">
        <f>F103*0.25</f>
        <v>0</v>
      </c>
    </row>
    <row r="104" spans="2:10" ht="106.5" customHeight="1" x14ac:dyDescent="0.25">
      <c r="C104" s="184" t="s">
        <v>108</v>
      </c>
      <c r="D104" s="173"/>
      <c r="E104" s="127" t="s">
        <v>127</v>
      </c>
      <c r="F104" s="136"/>
      <c r="G104" s="31">
        <f>IF(F104*0.3&gt;=1.5,1.5,F104*0.3)</f>
        <v>0</v>
      </c>
    </row>
    <row r="105" spans="2:10" ht="95.25" customHeight="1" x14ac:dyDescent="0.25">
      <c r="C105" s="184" t="s">
        <v>109</v>
      </c>
      <c r="D105" s="173"/>
      <c r="E105" s="104" t="s">
        <v>21</v>
      </c>
      <c r="F105" s="136"/>
      <c r="G105" s="31">
        <f>IF(F105*0.2&gt;=1,1,F105*0.2)</f>
        <v>0</v>
      </c>
      <c r="H105" s="35" t="s">
        <v>65</v>
      </c>
    </row>
    <row r="106" spans="2:10" ht="34.5" customHeight="1" x14ac:dyDescent="0.25">
      <c r="D106" s="108" t="s">
        <v>85</v>
      </c>
    </row>
    <row r="107" spans="2:10" s="28" customFormat="1" ht="18.75" x14ac:dyDescent="0.3">
      <c r="B107" s="78" t="s">
        <v>117</v>
      </c>
      <c r="C107" s="29"/>
      <c r="D107" s="29"/>
      <c r="E107" s="29"/>
      <c r="F107" s="29"/>
      <c r="G107" s="29"/>
      <c r="H107" s="25"/>
      <c r="I107" s="25"/>
      <c r="J107" s="24">
        <f>IF(I108&gt;=4,4,IF(I108&gt;0,I108,IF(I108=0,IF(I115&gt;=4,4,IF(I115&gt;0,I115,0)))))</f>
        <v>0</v>
      </c>
    </row>
    <row r="108" spans="2:10" s="20" customFormat="1" ht="26.45" customHeight="1" x14ac:dyDescent="0.25">
      <c r="B108" s="79" t="s">
        <v>110</v>
      </c>
      <c r="C108" s="80"/>
      <c r="D108" s="80"/>
      <c r="E108" s="80"/>
      <c r="F108" s="21"/>
      <c r="G108" s="21"/>
      <c r="H108" s="21"/>
      <c r="I108" s="22">
        <f>H110+H111+H112+H113</f>
        <v>0</v>
      </c>
      <c r="J108" s="23"/>
    </row>
    <row r="109" spans="2:10" ht="25.5" customHeight="1" x14ac:dyDescent="0.25">
      <c r="C109" s="184" t="s">
        <v>15</v>
      </c>
      <c r="D109" s="194"/>
      <c r="E109" s="90"/>
      <c r="F109" s="90"/>
      <c r="G109" s="11"/>
    </row>
    <row r="110" spans="2:10" ht="45.75" customHeight="1" x14ac:dyDescent="0.25">
      <c r="C110" s="122"/>
      <c r="D110" s="123" t="s">
        <v>116</v>
      </c>
      <c r="E110" s="169" t="s">
        <v>113</v>
      </c>
      <c r="F110" s="139" t="s">
        <v>20</v>
      </c>
      <c r="G110" s="147"/>
      <c r="H110" s="31">
        <f>+IF(F110="SI",1.85,IF(G110&lt;10,0,IF(AND(G110&gt;=10,G110&lt;20),0.615,IF(AND(G110&gt;=20,G110&lt;30),1.23,1.85))))</f>
        <v>0</v>
      </c>
      <c r="I110" s="10"/>
    </row>
    <row r="111" spans="2:10" ht="33.75" customHeight="1" x14ac:dyDescent="0.25">
      <c r="C111" s="122"/>
      <c r="D111" s="123" t="s">
        <v>132</v>
      </c>
      <c r="E111" s="170"/>
      <c r="F111" s="139" t="s">
        <v>20</v>
      </c>
      <c r="G111" s="147"/>
      <c r="H111" s="31">
        <f>+IF(F111="SI",0.92,IF(G111&lt;10,0,IF(AND(G111&gt;=10,G111&lt;15),0.615,0.92)))</f>
        <v>0</v>
      </c>
      <c r="I111" s="10"/>
    </row>
    <row r="112" spans="2:10" ht="30.75" customHeight="1" x14ac:dyDescent="0.25">
      <c r="C112" s="122"/>
      <c r="D112" s="124" t="s">
        <v>133</v>
      </c>
      <c r="E112" s="170"/>
      <c r="F112" s="139" t="s">
        <v>20</v>
      </c>
      <c r="G112" s="147"/>
      <c r="H112" s="31">
        <f>+IF(F112="SI",0.615,IF(G112&lt;10,0,0.615))</f>
        <v>0</v>
      </c>
      <c r="I112" s="10"/>
    </row>
    <row r="113" spans="2:12" ht="30.75" customHeight="1" x14ac:dyDescent="0.25">
      <c r="C113" s="122"/>
      <c r="D113" s="124" t="s">
        <v>134</v>
      </c>
      <c r="E113" s="171"/>
      <c r="F113" s="139" t="s">
        <v>20</v>
      </c>
      <c r="G113" s="139"/>
      <c r="H113" s="31">
        <f>+IF(F113="SI",0.615,IF(G113&lt;10,0,0.615))</f>
        <v>0</v>
      </c>
      <c r="I113" s="56"/>
    </row>
    <row r="115" spans="2:12" s="20" customFormat="1" ht="42.75" customHeight="1" x14ac:dyDescent="0.25">
      <c r="B115" s="210" t="s">
        <v>114</v>
      </c>
      <c r="C115" s="211"/>
      <c r="D115" s="211"/>
      <c r="E115" s="211"/>
      <c r="F115" s="21"/>
      <c r="G115" s="21"/>
      <c r="H115" s="21"/>
      <c r="I115" s="22">
        <f>H117+H118+H119+H120+G122+G123</f>
        <v>0</v>
      </c>
      <c r="J115" s="23"/>
    </row>
    <row r="116" spans="2:12" ht="25.5" customHeight="1" x14ac:dyDescent="0.25">
      <c r="C116" s="220" t="s">
        <v>15</v>
      </c>
      <c r="D116" s="221"/>
      <c r="E116" s="90"/>
      <c r="F116" s="90"/>
      <c r="G116" s="11"/>
    </row>
    <row r="117" spans="2:12" ht="45.75" customHeight="1" x14ac:dyDescent="0.25">
      <c r="C117" s="122"/>
      <c r="D117" s="123" t="s">
        <v>116</v>
      </c>
      <c r="E117" s="169" t="s">
        <v>113</v>
      </c>
      <c r="F117" s="139" t="s">
        <v>20</v>
      </c>
      <c r="G117" s="147"/>
      <c r="H117" s="31">
        <f>+IF(F117="SI",1.85,IF(G117&lt;10,0,IF(AND(G117&gt;=10,G117&lt;20),0.615,IF(AND(G117&gt;=20,G117&lt;30),1.23,1.85))))</f>
        <v>0</v>
      </c>
      <c r="I117" s="10"/>
    </row>
    <row r="118" spans="2:12" ht="33.75" customHeight="1" x14ac:dyDescent="0.25">
      <c r="C118" s="122"/>
      <c r="D118" s="123" t="s">
        <v>132</v>
      </c>
      <c r="E118" s="170"/>
      <c r="F118" s="139" t="s">
        <v>20</v>
      </c>
      <c r="G118" s="147"/>
      <c r="H118" s="31">
        <f>+IF(F118="SI",0.92,IF(G118&lt;10,0,IF(AND(G118&gt;=10,G118&lt;15),0.615,0.92)))</f>
        <v>0</v>
      </c>
      <c r="I118" s="10"/>
    </row>
    <row r="119" spans="2:12" ht="30.75" customHeight="1" x14ac:dyDescent="0.25">
      <c r="C119" s="122"/>
      <c r="D119" s="124" t="s">
        <v>133</v>
      </c>
      <c r="E119" s="170"/>
      <c r="F119" s="139" t="s">
        <v>20</v>
      </c>
      <c r="G119" s="147"/>
      <c r="H119" s="31">
        <f>+IF(F119="SI",0.615,IF(G119&lt;10,0,0.615))</f>
        <v>0</v>
      </c>
      <c r="I119" s="10"/>
    </row>
    <row r="120" spans="2:12" ht="30.75" customHeight="1" x14ac:dyDescent="0.25">
      <c r="C120" s="122"/>
      <c r="D120" s="124" t="s">
        <v>134</v>
      </c>
      <c r="E120" s="171"/>
      <c r="F120" s="139" t="s">
        <v>20</v>
      </c>
      <c r="G120" s="139"/>
      <c r="H120" s="31">
        <f>+IF(F120="SI",0.615,IF(G120&lt;10,0,0.615))</f>
        <v>0</v>
      </c>
      <c r="I120" s="56"/>
    </row>
    <row r="121" spans="2:12" ht="25.5" customHeight="1" x14ac:dyDescent="0.25">
      <c r="C121" s="220" t="s">
        <v>115</v>
      </c>
      <c r="D121" s="221"/>
      <c r="E121" s="90"/>
      <c r="F121" s="90"/>
      <c r="G121" s="11"/>
    </row>
    <row r="122" spans="2:12" ht="45.75" customHeight="1" x14ac:dyDescent="0.25">
      <c r="C122" s="122"/>
      <c r="D122" s="128" t="s">
        <v>156</v>
      </c>
      <c r="E122" s="222" t="s">
        <v>161</v>
      </c>
      <c r="F122" s="139"/>
      <c r="G122" s="31">
        <f>F122*1.85</f>
        <v>0</v>
      </c>
      <c r="H122" s="54"/>
      <c r="I122" s="55"/>
      <c r="J122" s="55"/>
      <c r="K122" s="55"/>
      <c r="L122" s="129"/>
    </row>
    <row r="123" spans="2:12" ht="44.25" customHeight="1" x14ac:dyDescent="0.25">
      <c r="C123" s="122"/>
      <c r="D123" s="128" t="s">
        <v>160</v>
      </c>
      <c r="E123" s="223"/>
      <c r="F123" s="139"/>
      <c r="G123" s="31">
        <f>F123*0.92</f>
        <v>0</v>
      </c>
      <c r="H123" s="54"/>
      <c r="I123" s="55"/>
      <c r="J123" s="55"/>
      <c r="K123" s="55"/>
      <c r="L123" s="129"/>
    </row>
    <row r="125" spans="2:12" s="38" customFormat="1" ht="33.75" customHeight="1" x14ac:dyDescent="0.25">
      <c r="B125" s="74" t="s">
        <v>118</v>
      </c>
      <c r="C125" s="37"/>
      <c r="D125" s="37"/>
      <c r="E125" s="37"/>
      <c r="F125" s="37"/>
      <c r="G125" s="37"/>
      <c r="H125" s="37"/>
      <c r="I125" s="37"/>
      <c r="J125" s="39">
        <f>G126</f>
        <v>0</v>
      </c>
    </row>
    <row r="126" spans="2:12" ht="60" customHeight="1" x14ac:dyDescent="0.25">
      <c r="C126" s="184" t="s">
        <v>119</v>
      </c>
      <c r="D126" s="173"/>
      <c r="E126" s="104" t="s">
        <v>120</v>
      </c>
      <c r="F126" s="136" t="s">
        <v>20</v>
      </c>
      <c r="G126" s="36">
        <f>+IF(F126="NO",0,"pendent d'avaluar")</f>
        <v>0</v>
      </c>
    </row>
    <row r="128" spans="2:12" s="130" customFormat="1" ht="67.5" customHeight="1" x14ac:dyDescent="0.25">
      <c r="D128" s="219" t="s">
        <v>121</v>
      </c>
      <c r="E128" s="219"/>
      <c r="H128" s="131"/>
    </row>
  </sheetData>
  <sheetProtection algorithmName="SHA-512" hashValue="EUb+yqjofknWURXn/VGL4UD7iEHtDjgsvqnCdK0hj67baas9cLNs3G8DqycmXKQ+gVKz3hvIMlrZi+EZmXYUZg==" saltValue="HzAwBt8RJIxB167vdQpKXA==" spinCount="100000" sheet="1" objects="1" scenarios="1" selectLockedCells="1"/>
  <dataConsolidate/>
  <mergeCells count="51">
    <mergeCell ref="D128:E128"/>
    <mergeCell ref="C121:D121"/>
    <mergeCell ref="E122:E123"/>
    <mergeCell ref="C126:D126"/>
    <mergeCell ref="C116:D116"/>
    <mergeCell ref="B115:E115"/>
    <mergeCell ref="C102:D102"/>
    <mergeCell ref="C105:D105"/>
    <mergeCell ref="C109:D109"/>
    <mergeCell ref="E32:E37"/>
    <mergeCell ref="E97:E101"/>
    <mergeCell ref="C103:D103"/>
    <mergeCell ref="C104:D104"/>
    <mergeCell ref="E84:E89"/>
    <mergeCell ref="C91:D91"/>
    <mergeCell ref="C92:D92"/>
    <mergeCell ref="E44:E48"/>
    <mergeCell ref="E41:E43"/>
    <mergeCell ref="C83:D83"/>
    <mergeCell ref="C90:D90"/>
    <mergeCell ref="C55:D55"/>
    <mergeCell ref="C56:D56"/>
    <mergeCell ref="E56:E63"/>
    <mergeCell ref="E64:E69"/>
    <mergeCell ref="C97:D97"/>
    <mergeCell ref="C71:D71"/>
    <mergeCell ref="C64:D64"/>
    <mergeCell ref="E77:E78"/>
    <mergeCell ref="E71:E76"/>
    <mergeCell ref="C49:D49"/>
    <mergeCell ref="E25:E30"/>
    <mergeCell ref="E22:E24"/>
    <mergeCell ref="C23:C24"/>
    <mergeCell ref="C32:D32"/>
    <mergeCell ref="C44:D44"/>
    <mergeCell ref="E110:E113"/>
    <mergeCell ref="E117:E120"/>
    <mergeCell ref="C13:D13"/>
    <mergeCell ref="B5:C5"/>
    <mergeCell ref="B6:C6"/>
    <mergeCell ref="B7:C7"/>
    <mergeCell ref="E4:K7"/>
    <mergeCell ref="C96:D96"/>
    <mergeCell ref="G9:K9"/>
    <mergeCell ref="G10:J10"/>
    <mergeCell ref="C14:D14"/>
    <mergeCell ref="C22:D22"/>
    <mergeCell ref="C25:D25"/>
    <mergeCell ref="E14:E21"/>
    <mergeCell ref="C50:D50"/>
    <mergeCell ref="C51:D51"/>
  </mergeCells>
  <dataValidations xWindow="616" yWindow="710" count="49">
    <dataValidation type="list" allowBlank="1" showErrorMessage="1" errorTitle="Error " error="Escollir una de les dos opcions del desplegable" promptTitle="ICREA ACADÈMIA" prompt="Indicar si es té la condició d'Investigador ICREA Acadèmia" sqref="F52 F93">
      <formula1>"SI,NO"</formula1>
    </dataValidation>
    <dataValidation type="list" allowBlank="1" showErrorMessage="1" errorTitle="Error" error="Escollir una de les dos opcions del desplegable" promptTitle="MEMBRE ELECTE INSTITUCIONS" prompt="Indicar si s'és membre electe d'institucions de gran prestig nacional i internacional." sqref="F96 F126">
      <formula1>"SI,NO"</formula1>
    </dataValidation>
    <dataValidation type="whole" allowBlank="1" showInputMessage="1" showErrorMessage="1" errorTitle="Error" prompt="Introduir el nombre de coordinacions computades" sqref="F23">
      <formula1>0</formula1>
      <formula2>1000</formula2>
    </dataValidation>
    <dataValidation type="whole" operator="greaterThanOrEqual" allowBlank="1" showInputMessage="1" showErrorMessage="1" errorTitle="Error" prompt="Introduir el nombre de projectes computats_x000a_" sqref="F98:F101">
      <formula1>0</formula1>
    </dataValidation>
    <dataValidation type="whole" operator="greaterThanOrEqual" allowBlank="1" showInputMessage="1" showErrorMessage="1" errorTitle="Error" prompt="Introduir el nombre de SGR finançats dels que s'ha estat IP" sqref="G32 F31 F70:F71">
      <formula1>0</formula1>
    </dataValidation>
    <dataValidation type="whole" allowBlank="1" showInputMessage="1" showErrorMessage="1" errorTitle="ERROR" error="El límit són 5 trams." prompt="Introduir el nombre de trams de docència autonòmics avaluats favorablement. _x000a_" sqref="F102">
      <formula1>0</formula1>
      <formula2>5</formula2>
    </dataValidation>
    <dataValidation type="whole" operator="greaterThanOrEqual" allowBlank="1" showInputMessage="1" showErrorMessage="1" errorTitle="ERROR" error="Escollir una de les dos opcions del desplegable" prompt="Introduir nombre de mèrits a avaluar" sqref="F105">
      <formula1>0</formula1>
    </dataValidation>
    <dataValidation type="whole" operator="greaterThanOrEqual" allowBlank="1" showInputMessage="1" showErrorMessage="1" sqref="G16:G19 G58:G63 G26:G30 G65:G69">
      <formula1>0</formula1>
    </dataValidation>
    <dataValidation type="whole" allowBlank="1" showInputMessage="1" showErrorMessage="1" errorTitle="Error" prompt="Introduir el nombre de participacions computades" sqref="F24">
      <formula1>0</formula1>
      <formula2>1000</formula2>
    </dataValidation>
    <dataValidation type="whole" operator="greaterThanOrEqual" allowBlank="1" showInputMessage="1" showErrorMessage="1" errorTitle="Error" prompt="Introduir el nombre de publicacions de categoria 1" sqref="F33">
      <formula1>0</formula1>
    </dataValidation>
    <dataValidation type="whole" operator="greaterThanOrEqual" allowBlank="1" showInputMessage="1" showErrorMessage="1" errorTitle="Error" prompt="Introduir el nombre de monografies de categoria 2" sqref="F80 F36">
      <formula1>0</formula1>
    </dataValidation>
    <dataValidation type="whole" operator="greaterThanOrEqual" allowBlank="1" showInputMessage="1" showErrorMessage="1" errorTitle="Error" prompt="Introduir el nombre de monografies de categoria 1" sqref="F34">
      <formula1>0</formula1>
    </dataValidation>
    <dataValidation type="whole" operator="greaterThanOrEqual" allowBlank="1" showInputMessage="1" showErrorMessage="1" errorTitle="Error" prompt="Introduir el nombre de publicacions de categoria 2" sqref="F35">
      <formula1>0</formula1>
    </dataValidation>
    <dataValidation type="whole" operator="greaterThanOrEqual" allowBlank="1" showInputMessage="1" showErrorMessage="1" errorTitle="Error" prompt="Introduir el nombre de convenis-any internacionals vigents en els que s'és responsable_x000a_" sqref="F45 F85">
      <formula1>0</formula1>
    </dataValidation>
    <dataValidation type="whole" operator="greaterThanOrEqual" allowBlank="1" showInputMessage="1" showErrorMessage="1" errorTitle="Error" prompt="Introduir el nombre de convenis-any internacionals vigents en els que s'hi participa" sqref="F46 F86">
      <formula1>0</formula1>
    </dataValidation>
    <dataValidation type="whole" operator="greaterThanOrEqual" allowBlank="1" showInputMessage="1" showErrorMessage="1" errorTitle="Error" prompt="Introduir el nombre de convenis-any nacionals vigents en els que s'és responsable_x000a_" sqref="F47 F87">
      <formula1>0</formula1>
    </dataValidation>
    <dataValidation type="whole" operator="greaterThanOrEqual" allowBlank="1" showInputMessage="1" showErrorMessage="1" errorTitle="Error" prompt="Introduir el nombre de convenis-any nacionals vigents en els que s'hi participa" sqref="F48 F88">
      <formula1>0</formula1>
    </dataValidation>
    <dataValidation type="whole" operator="greaterThanOrEqual" allowBlank="1" showInputMessage="1" showErrorMessage="1" errorTitle="Error" prompt="Introduir el nombre d'institucions en les que és membre electe" sqref="F90 F49">
      <formula1>0</formula1>
    </dataValidation>
    <dataValidation type="whole" operator="greaterThanOrEqual" allowBlank="1" showInputMessage="1" showErrorMessage="1" errorTitle="Error" prompt="Introduir el nombre de mèrits a avaluar" sqref="F51 F92">
      <formula1>0</formula1>
    </dataValidation>
    <dataValidation type="whole" operator="greaterThanOrEqual" allowBlank="1" showErrorMessage="1" errorTitle="Error" prompt="Introduir el nombre de monografies de categoria 2" sqref="G83:G84 G44 F81:F82 F39:F41 G97">
      <formula1>0</formula1>
    </dataValidation>
    <dataValidation type="whole" operator="greaterThanOrEqual" allowBlank="1" showInputMessage="1" showErrorMessage="1" errorTitle="Error" prompt="Introduir el nombre total de publicacions situades en primer quartil_x000a_JCR" sqref="F72">
      <formula1>0</formula1>
    </dataValidation>
    <dataValidation type="whole" operator="greaterThanOrEqual" allowBlank="1" showInputMessage="1" showErrorMessage="1" errorTitle="Error" prompt="Introduir el nombre de publicacions indexades JCR" sqref="F75">
      <formula1>0</formula1>
    </dataValidation>
    <dataValidation type="whole" operator="greaterThanOrEqual" allowBlank="1" showInputMessage="1" showErrorMessage="1" errorTitle="Error" prompt="Introduir el nombre total de publicacions situades en segon quartil_x000a_JCR" sqref="F73">
      <formula1>0</formula1>
    </dataValidation>
    <dataValidation type="whole" operator="greaterThanOrEqual" allowBlank="1" showInputMessage="1" showErrorMessage="1" errorTitle="Error" prompt="Introduir el nombre total de publicacions situades en tercer quartil_x000a_JCR" sqref="F74">
      <formula1>0</formula1>
    </dataValidation>
    <dataValidation operator="greaterThanOrEqual" allowBlank="1" showInputMessage="1" showErrorMessage="1" errorTitle="Error" prompt="Introduir el nombre de cites rebudes (segons ISI WoK o SCOPUS)" sqref="F77"/>
    <dataValidation type="whole" operator="greaterThanOrEqual" allowBlank="1" showInputMessage="1" showErrorMessage="1" errorTitle="Error" prompt="Introduir el nombre de patents" sqref="F89">
      <formula1>0</formula1>
    </dataValidation>
    <dataValidation type="whole" operator="greaterThanOrEqual" allowBlank="1" showInputMessage="1" showErrorMessage="1" errorTitle="Error" prompt="Introduir el nombre publicacions amb un mínim de 20 citacions" sqref="F42">
      <formula1>0</formula1>
    </dataValidation>
    <dataValidation type="whole" operator="greaterThanOrEqual" allowBlank="1" showInputMessage="1" showErrorMessage="1" errorTitle="Error" prompt="Introduir el nombre publicacions amb 100 o més citacions" sqref="F43">
      <formula1>0</formula1>
    </dataValidation>
    <dataValidation type="whole" operator="greaterThanOrEqual" allowBlank="1" showInputMessage="1" showErrorMessage="1" errorTitle="Error" error="Escollir una de les dos opcions del desplegable" prompt="Mitja de cites rebudes per àmbit de coneixement dels anys 2011 al 2015, segons les agències Thomson o SCOPUS (veure enllaç)" sqref="F79">
      <formula1>0</formula1>
    </dataValidation>
    <dataValidation type="whole" operator="greaterThanOrEqual" allowBlank="1" showInputMessage="1" showErrorMessage="1" errorTitle="ERROR" error="El límit són 5 trams." prompt="Introduir el nombre de tesis doctorals" sqref="F103">
      <formula1>0</formula1>
    </dataValidation>
    <dataValidation type="whole" operator="greaterThanOrEqual" allowBlank="1" showInputMessage="1" showErrorMessage="1" errorTitle="ERROR" error="El límit són 5 trams." prompt="Introduir el nombre de mèrits per període de 3 anys" sqref="F104">
      <formula1>0</formula1>
    </dataValidation>
    <dataValidation type="whole" operator="greaterThanOrEqual" allowBlank="1" showInputMessage="1" showErrorMessage="1" errorTitle="ERROR" error="El Límit són 4 trams" prompt="Introduir el nombre de períodes de 5 anys com a cap de servei / cap de departament" sqref="F122">
      <formula1>0</formula1>
    </dataValidation>
    <dataValidation type="whole" operator="greaterThanOrEqual" allowBlank="1" showInputMessage="1" showErrorMessage="1" errorTitle="ERROR" error="El Límit són 29 punts equivalents" prompt="Introduir el nombre de períodes de 5 anys com a cap d'unitat / cap de secció" sqref="F123">
      <formula1>0</formula1>
    </dataValidation>
    <dataValidation allowBlank="1" showInputMessage="1" showErrorMessage="1" prompt="Introduir el nombre de projectes d'aquest tipus, tenint en compte que la duració estandard és de 3 anys i si aquesta és diferent s'ha de calcular la part proporcional." sqref="F16:F21 F26:F30 F58:F63 F65:F69"/>
    <dataValidation type="whole" allowBlank="1" showInputMessage="1" showErrorMessage="1" errorTitle="ERROR" error="Màxim 65 punts equivalents o 4 trams de gestió" prompt="En cas de no tenir reconegut el 4rt tram, introduir el nombre de punts equivalents (4rt tram= 10 punts equivalents)" sqref="G113 G120">
      <formula1>1</formula1>
      <formula2>10</formula2>
    </dataValidation>
    <dataValidation type="list" allowBlank="1" showInputMessage="1" showErrorMessage="1" errorTitle="Error" error="Escollir una de les dos opcions del desplegable" prompt="Quart tram de gestió?" sqref="F113 F120">
      <formula1>"SI,NO"</formula1>
    </dataValidation>
    <dataValidation type="whole" allowBlank="1" showInputMessage="1" showErrorMessage="1" errorTitle="ERROR" error="Per més de 10 punts equivalents, introduir-ho en la línia del quart tram" prompt="En cas de no tenir reconegut el 3er tram, introduir el nombre de punts equivalents (3er tram= 10 punts equivalents)" sqref="G112 G119">
      <formula1>1</formula1>
      <formula2>10</formula2>
    </dataValidation>
    <dataValidation type="list" allowBlank="1" showInputMessage="1" showErrorMessage="1" errorTitle="Error" error="Escollir una de les dos opcions del desplegable" prompt="Tercer tram de gestió?" sqref="F112 F119">
      <formula1>"SI,NO"</formula1>
    </dataValidation>
    <dataValidation type="whole" allowBlank="1" showInputMessage="1" showErrorMessage="1" errorTitle="ERROR" error="Per més de 15 punts equivalents, introduir-ho en la línia del tercer tram" prompt="En cas de no tenir reconegut el 2n tram, introduir el nombre de punts equivalents (2n tram 15 punts equivalents)" sqref="G111 G118">
      <formula1>1</formula1>
      <formula2>15</formula2>
    </dataValidation>
    <dataValidation type="list" allowBlank="1" showInputMessage="1" showErrorMessage="1" errorTitle="Error" error="Escollir una de les dos opcions del desplegable" prompt="Segon tram de gestió?" sqref="F111 F118">
      <formula1>"SI,NO"</formula1>
    </dataValidation>
    <dataValidation type="list" allowBlank="1" showInputMessage="1" showErrorMessage="1" errorTitle="Error" error="Escollir una de les dos opcions del desplegable" prompt="Primer tram de gestió?" sqref="F110 F117">
      <formula1>"SI,NO"</formula1>
    </dataValidation>
    <dataValidation type="whole" allowBlank="1" showInputMessage="1" showErrorMessage="1" errorTitle="ERROR" error="Per més de 30 punts equivalents, introduir-ho en la línia del segon tram" prompt="En cas de no tenir reconegut el 1er tram, introduir el nombre de punts equivalents (1er tram= 30 punts equivalents)" sqref="G110 G117">
      <formula1>1</formula1>
      <formula2>30</formula2>
    </dataValidation>
    <dataValidation type="list" allowBlank="1" showErrorMessage="1" prompt="Seleccionar ERC grants" sqref="F13 F55">
      <formula1>"SI,NO"</formula1>
    </dataValidation>
    <dataValidation type="list" allowBlank="1" showInputMessage="1" showErrorMessage="1" promptTitle="REFERÈNCIA NOMBRE CITES REBUDES" prompt="Indiqueu la font de referència que heu triat" sqref="E77">
      <formula1>"WoS, SCOPUS"</formula1>
    </dataValidation>
    <dataValidation allowBlank="1" showInputMessage="1" showErrorMessage="1" prompt="Indiqueu l'àmbit de coneixement corresponent" sqref="E79"/>
    <dataValidation type="decimal" operator="greaterThanOrEqual" allowBlank="1" showInputMessage="1" showErrorMessage="1" errorTitle="Error" prompt="Mitja de cites rebudes per àmbit de coneixement dels anys 2011 al 2015, segons les agències Thomson o SCOPUS (veure enllaç)" sqref="F78">
      <formula1>0</formula1>
    </dataValidation>
    <dataValidation type="whole" operator="greaterThanOrEqual" allowBlank="1" showInputMessage="1" showErrorMessage="1" errorTitle="Error" sqref="F38">
      <formula1>0</formula1>
    </dataValidation>
    <dataValidation type="whole" allowBlank="1" showInputMessage="1" showErrorMessage="1" errorTitle="Error" prompt="Introduir el nombre de mèrits a avaluar" sqref="F50">
      <formula1>0</formula1>
      <formula2>1000</formula2>
    </dataValidation>
    <dataValidation type="whole" allowBlank="1" showInputMessage="1" showErrorMessage="1" errorTitle="Error" prompt="Introduir el nombre de grans infraestructures científiques en la que és director" sqref="F91">
      <formula1>0</formula1>
      <formula2>1000</formula2>
    </dataValidation>
  </dataValidations>
  <hyperlinks>
    <hyperlink ref="H78" r:id="rId1"/>
  </hyperlinks>
  <pageMargins left="0.70866141732283472" right="0.70866141732283472" top="0.74803149606299213" bottom="0.74803149606299213" header="0.31496062992125984" footer="0.31496062992125984"/>
  <pageSetup paperSize="9" scale="64" fitToHeight="0" orientation="portrait" r:id="rId2"/>
  <ignoredErrors>
    <ignoredError sqref="G34:G35 G47 G76 G87 G50 G91" formula="1"/>
  </ignoredErrors>
  <extLst>
    <ext xmlns:x14="http://schemas.microsoft.com/office/spreadsheetml/2009/9/main" uri="{CCE6A557-97BC-4b89-ADB6-D9C93CAAB3DF}">
      <x14:dataValidations xmlns:xm="http://schemas.microsoft.com/office/excel/2006/main" xWindow="616" yWindow="710" count="2">
        <x14:dataValidation type="list" operator="greaterThanOrEqual" allowBlank="1" showInputMessage="1" showErrorMessage="1" errorTitle="Error" prompt="Introduir l'àrea de coneixement">
          <x14:formula1>
            <xm:f>'N AQU'!$B$4:$B$9</xm:f>
          </x14:formula1>
          <xm:sqref>F76</xm:sqref>
        </x14:dataValidation>
        <x14:dataValidation type="list" operator="greaterThanOrEqual" allowBlank="1" showInputMessage="1" showErrorMessage="1" errorTitle="Error" prompt="Seleccionar l'àrea de coneixement">
          <x14:formula1>
            <xm:f>'N AQU'!$B$4:$B$9</xm:f>
          </x14:formula1>
          <xm:sqref>F37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dimension ref="B3:D25"/>
  <sheetViews>
    <sheetView workbookViewId="0">
      <selection activeCell="D29" sqref="D29"/>
    </sheetView>
  </sheetViews>
  <sheetFormatPr defaultRowHeight="15" x14ac:dyDescent="0.25"/>
  <cols>
    <col min="2" max="2" width="49.5703125" customWidth="1"/>
    <col min="3" max="3" width="10.7109375" style="42" customWidth="1"/>
    <col min="4" max="4" width="58.42578125" customWidth="1"/>
  </cols>
  <sheetData>
    <row r="3" spans="2:4" x14ac:dyDescent="0.25">
      <c r="B3" s="227" t="s">
        <v>125</v>
      </c>
      <c r="C3" s="228" t="s">
        <v>169</v>
      </c>
      <c r="D3" s="224"/>
    </row>
    <row r="4" spans="2:4" x14ac:dyDescent="0.25">
      <c r="B4" s="229" t="s">
        <v>170</v>
      </c>
      <c r="C4" s="230">
        <v>20</v>
      </c>
      <c r="D4" s="225"/>
    </row>
    <row r="5" spans="2:4" x14ac:dyDescent="0.25">
      <c r="B5" s="229" t="s">
        <v>171</v>
      </c>
      <c r="C5" s="230">
        <v>20</v>
      </c>
      <c r="D5" s="225"/>
    </row>
    <row r="6" spans="2:4" x14ac:dyDescent="0.25">
      <c r="B6" s="229" t="s">
        <v>172</v>
      </c>
      <c r="C6" s="230">
        <v>30</v>
      </c>
      <c r="D6" s="225"/>
    </row>
    <row r="7" spans="2:4" x14ac:dyDescent="0.25">
      <c r="B7" s="229" t="s">
        <v>173</v>
      </c>
      <c r="C7" s="230">
        <v>40</v>
      </c>
      <c r="D7" s="225"/>
    </row>
    <row r="8" spans="2:4" x14ac:dyDescent="0.25">
      <c r="B8" s="229" t="s">
        <v>174</v>
      </c>
      <c r="C8" s="230">
        <v>40</v>
      </c>
      <c r="D8" s="225"/>
    </row>
    <row r="9" spans="2:4" x14ac:dyDescent="0.25">
      <c r="B9" s="229" t="s">
        <v>175</v>
      </c>
      <c r="C9" s="230">
        <v>24</v>
      </c>
      <c r="D9" s="225"/>
    </row>
    <row r="10" spans="2:4" x14ac:dyDescent="0.25">
      <c r="B10" s="225"/>
      <c r="C10" s="226"/>
      <c r="D10" s="225"/>
    </row>
    <row r="11" spans="2:4" x14ac:dyDescent="0.25">
      <c r="B11" s="225"/>
      <c r="C11" s="226"/>
      <c r="D11" s="225"/>
    </row>
    <row r="12" spans="2:4" x14ac:dyDescent="0.25">
      <c r="B12" s="225"/>
      <c r="C12" s="226"/>
      <c r="D12" s="225"/>
    </row>
    <row r="13" spans="2:4" x14ac:dyDescent="0.25">
      <c r="B13" s="225"/>
      <c r="C13" s="226"/>
      <c r="D13" s="225"/>
    </row>
    <row r="14" spans="2:4" x14ac:dyDescent="0.25">
      <c r="B14" s="225"/>
      <c r="C14" s="226"/>
      <c r="D14" s="225"/>
    </row>
    <row r="15" spans="2:4" x14ac:dyDescent="0.25">
      <c r="B15" s="225"/>
      <c r="C15" s="226"/>
      <c r="D15" s="225"/>
    </row>
    <row r="16" spans="2:4" x14ac:dyDescent="0.25">
      <c r="B16" s="225"/>
      <c r="C16" s="226"/>
      <c r="D16" s="225"/>
    </row>
    <row r="17" spans="2:4" x14ac:dyDescent="0.25">
      <c r="B17" s="225"/>
      <c r="C17" s="226"/>
      <c r="D17" s="225"/>
    </row>
    <row r="18" spans="2:4" x14ac:dyDescent="0.25">
      <c r="B18" s="225"/>
      <c r="C18" s="226"/>
      <c r="D18" s="225"/>
    </row>
    <row r="19" spans="2:4" x14ac:dyDescent="0.25">
      <c r="B19" s="225"/>
      <c r="C19" s="226"/>
      <c r="D19" s="225"/>
    </row>
    <row r="20" spans="2:4" x14ac:dyDescent="0.25">
      <c r="B20" s="225"/>
      <c r="C20" s="226"/>
      <c r="D20" s="225"/>
    </row>
    <row r="21" spans="2:4" x14ac:dyDescent="0.25">
      <c r="B21" s="225"/>
      <c r="C21" s="226"/>
      <c r="D21" s="225"/>
    </row>
    <row r="22" spans="2:4" x14ac:dyDescent="0.25">
      <c r="B22" s="225"/>
      <c r="C22" s="226"/>
      <c r="D22" s="225"/>
    </row>
    <row r="23" spans="2:4" x14ac:dyDescent="0.25">
      <c r="B23" s="225"/>
      <c r="C23" s="226"/>
      <c r="D23" s="225"/>
    </row>
    <row r="24" spans="2:4" x14ac:dyDescent="0.25">
      <c r="B24" s="225"/>
      <c r="C24" s="226"/>
      <c r="D24" s="225"/>
    </row>
    <row r="25" spans="2:4" x14ac:dyDescent="0.25">
      <c r="B25" s="225"/>
      <c r="C25" s="226"/>
      <c r="D25" s="22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1</vt:i4>
      </vt:variant>
    </vt:vector>
  </HeadingPairs>
  <TitlesOfParts>
    <vt:vector size="4" baseType="lpstr">
      <vt:lpstr>Criteris Generals</vt:lpstr>
      <vt:lpstr>CC Valoració </vt:lpstr>
      <vt:lpstr>N AQU</vt:lpstr>
      <vt:lpstr>'CC Valoració '!Títols_per_imprimir</vt:lpstr>
    </vt:vector>
  </TitlesOfParts>
  <Company>UAB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0000367</dc:creator>
  <cp:lastModifiedBy>Administrador</cp:lastModifiedBy>
  <cp:lastPrinted>2016-09-29T20:53:13Z</cp:lastPrinted>
  <dcterms:created xsi:type="dcterms:W3CDTF">2016-09-27T14:52:45Z</dcterms:created>
  <dcterms:modified xsi:type="dcterms:W3CDTF">2017-07-21T06:43:09Z</dcterms:modified>
</cp:coreProperties>
</file>