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AquestLlibreDeTreball"/>
  <mc:AlternateContent xmlns:mc="http://schemas.openxmlformats.org/markup-compatibility/2006">
    <mc:Choice Requires="x15">
      <x15ac:absPath xmlns:x15ac="http://schemas.microsoft.com/office/spreadsheetml/2010/11/ac" url="R:\UGDades\criteris merits relevants\"/>
    </mc:Choice>
  </mc:AlternateContent>
  <bookViews>
    <workbookView xWindow="0" yWindow="0" windowWidth="12510" windowHeight="8970" activeTab="1"/>
  </bookViews>
  <sheets>
    <sheet name="Criteris Generals" sheetId="5" r:id="rId1"/>
    <sheet name="AGR Valoració" sheetId="3" r:id="rId2"/>
    <sheet name="N AQU" sheetId="4" state="hidden" r:id="rId3"/>
  </sheets>
  <definedNames>
    <definedName name="_xlnm._FilterDatabase" localSheetId="1" hidden="1">'AGR Valoració'!$C$121:$G$122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03" i="3" l="1"/>
  <c r="G56" i="3"/>
  <c r="H130" i="3" l="1"/>
  <c r="G120" i="3" l="1"/>
  <c r="G118" i="3"/>
  <c r="G119" i="3"/>
  <c r="H117" i="3" l="1"/>
  <c r="G84" i="3"/>
  <c r="G85" i="3"/>
  <c r="G86" i="3"/>
  <c r="G87" i="3"/>
  <c r="G88" i="3"/>
  <c r="G89" i="3"/>
  <c r="G90" i="3"/>
  <c r="G94" i="3" l="1"/>
  <c r="G93" i="3"/>
  <c r="G92" i="3"/>
  <c r="H83" i="3" l="1"/>
  <c r="G43" i="3"/>
  <c r="G101" i="3"/>
  <c r="G100" i="3"/>
  <c r="G79" i="3"/>
  <c r="G78" i="3"/>
  <c r="G77" i="3"/>
  <c r="G76" i="3"/>
  <c r="G75" i="3"/>
  <c r="G73" i="3"/>
  <c r="G72" i="3"/>
  <c r="G71" i="3"/>
  <c r="G70" i="3"/>
  <c r="G69" i="3"/>
  <c r="G68" i="3"/>
  <c r="G65" i="3"/>
  <c r="G64" i="3"/>
  <c r="G63" i="3"/>
  <c r="G114" i="3"/>
  <c r="G113" i="3"/>
  <c r="J129" i="3"/>
  <c r="G49" i="3"/>
  <c r="G48" i="3"/>
  <c r="G42" i="3"/>
  <c r="G41" i="3"/>
  <c r="G40" i="3"/>
  <c r="G39" i="3"/>
  <c r="G33" i="3"/>
  <c r="G32" i="3"/>
  <c r="G31" i="3"/>
  <c r="G30" i="3"/>
  <c r="G29" i="3"/>
  <c r="G26" i="3"/>
  <c r="G24" i="3"/>
  <c r="G23" i="3"/>
  <c r="G22" i="3"/>
  <c r="G21" i="3"/>
  <c r="G20" i="3"/>
  <c r="G19" i="3"/>
  <c r="G46" i="3" l="1"/>
  <c r="G45" i="3"/>
  <c r="H74" i="3"/>
  <c r="H28" i="3"/>
  <c r="H17" i="3"/>
  <c r="H62" i="3"/>
  <c r="H66" i="3"/>
  <c r="G47" i="3"/>
  <c r="G44" i="3"/>
  <c r="H38" i="3" l="1"/>
  <c r="G14" i="3"/>
  <c r="G105" i="3"/>
  <c r="G104" i="3"/>
  <c r="G102" i="3"/>
  <c r="G99" i="3"/>
  <c r="G98" i="3"/>
  <c r="G97" i="3"/>
  <c r="G82" i="3"/>
  <c r="G81" i="3"/>
  <c r="H80" i="3" s="1"/>
  <c r="G58" i="3"/>
  <c r="G57" i="3"/>
  <c r="G55" i="3"/>
  <c r="G54" i="3"/>
  <c r="G53" i="3"/>
  <c r="G52" i="3"/>
  <c r="G51" i="3"/>
  <c r="G37" i="3"/>
  <c r="G36" i="3"/>
  <c r="G35" i="3"/>
  <c r="G27" i="3"/>
  <c r="H25" i="3" s="1"/>
  <c r="G122" i="3"/>
  <c r="G121" i="3"/>
  <c r="H95" i="3" l="1"/>
  <c r="I61" i="3" s="1"/>
  <c r="H50" i="3"/>
  <c r="H34" i="3"/>
  <c r="G16" i="3"/>
  <c r="G15" i="3"/>
  <c r="G116" i="3"/>
  <c r="G115" i="3"/>
  <c r="G127" i="3"/>
  <c r="G126" i="3"/>
  <c r="G112" i="3"/>
  <c r="G111" i="3"/>
  <c r="G109" i="3"/>
  <c r="H13" i="3" l="1"/>
  <c r="I12" i="3" s="1"/>
  <c r="K11" i="3" s="1"/>
  <c r="J125" i="3"/>
  <c r="H110" i="3"/>
  <c r="J108" i="3" s="1"/>
  <c r="J11" i="3" l="1"/>
  <c r="K10" i="3" s="1"/>
  <c r="G10" i="3" s="1"/>
</calcChain>
</file>

<file path=xl/sharedStrings.xml><?xml version="1.0" encoding="utf-8"?>
<sst xmlns="http://schemas.openxmlformats.org/spreadsheetml/2006/main" count="230" uniqueCount="186">
  <si>
    <t>Requisits</t>
  </si>
  <si>
    <t>Priorització</t>
  </si>
  <si>
    <t xml:space="preserve">Criteri General: </t>
  </si>
  <si>
    <t xml:space="preserve">Situacions Especials: </t>
  </si>
  <si>
    <t xml:space="preserve">Mares  </t>
  </si>
  <si>
    <t>Pares</t>
  </si>
  <si>
    <t>Afegir a l'antiguitat 183 dies per cada fill/a nascut entre la data de doctorat i d'obtenció de l'acreditació.</t>
  </si>
  <si>
    <t>Afegir a l'antiguitat els dies de permís de paternitat autoritzats per a cada fill/a nascut entre la data de doctorat i d'obtenció de l'acreditació.</t>
  </si>
  <si>
    <t>Tothom</t>
  </si>
  <si>
    <t>Criteris priorització mèrits especialment rellevants.</t>
  </si>
  <si>
    <t>1.- Mèrits de Recerca</t>
  </si>
  <si>
    <r>
      <t xml:space="preserve">Participació: </t>
    </r>
    <r>
      <rPr>
        <b/>
        <sz val="11"/>
        <color theme="1"/>
        <rFont val="Calibri"/>
        <family val="2"/>
        <scheme val="minor"/>
      </rPr>
      <t>0,5 punts/projecte.</t>
    </r>
  </si>
  <si>
    <t>2.- Mèrits de Docència</t>
  </si>
  <si>
    <r>
      <t xml:space="preserve">a. Distincions nacionals i internacionals de gran rellevància: </t>
    </r>
    <r>
      <rPr>
        <b/>
        <sz val="11"/>
        <color theme="1"/>
        <rFont val="Calibri"/>
        <family val="2"/>
        <scheme val="minor"/>
      </rPr>
      <t>1 punt</t>
    </r>
  </si>
  <si>
    <t>VALORACIÓ DE MÈRITS ESPECIALMENT RELLEVANTS</t>
  </si>
  <si>
    <t>Límit per departament</t>
  </si>
  <si>
    <t>No cal aportar cap document, només indicar-ho.</t>
  </si>
  <si>
    <t>Opcions</t>
  </si>
  <si>
    <t>NO</t>
  </si>
  <si>
    <t>Cal a aportar fotocòpies compulsades de documents que ho acreditin.</t>
  </si>
  <si>
    <t>Cal a aportar fotocòpia compulsada dels documents que ho acreditin.</t>
  </si>
  <si>
    <t>Cap aportar, en un document a part, una relació de les coordinacions computades, i documentació acreditativa compulsada en cas que no siguin  de la UAB.</t>
  </si>
  <si>
    <t>Cal aportar, en un document a part, una relació dels projectes que s'han computat, i documentació acreditativa compulsada en cas que no siguin projectes de la UAB.</t>
  </si>
  <si>
    <t>Ser Agregat Interí</t>
  </si>
  <si>
    <t>Tenir l'acreditació de recerca AQU</t>
  </si>
  <si>
    <t>Haver estat Investigador Ramon y Cajal I3 (per la llista corresponent)</t>
  </si>
  <si>
    <t>Antiguitat en la data d’obtenció de l’acreditació de recerca (AQU) o de TU (ANECA) (la més antiga de les dues).</t>
  </si>
  <si>
    <t>PROFESSOR AVALUAT</t>
  </si>
  <si>
    <t>NOM</t>
  </si>
  <si>
    <t>COGNOMS</t>
  </si>
  <si>
    <t>DEPARTAMENT</t>
  </si>
  <si>
    <t>Instruccions</t>
  </si>
  <si>
    <t>PUNTS - CÀLCUL AUTOMÀTIC</t>
  </si>
  <si>
    <t>PRIORITZACIÓ PLACES DE PROFESSOR AGREGAT 2017</t>
  </si>
  <si>
    <t>Segons model aprovat al Consell de Govern del 04/05/2017</t>
  </si>
  <si>
    <r>
      <t xml:space="preserve">b.Secretari de departament, secretari d'institut, coordinador de titulacions oficials (grau, màster), coordinador de doctorat, coordinador d'unitat, i gestió hospitalària com a cap d'unitat, cap clínic o cap de secció, coincidint amb contractació a la UAB: </t>
    </r>
    <r>
      <rPr>
        <b/>
        <sz val="11"/>
        <color theme="1"/>
        <rFont val="Calibri"/>
        <family val="2"/>
        <scheme val="minor"/>
      </rPr>
      <t>02 punts per any</t>
    </r>
  </si>
  <si>
    <r>
      <t xml:space="preserve">a.Vicerector, comissionat, delegat del rector, adjunt al vicerector, vicedegà, secretari de centre, coordinadors d'unitats docents a la Facultat de Medicina, i gestió hospitalària com a cap de servei o de departament, coincidint amb contractació a la UAB: </t>
    </r>
    <r>
      <rPr>
        <b/>
        <sz val="11"/>
        <color theme="1"/>
        <rFont val="Calibri"/>
        <family val="2"/>
        <scheme val="minor"/>
      </rPr>
      <t>0,4 punts per any</t>
    </r>
  </si>
  <si>
    <t>3.- Mèrits de Gestió (màxim 2 punts)</t>
  </si>
  <si>
    <t>No cal aportar cap document, només indicar el nombre de trams</t>
  </si>
  <si>
    <r>
      <t xml:space="preserve">d. Direcció/codirecció de tesis doctorals defensades: </t>
    </r>
    <r>
      <rPr>
        <b/>
        <sz val="11"/>
        <color theme="1"/>
        <rFont val="Calibri"/>
        <family val="2"/>
        <scheme val="minor"/>
      </rPr>
      <t>0,35 punts/tesi</t>
    </r>
  </si>
  <si>
    <t>e. Experiència docent universitària en matèries reglades de grau i màster de, al menys, 5 anys</t>
  </si>
  <si>
    <t>a. ERC Grants</t>
  </si>
  <si>
    <r>
      <t xml:space="preserve">- Advanced Grants: </t>
    </r>
    <r>
      <rPr>
        <b/>
        <sz val="11"/>
        <color theme="1"/>
        <rFont val="Calibri"/>
        <family val="2"/>
        <scheme val="minor"/>
      </rPr>
      <t>5 punts</t>
    </r>
  </si>
  <si>
    <r>
      <t xml:space="preserve">- Consolidator Grants: </t>
    </r>
    <r>
      <rPr>
        <b/>
        <sz val="11"/>
        <color theme="1"/>
        <rFont val="Calibri"/>
        <family val="2"/>
        <scheme val="minor"/>
      </rPr>
      <t>4 punts</t>
    </r>
  </si>
  <si>
    <r>
      <t xml:space="preserve">- Starting Grants: </t>
    </r>
    <r>
      <rPr>
        <b/>
        <sz val="11"/>
        <color theme="1"/>
        <rFont val="Calibri"/>
        <family val="2"/>
        <scheme val="minor"/>
      </rPr>
      <t>3 punts</t>
    </r>
  </si>
  <si>
    <t>* es valora amb la mínima puntuació per mèrit per una valoració orientativa, la definitiva serà a judici de la comissió avaluadora</t>
  </si>
  <si>
    <t>e. SGR:</t>
  </si>
  <si>
    <r>
      <t xml:space="preserve">iii. Participació: </t>
    </r>
    <r>
      <rPr>
        <b/>
        <sz val="11"/>
        <color theme="1"/>
        <rFont val="Calibri"/>
        <family val="2"/>
        <scheme val="minor"/>
      </rPr>
      <t>0,5 punts/projecte</t>
    </r>
  </si>
  <si>
    <t>g. Transferència (convenis-any):</t>
  </si>
  <si>
    <r>
      <t xml:space="preserve">i. SGR finançats dels que s'ha estat IP: </t>
    </r>
    <r>
      <rPr>
        <b/>
        <sz val="11"/>
        <color theme="1"/>
        <rFont val="Calibri"/>
        <family val="2"/>
        <scheme val="minor"/>
      </rPr>
      <t>0,5 punts/projecte</t>
    </r>
  </si>
  <si>
    <r>
      <t xml:space="preserve">ii. SGR finançats dels que s'ha participat: </t>
    </r>
    <r>
      <rPr>
        <b/>
        <sz val="11"/>
        <color theme="1"/>
        <rFont val="Calibri"/>
        <family val="2"/>
        <scheme val="minor"/>
      </rPr>
      <t>0,15 punts/projecte</t>
    </r>
  </si>
  <si>
    <r>
      <t>iii.  SGR no finançats dels que s'ha estat IP:</t>
    </r>
    <r>
      <rPr>
        <b/>
        <sz val="11"/>
        <color theme="1"/>
        <rFont val="Calibri"/>
        <family val="2"/>
        <scheme val="minor"/>
      </rPr>
      <t xml:space="preserve"> 0,3 punts/projecte</t>
    </r>
  </si>
  <si>
    <r>
      <t xml:space="preserve">k. Acreditació de recerca avançada (AQU): </t>
    </r>
    <r>
      <rPr>
        <b/>
        <sz val="11"/>
        <color theme="1"/>
        <rFont val="Calibri"/>
        <family val="2"/>
        <scheme val="minor"/>
      </rPr>
      <t>1 punt</t>
    </r>
  </si>
  <si>
    <r>
      <t xml:space="preserve">i. 112 crèdits impartits o 1960h de docència reconeguda o 1120h impartides presencials o més: </t>
    </r>
    <r>
      <rPr>
        <b/>
        <sz val="11"/>
        <color theme="1"/>
        <rFont val="Calibri"/>
        <family val="2"/>
        <scheme val="minor"/>
      </rPr>
      <t>3 punts</t>
    </r>
  </si>
  <si>
    <r>
      <t>ii. 88 crèdits impartits o 1540h de docència reconeguda o 880h impartides presencials o més fins els límits del punt i.:</t>
    </r>
    <r>
      <rPr>
        <b/>
        <sz val="11"/>
        <color theme="1"/>
        <rFont val="Calibri"/>
        <family val="2"/>
        <scheme val="minor"/>
      </rPr>
      <t xml:space="preserve"> 2 punts</t>
    </r>
  </si>
  <si>
    <r>
      <t>iii. 60 crèdits impartits o 1050h de docència reconeguda o 600h impartides presencials o més fins els límits del punt ii.:</t>
    </r>
    <r>
      <rPr>
        <b/>
        <sz val="11"/>
        <color theme="1"/>
        <rFont val="Calibri"/>
        <family val="2"/>
        <scheme val="minor"/>
      </rPr>
      <t xml:space="preserve"> 1 punts</t>
    </r>
  </si>
  <si>
    <t>d. SGR:</t>
  </si>
  <si>
    <t>f. Transferència (convenis-any):</t>
  </si>
  <si>
    <t>Cal aportar documentació acreditativa compulsada</t>
  </si>
  <si>
    <t>Coordinació general:</t>
  </si>
  <si>
    <r>
      <t xml:space="preserve">  - </t>
    </r>
    <r>
      <rPr>
        <u/>
        <sz val="11"/>
        <color theme="1"/>
        <rFont val="Calibri"/>
        <family val="2"/>
        <scheme val="minor"/>
      </rPr>
      <t>5 o més grups</t>
    </r>
    <r>
      <rPr>
        <sz val="11"/>
        <color theme="1"/>
        <rFont val="Calibri"/>
        <family val="2"/>
        <scheme val="minor"/>
      </rPr>
      <t xml:space="preserve"> - únic IP: </t>
    </r>
    <r>
      <rPr>
        <b/>
        <sz val="11"/>
        <color theme="1"/>
        <rFont val="Calibri"/>
        <family val="2"/>
        <scheme val="minor"/>
      </rPr>
      <t>1,5 punts/projecte.</t>
    </r>
  </si>
  <si>
    <r>
      <t xml:space="preserve">  -</t>
    </r>
    <r>
      <rPr>
        <u/>
        <sz val="11"/>
        <color theme="1"/>
        <rFont val="Calibri"/>
        <family val="2"/>
        <scheme val="minor"/>
      </rPr>
      <t xml:space="preserve"> 5 o més grups</t>
    </r>
    <r>
      <rPr>
        <sz val="11"/>
        <color theme="1"/>
        <rFont val="Calibri"/>
        <family val="2"/>
        <scheme val="minor"/>
      </rPr>
      <t xml:space="preserve"> - 2 coIP: </t>
    </r>
    <r>
      <rPr>
        <b/>
        <sz val="11"/>
        <color theme="1"/>
        <rFont val="Calibri"/>
        <family val="2"/>
        <scheme val="minor"/>
      </rPr>
      <t>1 punt/projecte</t>
    </r>
  </si>
  <si>
    <r>
      <t xml:space="preserve">  - </t>
    </r>
    <r>
      <rPr>
        <u/>
        <sz val="11"/>
        <color theme="1"/>
        <rFont val="Calibri"/>
        <family val="2"/>
        <scheme val="minor"/>
      </rPr>
      <t>menys de 5 grups</t>
    </r>
    <r>
      <rPr>
        <sz val="11"/>
        <color theme="1"/>
        <rFont val="Calibri"/>
        <family val="2"/>
        <scheme val="minor"/>
      </rPr>
      <t xml:space="preserve"> - únic IP: </t>
    </r>
    <r>
      <rPr>
        <b/>
        <sz val="11"/>
        <color theme="1"/>
        <rFont val="Calibri"/>
        <family val="2"/>
        <scheme val="minor"/>
      </rPr>
      <t>1,25 punts/projecte.</t>
    </r>
  </si>
  <si>
    <r>
      <t xml:space="preserve">  - </t>
    </r>
    <r>
      <rPr>
        <u/>
        <sz val="11"/>
        <color theme="1"/>
        <rFont val="Calibri"/>
        <family val="2"/>
        <scheme val="minor"/>
      </rPr>
      <t>menys de 5 grups</t>
    </r>
    <r>
      <rPr>
        <sz val="11"/>
        <color theme="1"/>
        <rFont val="Calibri"/>
        <family val="2"/>
        <scheme val="minor"/>
      </rPr>
      <t xml:space="preserve"> - 2 coIP: </t>
    </r>
    <r>
      <rPr>
        <b/>
        <sz val="11"/>
        <color theme="1"/>
        <rFont val="Calibri"/>
        <family val="2"/>
        <scheme val="minor"/>
      </rPr>
      <t>0,9 punt/projecte</t>
    </r>
  </si>
  <si>
    <r>
      <t xml:space="preserve">Coordinació d'un subprojecte: </t>
    </r>
    <r>
      <rPr>
        <b/>
        <sz val="11"/>
        <color theme="1"/>
        <rFont val="Calibri"/>
        <family val="2"/>
        <scheme val="minor"/>
      </rPr>
      <t>1 punt</t>
    </r>
  </si>
  <si>
    <t>c. Xarxes internacionals competitives o xarxa d’excel·lència (MINECO):</t>
  </si>
  <si>
    <r>
      <t xml:space="preserve">Coordinació: </t>
    </r>
    <r>
      <rPr>
        <b/>
        <sz val="11"/>
        <color theme="1"/>
        <rFont val="Calibri"/>
        <family val="2"/>
        <scheme val="minor"/>
      </rPr>
      <t>1,25 punts/projecte.</t>
    </r>
  </si>
  <si>
    <t>b. Projectes internacionals de convocatòries competitives tipus programa marc de la Unió Europea o similars. Duració del projecte com a mínim 3 anys (si dura menys o més és calcularà la part proporcional):</t>
  </si>
  <si>
    <t>d. IP de projectes I+D+i del MINECO, projectes I+D+i INIA, projectes I+D+i en Salut o similars de duració de 3 anys mínim (si dura menys o més es calcularà la part proporcional). No compten els grups emergents:</t>
  </si>
  <si>
    <t>*</t>
  </si>
  <si>
    <r>
      <t>i. IP de projecte coordinat - únic IP:</t>
    </r>
    <r>
      <rPr>
        <b/>
        <sz val="11"/>
        <color theme="1"/>
        <rFont val="Calibri"/>
        <family val="2"/>
        <scheme val="minor"/>
      </rPr>
      <t xml:space="preserve"> 1,25 punts/projecte</t>
    </r>
  </si>
  <si>
    <r>
      <t>i'. IP de projecte coordinat - 2 coIP:</t>
    </r>
    <r>
      <rPr>
        <b/>
        <sz val="11"/>
        <color theme="1"/>
        <rFont val="Calibri"/>
        <family val="2"/>
        <scheme val="minor"/>
      </rPr>
      <t xml:space="preserve"> 0,9 punts/projecte</t>
    </r>
  </si>
  <si>
    <r>
      <t xml:space="preserve">ii. IP de projecte individual - únic IP: </t>
    </r>
    <r>
      <rPr>
        <b/>
        <sz val="11"/>
        <color theme="1"/>
        <rFont val="Calibri"/>
        <family val="2"/>
        <scheme val="minor"/>
      </rPr>
      <t>1 punt/projecte.</t>
    </r>
  </si>
  <si>
    <r>
      <t xml:space="preserve">ii'. IP de projecte individual - 2 coIP: </t>
    </r>
    <r>
      <rPr>
        <b/>
        <sz val="11"/>
        <color theme="1"/>
        <rFont val="Calibri"/>
        <family val="2"/>
        <scheme val="minor"/>
      </rPr>
      <t>0,75 punts/projecte.</t>
    </r>
  </si>
  <si>
    <t>f. Publicacions. Les obres amb més indicis de qualitat es valoren partint d’una categorització de dos nivells seguint els criteris de valoració de les publicacions AQU</t>
  </si>
  <si>
    <t>Àrea del coneixement</t>
  </si>
  <si>
    <t xml:space="preserve"> - Publicacions de categoria 1</t>
  </si>
  <si>
    <t xml:space="preserve"> - Monografies de categoria 1</t>
  </si>
  <si>
    <t xml:space="preserve"> - Publicacions de categoria 2</t>
  </si>
  <si>
    <t xml:space="preserve"> - Monografies de categoria 2</t>
  </si>
  <si>
    <t xml:space="preserve"> - Àrea de coneixement</t>
  </si>
  <si>
    <t>1. Producció global</t>
  </si>
  <si>
    <t>2. Publicacions de major impacte</t>
  </si>
  <si>
    <t>i. Les publicacions de la categoria 1 dividit per 2</t>
  </si>
  <si>
    <t>ii. Les publicacions de la categoria 2 dividit per 4</t>
  </si>
  <si>
    <t>3. Citacions a publicacions de la categoria 1 i 2 o a Google Scholar</t>
  </si>
  <si>
    <r>
      <t>i. Cada publicació amb un mínim de 20 citacions té un valor de</t>
    </r>
    <r>
      <rPr>
        <b/>
        <sz val="11"/>
        <color theme="1"/>
        <rFont val="Calibri"/>
        <family val="2"/>
        <scheme val="minor"/>
      </rPr>
      <t xml:space="preserve"> 0,25 fins a un màxim d’1,25 punts</t>
    </r>
  </si>
  <si>
    <r>
      <t xml:space="preserve">ii. Les publicacions amb 100 o més citacions rebran </t>
    </r>
    <r>
      <rPr>
        <b/>
        <sz val="11"/>
        <color theme="1"/>
        <rFont val="Calibri"/>
        <family val="2"/>
        <scheme val="minor"/>
      </rPr>
      <t>3 punts</t>
    </r>
    <r>
      <rPr>
        <sz val="11"/>
        <color theme="1"/>
        <rFont val="Calibri"/>
        <family val="2"/>
        <scheme val="minor"/>
      </rPr>
      <t>.</t>
    </r>
  </si>
  <si>
    <t>Cal aportar, en un document a part, una relació dels convenis que s'han computat, i documentació acreditativa.</t>
  </si>
  <si>
    <r>
      <t xml:space="preserve">i. Convenis-any internacionals en els que s'és responsable: </t>
    </r>
    <r>
      <rPr>
        <b/>
        <sz val="11"/>
        <color theme="1"/>
        <rFont val="Calibri"/>
        <family val="2"/>
        <scheme val="minor"/>
      </rPr>
      <t>0,25 punts per conveni-any</t>
    </r>
  </si>
  <si>
    <r>
      <t xml:space="preserve">ii. Convenis-any internacionals en els que s'és participant: </t>
    </r>
    <r>
      <rPr>
        <b/>
        <sz val="11"/>
        <color theme="1"/>
        <rFont val="Calibri"/>
        <family val="2"/>
        <scheme val="minor"/>
      </rPr>
      <t>0,1 punts per conveni-any (màxim 0.5)</t>
    </r>
  </si>
  <si>
    <r>
      <t xml:space="preserve">i.Convenis-any nacionals en els que s'és responsable: </t>
    </r>
    <r>
      <rPr>
        <b/>
        <sz val="11"/>
        <color theme="1"/>
        <rFont val="Calibri"/>
        <family val="2"/>
        <scheme val="minor"/>
      </rPr>
      <t>0,2 punts per conveni-any</t>
    </r>
  </si>
  <si>
    <r>
      <t>ii. Convenis-any nacionals en els que s'és participant:</t>
    </r>
    <r>
      <rPr>
        <b/>
        <sz val="11"/>
        <color theme="1"/>
        <rFont val="Calibri"/>
        <family val="2"/>
        <scheme val="minor"/>
      </rPr>
      <t xml:space="preserve"> 0,1 punts per conveni-any (màxim 0.5)</t>
    </r>
  </si>
  <si>
    <r>
      <t xml:space="preserve">j. Altres mèrits de gran rellevància a judici de la comissió avaluadora (premis de recerca, premis a la trajectòria científica, editor-in-chief de revistes científiques de prestigi internacional, editor de col·lecció de llibres amb edició amb revisió per parells, presidència de comissions avaluadores a nivell internacional, estatal i autonòmics de projectes. No computa ser membre d’associacions o institucions científiques, tampoc participació en conferències ni jornades, tampoc avaluador o reviewer de revistes científiques): </t>
    </r>
    <r>
      <rPr>
        <b/>
        <sz val="11"/>
        <color theme="1"/>
        <rFont val="Calibri"/>
        <family val="2"/>
        <scheme val="minor"/>
      </rPr>
      <t>màxim 1 punt en total (de 0,1 a 0,3 punts per mèrit)</t>
    </r>
  </si>
  <si>
    <t>Cal indicar en un document a part les institucions dirigides que constin en convenis amb a la UAB.</t>
  </si>
  <si>
    <t>4.- Mèrits excepcionals (màxim 3 punts)</t>
  </si>
  <si>
    <t>La comissió podrà atorgar fins a 5 punts per mèrits extraordinàriament rellevants i que no s’hagin tingut en compte en els apartats anteriors. La decisió en aquest sentit requerirà el vot favorable de com a mínim 4 membres de la comissió avaluadora i haurà de ser adequadament justificada.</t>
  </si>
  <si>
    <t>Cal a aportar fotocòpia compulsada dels documents que acreditin els mèrits a avaluar.</t>
  </si>
  <si>
    <r>
      <rPr>
        <b/>
        <sz val="11"/>
        <color theme="1"/>
        <rFont val="Calibri"/>
        <family val="2"/>
        <scheme val="minor"/>
      </rPr>
      <t>El candidat o la candidata podrà participar en la priorització per mèrits especialment rellevants quan arribi a una puntuació mínima de:</t>
    </r>
    <r>
      <rPr>
        <sz val="11"/>
        <color theme="1"/>
        <rFont val="Calibri"/>
        <family val="2"/>
        <scheme val="minor"/>
      </rPr>
      <t xml:space="preserve">
  -  Àmbit de ciències socials i humanitats: </t>
    </r>
    <r>
      <rPr>
        <b/>
        <sz val="11"/>
        <color theme="1"/>
        <rFont val="Calibri"/>
        <family val="2"/>
        <scheme val="minor"/>
      </rPr>
      <t>12</t>
    </r>
    <r>
      <rPr>
        <sz val="11"/>
        <color theme="1"/>
        <rFont val="Calibri"/>
        <family val="2"/>
        <scheme val="minor"/>
      </rPr>
      <t xml:space="preserve">
  -  Àmbit de ciències, biociències, ciències de la salut i enginyeria: </t>
    </r>
    <r>
      <rPr>
        <b/>
        <sz val="11"/>
        <color theme="1"/>
        <rFont val="Calibri"/>
        <family val="2"/>
        <scheme val="minor"/>
      </rPr>
      <t>12</t>
    </r>
  </si>
  <si>
    <t xml:space="preserve">b. Projectes d’innovació docent: </t>
  </si>
  <si>
    <r>
      <t>i. IP d'un projecte amb finançament:</t>
    </r>
    <r>
      <rPr>
        <b/>
        <sz val="11"/>
        <color theme="1"/>
        <rFont val="Calibri"/>
        <family val="2"/>
        <scheme val="minor"/>
      </rPr>
      <t xml:space="preserve"> 1 punt</t>
    </r>
  </si>
  <si>
    <r>
      <t xml:space="preserve">i'. IP d'un projecte sense finançament: </t>
    </r>
    <r>
      <rPr>
        <b/>
        <sz val="11"/>
        <color theme="1"/>
        <rFont val="Calibri"/>
        <family val="2"/>
        <scheme val="minor"/>
      </rPr>
      <t>0,3 punts</t>
    </r>
  </si>
  <si>
    <r>
      <t>i. Participació en un projecte amb finançament:</t>
    </r>
    <r>
      <rPr>
        <b/>
        <sz val="11"/>
        <color theme="1"/>
        <rFont val="Calibri"/>
        <family val="2"/>
        <scheme val="minor"/>
      </rPr>
      <t xml:space="preserve"> 0,5 punts</t>
    </r>
  </si>
  <si>
    <r>
      <t xml:space="preserve">ii'. Participació en un projecte sense finançament: </t>
    </r>
    <r>
      <rPr>
        <b/>
        <sz val="11"/>
        <color theme="1"/>
        <rFont val="Calibri"/>
        <family val="2"/>
        <scheme val="minor"/>
      </rPr>
      <t>0,15 punts</t>
    </r>
  </si>
  <si>
    <r>
      <t xml:space="preserve">c. Trams de docència autonòmics avaluats (no computen els estatals que es donen automàticament): </t>
    </r>
    <r>
      <rPr>
        <b/>
        <sz val="11"/>
        <color theme="1"/>
        <rFont val="Calibri"/>
        <family val="2"/>
        <scheme val="minor"/>
      </rPr>
      <t>1 punt/tram</t>
    </r>
  </si>
  <si>
    <t>Cal aportar, en un document a part, una relació de les tesis doctorals que s'han computat</t>
  </si>
  <si>
    <r>
      <t xml:space="preserve">f. Participació sostinguda (mínim 3 anys): en comissions de docència oficials de facultat i rectorat, en comissions de seguiment de doctorat, coordinació de programes internacionals de caràcter docent (tipus International Training Network per doctorands), coordinació per a posada en marxa un nou MOOC: </t>
    </r>
    <r>
      <rPr>
        <b/>
        <sz val="11"/>
        <color theme="1"/>
        <rFont val="Calibri"/>
        <family val="2"/>
        <scheme val="minor"/>
      </rPr>
      <t>màxim 1,5 punts en total (0,3 punts per mèrit per cada període de 3 anys)</t>
    </r>
  </si>
  <si>
    <r>
      <t xml:space="preserve">g. Altres mèrits de gran rellevància a judici de la comissió avaluadora (participació sostinguda en activitats d’innovació pedagògica, elaboració de plans d’estudis, premis a projecte docent, presidència de comissions avaluadores a nivell internacional, estatal i autonòmics de verificació de títols): </t>
    </r>
    <r>
      <rPr>
        <b/>
        <sz val="11"/>
        <color theme="1"/>
        <rFont val="Calibri"/>
        <family val="2"/>
        <scheme val="minor"/>
      </rPr>
      <t>màxim 1 punt en total (de 0,2 a 0,5 punt per mèrit)</t>
    </r>
  </si>
  <si>
    <t>1.1. ÀMBITS DE CIÈNCIES SOCIALS I D'HUMANITATS</t>
  </si>
  <si>
    <t>1.2. ÀMBITS DE CIÈNCIES, BIOCIÈNCIES, CIÈNCIES DE LA SALUT I ENGINYERIA</t>
  </si>
  <si>
    <t xml:space="preserve">  - 6 o més grups - únic IP: 1,5 punts/projecte.</t>
  </si>
  <si>
    <t xml:space="preserve">  - 6 o més grups - 2 coIP: 1 punt/projecte</t>
  </si>
  <si>
    <t xml:space="preserve">  - menys de 6 grups - únic IP: 1,25 punts/projecte.</t>
  </si>
  <si>
    <t xml:space="preserve">  - menys de 6 grups - 2 coIP: 0,9 punt/projecte</t>
  </si>
  <si>
    <t>Coordinació d'un subprojecte: 1 punt</t>
  </si>
  <si>
    <t>Participació: 0,5 punts/projecte.</t>
  </si>
  <si>
    <t>c. IP de projectes I+D+i del MINECO, projectes I+D+i INIA, projectes I+D+i en Salut o similars de duració de 3 anys mínim (si dura menys o més es calcularà la part proporcional). No compten les xarxes temàtiques ni els grups emergents:</t>
  </si>
  <si>
    <r>
      <t xml:space="preserve">i. IP de projecte coordinat - únic IP: </t>
    </r>
    <r>
      <rPr>
        <b/>
        <sz val="11"/>
        <color theme="1"/>
        <rFont val="Calibri"/>
        <family val="2"/>
        <scheme val="minor"/>
      </rPr>
      <t>1 punt/projecte</t>
    </r>
  </si>
  <si>
    <r>
      <t xml:space="preserve">i'. IP de projecte coordinat - 2 coIP: </t>
    </r>
    <r>
      <rPr>
        <b/>
        <sz val="11"/>
        <color theme="1"/>
        <rFont val="Calibri"/>
        <family val="2"/>
        <scheme val="minor"/>
      </rPr>
      <t>0,7 punts/projecte</t>
    </r>
  </si>
  <si>
    <r>
      <t xml:space="preserve">ii. IP de projecte individual - únic IP: </t>
    </r>
    <r>
      <rPr>
        <b/>
        <sz val="11"/>
        <color theme="1"/>
        <rFont val="Calibri"/>
        <family val="2"/>
        <scheme val="minor"/>
      </rPr>
      <t>0,75 punt/projecte</t>
    </r>
  </si>
  <si>
    <r>
      <t xml:space="preserve">ii'. IP de projecte individual - 2 coIP: </t>
    </r>
    <r>
      <rPr>
        <b/>
        <sz val="11"/>
        <color theme="1"/>
        <rFont val="Calibri"/>
        <family val="2"/>
        <scheme val="minor"/>
      </rPr>
      <t>0,6 punts/projecte</t>
    </r>
  </si>
  <si>
    <r>
      <t>iii. Participació:</t>
    </r>
    <r>
      <rPr>
        <b/>
        <sz val="11"/>
        <color theme="1"/>
        <rFont val="Calibri"/>
        <family val="2"/>
        <scheme val="minor"/>
      </rPr>
      <t xml:space="preserve"> 0,3 punts/projecte</t>
    </r>
  </si>
  <si>
    <r>
      <t>ii.  SGR no finançats dels que s'ha estat IP:</t>
    </r>
    <r>
      <rPr>
        <b/>
        <sz val="11"/>
        <color theme="1"/>
        <rFont val="Calibri"/>
        <family val="2"/>
        <scheme val="minor"/>
      </rPr>
      <t xml:space="preserve"> 0,3 punts/projecte</t>
    </r>
  </si>
  <si>
    <r>
      <t xml:space="preserve">1. </t>
    </r>
    <r>
      <rPr>
        <b/>
        <sz val="11"/>
        <color theme="1"/>
        <rFont val="Calibri"/>
        <family val="2"/>
        <scheme val="minor"/>
      </rPr>
      <t>Convenis-any</t>
    </r>
    <r>
      <rPr>
        <sz val="11"/>
        <color theme="1"/>
        <rFont val="Calibri"/>
        <family val="2"/>
        <scheme val="minor"/>
      </rPr>
      <t>: es computen el nombre de convenis normalitzats a una durada d’un any</t>
    </r>
  </si>
  <si>
    <r>
      <t xml:space="preserve">2. </t>
    </r>
    <r>
      <rPr>
        <b/>
        <sz val="11"/>
        <color theme="1"/>
        <rFont val="Calibri"/>
        <family val="2"/>
        <scheme val="minor"/>
      </rPr>
      <t>Patents</t>
    </r>
    <r>
      <rPr>
        <sz val="11"/>
        <color theme="1"/>
        <rFont val="Calibri"/>
        <family val="2"/>
        <scheme val="minor"/>
      </rPr>
      <t>: 0,1 punts per cada patent llicenciada o en explotació.</t>
    </r>
  </si>
  <si>
    <r>
      <t>ii. Convenis-any nacionals en els que s'és responsable:</t>
    </r>
    <r>
      <rPr>
        <b/>
        <sz val="11"/>
        <color theme="1"/>
        <rFont val="Calibri"/>
        <family val="2"/>
        <scheme val="minor"/>
      </rPr>
      <t xml:space="preserve"> 0,2 punts per conveni-any</t>
    </r>
  </si>
  <si>
    <r>
      <t xml:space="preserve">ii'. Convenis-any nacionals en els que s'és participant: </t>
    </r>
    <r>
      <rPr>
        <b/>
        <sz val="11"/>
        <color theme="1"/>
        <rFont val="Calibri"/>
        <family val="2"/>
        <scheme val="minor"/>
      </rPr>
      <t>0,1 punts per conveni-any (màxim 0,5)</t>
    </r>
  </si>
  <si>
    <r>
      <t xml:space="preserve">i'. Convenis-any internacionals en els que s'és participant: </t>
    </r>
    <r>
      <rPr>
        <b/>
        <sz val="11"/>
        <color theme="1"/>
        <rFont val="Calibri"/>
        <family val="2"/>
        <scheme val="minor"/>
      </rPr>
      <t>0,1 punts per conveni-any (màxim 0,5)</t>
    </r>
  </si>
  <si>
    <t>Cal aportar, en un document a part, una relació dels convenis i patents que s'han computat, i documentació acreditativa.</t>
  </si>
  <si>
    <r>
      <t xml:space="preserve">i. Altres mèrits de gran rellevància a judici de la comissió avaluadora (premis de recerca, premis a la trajectòria científica, editor-in-chief de revistes científiques de prestigi internacional, membre de l’editorial board de revistes científiques internacionals indexades, preferentment Q1, Q2 del JCR; ponències invitades en congressos de especial rellevància internacional). No computa ser membre d’associacions o institucions científiques, tampoc participació en conferències ni jornades, tampoc avaluador o reviewer de revistes científiques: </t>
    </r>
    <r>
      <rPr>
        <b/>
        <sz val="11"/>
        <color theme="1"/>
        <rFont val="Calibri"/>
        <family val="2"/>
        <scheme val="minor"/>
      </rPr>
      <t>màxim 1 punt en total (de 0,1 a 0,3 punts per mèrit)</t>
    </r>
  </si>
  <si>
    <t>Cal aportar fotocòpies compulsades de documents que ho acreditin.</t>
  </si>
  <si>
    <r>
      <t xml:space="preserve">j. Acreditació de recerca avançada (AQU): </t>
    </r>
    <r>
      <rPr>
        <b/>
        <sz val="11"/>
        <color theme="1"/>
        <rFont val="Calibri"/>
        <family val="2"/>
        <scheme val="minor"/>
      </rPr>
      <t>1 punt</t>
    </r>
  </si>
  <si>
    <t>e. Publicacions. Per a cada candidat es calcularan tres indicadors (P, Q i I) com a mesura de Producció, Qualitat i Impacte</t>
  </si>
  <si>
    <t xml:space="preserve"> -Publicacions situades en primer quartil JCR</t>
  </si>
  <si>
    <t xml:space="preserve"> - Publicacions situades en segon quartil JCR</t>
  </si>
  <si>
    <t xml:space="preserve"> - Publicacions en tercer quartil JCR</t>
  </si>
  <si>
    <t xml:space="preserve"> - Publicacions indexades JCR</t>
  </si>
  <si>
    <t xml:space="preserve"> - Mitja de cites rebudes per àmbit de coneixement dels anys 2011 al 2015, segons les agències
Thomson (per total de cites obtingudes segons WoS) o SCOPUS (per total de cites obtingudes segons SCOPUS)</t>
  </si>
  <si>
    <t>1. P</t>
  </si>
  <si>
    <t>2. Q</t>
  </si>
  <si>
    <t>3. I</t>
  </si>
  <si>
    <t>Humanitats</t>
  </si>
  <si>
    <t>Ciències Socials</t>
  </si>
  <si>
    <t xml:space="preserve">Ciències  </t>
  </si>
  <si>
    <t>Ciències de la Vida</t>
  </si>
  <si>
    <t>Ciències Mèdiques i de la Salut</t>
  </si>
  <si>
    <t>Enginyeria i Arquitectura</t>
  </si>
  <si>
    <t>N AQU</t>
  </si>
  <si>
    <t>Cal indicar en un document a part les institucions dirigides que  no constin en convenis amb a la UAB.</t>
  </si>
  <si>
    <t>Cal aportar, en la plantilla de justificació de les publicacions que s'adjunta, una relació de les publicacions per categories, amb la justificació de cadascuna d'elles i , en el seu, cas, nombre i justificació de les cites.</t>
  </si>
  <si>
    <t>Cal aportar, en la plantilla de justificacions que s'adjunta, una relació de les publicacions indexades JCR, amb indicació del quartil i àrea JCR.</t>
  </si>
  <si>
    <r>
      <t xml:space="preserve">No cal aportar cap document, només indicar el </t>
    </r>
    <r>
      <rPr>
        <sz val="9"/>
        <rFont val="Calibri"/>
        <family val="2"/>
        <scheme val="minor"/>
      </rPr>
      <t>nombre</t>
    </r>
    <r>
      <rPr>
        <sz val="9"/>
        <color theme="1"/>
        <rFont val="Calibri"/>
        <family val="2"/>
        <scheme val="minor"/>
      </rPr>
      <t xml:space="preserve"> d'anys d'exercici de càrrecs, o documentació acreditativa compulsada en cas que el càrrec no hagi estat a la UAB</t>
    </r>
  </si>
  <si>
    <r>
      <t>No cal aportar cap document, només indicar el</t>
    </r>
    <r>
      <rPr>
        <sz val="9"/>
        <rFont val="Calibri"/>
        <family val="2"/>
        <scheme val="minor"/>
      </rPr>
      <t xml:space="preserve"> nombre</t>
    </r>
    <r>
      <rPr>
        <sz val="9"/>
        <color theme="1"/>
        <rFont val="Calibri"/>
        <family val="2"/>
        <scheme val="minor"/>
      </rPr>
      <t xml:space="preserve"> d'anys d'exercici de càrrecs, o documentació acreditativa compulsada en cas que el càrrec no hagi estat a la UAB</t>
    </r>
  </si>
  <si>
    <r>
      <t xml:space="preserve">h. Ser membre electe d’institucions o societats acadèmiques de gran prestigi nacional i internacional (no computa ser Editor-in-chief ni membre de l’editorial board de revistes científiques, ni membre de comitès científics): </t>
    </r>
    <r>
      <rPr>
        <b/>
        <sz val="11"/>
        <rFont val="Calibri"/>
        <family val="2"/>
        <scheme val="minor"/>
      </rPr>
      <t>màxim 1 punt en total (de 0,1 a 1 punt per mèrit)</t>
    </r>
  </si>
  <si>
    <t xml:space="preserve"> - Nombre de cites rebudes (segons ISI WoS o SCOPUS)</t>
  </si>
  <si>
    <t>SCOPUS</t>
  </si>
  <si>
    <r>
      <t xml:space="preserve">g. Ser membre electe d’institucions o societats acadèmiques de gran prestigi nacional i internacional (no computa ser Editor-in-chief ni membre de l’editorial board de revistes científiques): </t>
    </r>
    <r>
      <rPr>
        <b/>
        <sz val="11"/>
        <rFont val="Calibri"/>
        <family val="2"/>
        <scheme val="minor"/>
      </rPr>
      <t>màxim 1 punt en total (de 0,1 a 1 punt per mèrit)</t>
    </r>
  </si>
  <si>
    <t>Periodes de 3 anys (cal aportar, en un document a part, una relació de mèrits que s'han computat)</t>
  </si>
  <si>
    <t>Suma de totes les publicacions de qualitat dividit pel nombre de publicacions demanades per àrea de coneixement</t>
  </si>
  <si>
    <t>Afegir a l'antiguitat els dies d'incapacitat haguts entre la data de doctorat i de'obtenció de l'acreditació per baixa mèdica de durada igual o superior a 4 mesos</t>
  </si>
  <si>
    <t>Mèrits dels candidats que en demanin l’avaluació i superin el llindar</t>
  </si>
  <si>
    <t>c) 1 per cada 35 places d'agregat convocades al conjunt de les dues llistes per a persones amb discapacitats igual o superior al 33%. Per al còmput de les 35 places, es podran acumular les places de més d’una convocatòria. Aquestes places s’adjudicaran per ordre d’antiguitat en l’acreditació, entre els agregats interins que no hagin estat prioritzats segons el criteri general.</t>
  </si>
  <si>
    <t>15% per a antics Ramón y Cajal amb l'acreditació I3.</t>
  </si>
  <si>
    <t>Un percentatge del total de les places per a candidats amb mèrits especialment rellevants amb la següent distribució per convocatòria:
- 2016: 10%
- 2017: 15%
- 2018: 20%                                                                                                                  - 2019: 35%</t>
  </si>
  <si>
    <t>El nombre de places resultants es distribuiran a parts iguals entre els dos grans àmbits següents:
a) Ciències socials i humanitats
b) Ciències, biociències, ciències de la salut i enginyeria
En el cas que el nombre de places fos senar, una de les places se sortejaria entre els dos àmbits. En el cas que es tornés a repetir la situació, la plaça correspondria a l’altre àmbit, i així successivament. Si hagués menys candidats prioritzats per mèrits especialment rellevants que places a cobrir, les places sobrants se sumarien a la llista general.</t>
  </si>
  <si>
    <t>15% de les places prioritzades per antiguitat</t>
  </si>
  <si>
    <t>En cas d’empat en la data d’acreditació, es prioritzarà segons els següents factors aplicats de forma successiva:</t>
  </si>
  <si>
    <t>- Llista general d'agregats interins:</t>
  </si>
  <si>
    <t>1. Any de presa de possessió com a lector o RyC (o contracte que, per no existir convocatòries de lector, va suposar l'inici de la carrera acadèmica que ha portat a la condició d'agregat interí: postdoc, visitant, etc.).</t>
  </si>
  <si>
    <t>2. Valor més baix del nombre de professors permanents al Departament dividit entre el total de professorat equivalent a temps complert</t>
  </si>
  <si>
    <t>3. Nombre de sexennis de recerca (AQU) (per a la convocatòria de 2016 no computa)</t>
  </si>
  <si>
    <t>4. Nombre de quinquennis de docència avaluats (AQU) (per a la convocatòria de 2016 no computa)</t>
  </si>
  <si>
    <t>- Llista d'agregats interins antics RyC I·:</t>
  </si>
  <si>
    <t>1. Acreditació de recerca avançada (AQU)</t>
  </si>
  <si>
    <t>Marcar una de les tres opcions (si es marca més d'una opció no sumarà els punts corresponents)</t>
  </si>
  <si>
    <t>3. Data de l'obtenció de l'acreditació I3</t>
  </si>
  <si>
    <t>4. Any de presa de possessió com a RyC</t>
  </si>
  <si>
    <t>5. Nombre de sexennis de recerca (AQU) (per a la convocatòria de 2016 no computa)</t>
  </si>
  <si>
    <t>6. Nombre de quinquennis de docència avaluats (AQU) (per a la convocatòria de 2016 no computa)</t>
  </si>
  <si>
    <t>Aprovat per acord del Consell de Govern de 4 de maig de 2017</t>
  </si>
  <si>
    <t>MODEL I CRITERIS DE PRIORITZACIÓ DE LES PLACES D'AGREGAT</t>
  </si>
  <si>
    <t>- Indicar àmbit de coneixement</t>
  </si>
  <si>
    <r>
      <t xml:space="preserve">Cal omplir </t>
    </r>
    <r>
      <rPr>
        <b/>
        <sz val="11"/>
        <color theme="1"/>
        <rFont val="Calibri"/>
        <family val="2"/>
        <scheme val="minor"/>
      </rPr>
      <t>exclusivament</t>
    </r>
    <r>
      <rPr>
        <sz val="11"/>
        <color theme="1"/>
        <rFont val="Calibri"/>
        <family val="2"/>
        <scheme val="minor"/>
      </rPr>
      <t xml:space="preserve"> les caselles no bloquejades de la columna </t>
    </r>
    <r>
      <rPr>
        <b/>
        <sz val="11"/>
        <color theme="1"/>
        <rFont val="Calibri"/>
        <family val="2"/>
        <scheme val="minor"/>
      </rPr>
      <t xml:space="preserve">Opcions.
</t>
    </r>
    <r>
      <rPr>
        <sz val="11"/>
        <color theme="1"/>
        <rFont val="Calibri"/>
        <family val="2"/>
        <scheme val="minor"/>
      </rPr>
      <t xml:space="preserve">Pel que fa als mèrits de recerca s'ha d'omplir només les dades de l'àmbit corresponent. El full controla que no s'hagi escrit en els dos àmbits.
Cal aportar la documentació addicional que indica la columna </t>
    </r>
    <r>
      <rPr>
        <b/>
        <sz val="11"/>
        <color theme="1"/>
        <rFont val="Calibri"/>
        <family val="2"/>
        <scheme val="minor"/>
      </rPr>
      <t>Instruccions.</t>
    </r>
  </si>
  <si>
    <t>https://goo.gl/AWbGrx</t>
  </si>
  <si>
    <r>
      <t xml:space="preserve">i. Direcció de grans institucions culturals (museus, teatres, grans auditoris, etc.), Comissariat de grans exposicions d’àmbit nacional i internacional (en l’àmbit dels convenis de la UAB): </t>
    </r>
    <r>
      <rPr>
        <b/>
        <sz val="11"/>
        <color theme="1"/>
        <rFont val="Calibri"/>
        <family val="2"/>
        <scheme val="minor"/>
      </rPr>
      <t>de 0,5 a 1,5 punt. Màxim 1,5 punts</t>
    </r>
  </si>
  <si>
    <r>
      <t xml:space="preserve">h.Direcció de grans infraestructures científiques (tipus Sincrotró. No computa ser director d’instituts propis o adscrits): </t>
    </r>
    <r>
      <rPr>
        <b/>
        <sz val="11"/>
        <color theme="1"/>
        <rFont val="Calibri"/>
        <family val="2"/>
        <scheme val="minor"/>
      </rPr>
      <t>màxim 1 punt en total (de 0,5 a 1 punt per mèrit)</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</si>
</sst>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21" x14ac:knownFonts="1">
    <font>
      <sz val="11"/>
      <color theme="1"/>
      <name val="Calibri"/>
      <family val="2"/>
      <scheme val="minor"/>
    </font>
    <font>
      <b/>
      <sz val="11"/>
      <color theme="1"/>
      <name val="Calibri"/>
      <family val="2"/>
      <scheme val="minor"/>
    </font>
    <font>
      <b/>
      <sz val="11"/>
      <color rgb="FFFF0000"/>
      <name val="Calibri"/>
      <family val="2"/>
      <scheme val="minor"/>
    </font>
    <font>
      <sz val="11"/>
      <color rgb="FFFF0000"/>
      <name val="Calibri"/>
      <family val="2"/>
      <scheme val="minor"/>
    </font>
    <font>
      <sz val="12"/>
      <color theme="1"/>
      <name val="Calibri"/>
      <family val="2"/>
      <scheme val="minor"/>
    </font>
    <font>
      <sz val="14"/>
      <color theme="1"/>
      <name val="Calibri"/>
      <family val="2"/>
      <scheme val="minor"/>
    </font>
    <font>
      <sz val="9"/>
      <color theme="1"/>
      <name val="Calibri"/>
      <family val="2"/>
      <scheme val="minor"/>
    </font>
    <font>
      <b/>
      <sz val="12"/>
      <color theme="1"/>
      <name val="Calibri"/>
      <family val="2"/>
      <scheme val="minor"/>
    </font>
    <font>
      <b/>
      <sz val="14"/>
      <color theme="1"/>
      <name val="Calibri"/>
      <family val="2"/>
      <scheme val="minor"/>
    </font>
    <font>
      <sz val="20"/>
      <color theme="1"/>
      <name val="Calibri"/>
      <family val="2"/>
      <scheme val="minor"/>
    </font>
    <font>
      <b/>
      <sz val="24"/>
      <color theme="1"/>
      <name val="Calibri"/>
      <family val="2"/>
      <scheme val="minor"/>
    </font>
    <font>
      <sz val="24"/>
      <color theme="1"/>
      <name val="Calibri"/>
      <family val="2"/>
      <scheme val="minor"/>
    </font>
    <font>
      <sz val="10"/>
      <color theme="1"/>
      <name val="Calibri"/>
      <family val="2"/>
      <scheme val="minor"/>
    </font>
    <font>
      <sz val="8"/>
      <color theme="1"/>
      <name val="Calibri"/>
      <family val="2"/>
      <scheme val="minor"/>
    </font>
    <font>
      <u/>
      <sz val="11"/>
      <color theme="1"/>
      <name val="Calibri"/>
      <family val="2"/>
      <scheme val="minor"/>
    </font>
    <font>
      <b/>
      <sz val="16"/>
      <color theme="1"/>
      <name val="Calibri"/>
      <family val="2"/>
      <scheme val="minor"/>
    </font>
    <font>
      <b/>
      <sz val="8"/>
      <color theme="0"/>
      <name val="Calibri"/>
      <family val="2"/>
      <scheme val="minor"/>
    </font>
    <font>
      <b/>
      <sz val="16"/>
      <name val="Calibri"/>
      <family val="2"/>
      <scheme val="minor"/>
    </font>
    <font>
      <u/>
      <sz val="11"/>
      <color theme="10"/>
      <name val="Calibri"/>
      <family val="2"/>
      <scheme val="minor"/>
    </font>
    <font>
      <sz val="9"/>
      <name val="Calibri"/>
      <family val="2"/>
      <scheme val="minor"/>
    </font>
    <font>
      <b/>
      <sz val="1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9" tint="-0.499984740745262"/>
        <bgColor indexed="64"/>
      </patternFill>
    </fill>
  </fills>
  <borders count="1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s>
  <cellStyleXfs count="2">
    <xf numFmtId="0" fontId="0" fillId="0" borderId="0"/>
    <xf numFmtId="0" fontId="18" fillId="0" borderId="0" applyNumberFormat="0" applyFill="0" applyBorder="0" applyAlignment="0" applyProtection="0"/>
  </cellStyleXfs>
  <cellXfs count="214">
    <xf numFmtId="0" fontId="0" fillId="0" borderId="0" xfId="0"/>
    <xf numFmtId="0" fontId="0" fillId="0" borderId="0" xfId="0" applyProtection="1">
      <protection locked="0"/>
    </xf>
    <xf numFmtId="0" fontId="1" fillId="0" borderId="0" xfId="0" applyFont="1" applyProtection="1">
      <protection locked="0"/>
    </xf>
    <xf numFmtId="0" fontId="0" fillId="0" borderId="1" xfId="0" applyBorder="1" applyProtection="1">
      <protection locked="0"/>
    </xf>
    <xf numFmtId="0" fontId="0" fillId="0" borderId="0" xfId="0" applyBorder="1" applyProtection="1">
      <protection locked="0"/>
    </xf>
    <xf numFmtId="0" fontId="0" fillId="0" borderId="0" xfId="0" applyProtection="1"/>
    <xf numFmtId="0" fontId="0" fillId="0" borderId="0" xfId="0" applyBorder="1" applyProtection="1"/>
    <xf numFmtId="0" fontId="1" fillId="0" borderId="0" xfId="0" applyFont="1" applyProtection="1"/>
    <xf numFmtId="0" fontId="1" fillId="0" borderId="0" xfId="0" applyFont="1" applyBorder="1" applyProtection="1">
      <protection locked="0"/>
    </xf>
    <xf numFmtId="0" fontId="1" fillId="0" borderId="12" xfId="0" applyFont="1" applyBorder="1" applyProtection="1">
      <protection locked="0"/>
    </xf>
    <xf numFmtId="0" fontId="0" fillId="0" borderId="6" xfId="0" applyBorder="1" applyProtection="1">
      <protection locked="0"/>
    </xf>
    <xf numFmtId="0" fontId="0" fillId="0" borderId="13" xfId="0" applyBorder="1" applyProtection="1">
      <protection locked="0"/>
    </xf>
    <xf numFmtId="0" fontId="1" fillId="0" borderId="8" xfId="0" applyFont="1" applyBorder="1" applyProtection="1">
      <protection locked="0"/>
    </xf>
    <xf numFmtId="0" fontId="0" fillId="0" borderId="9" xfId="0" applyBorder="1" applyProtection="1">
      <protection locked="0"/>
    </xf>
    <xf numFmtId="0" fontId="4" fillId="0" borderId="0" xfId="0" applyFont="1" applyAlignment="1" applyProtection="1">
      <alignment vertical="center"/>
    </xf>
    <xf numFmtId="0" fontId="7" fillId="0" borderId="0" xfId="0" applyFont="1" applyBorder="1" applyAlignment="1" applyProtection="1">
      <alignment vertical="center"/>
    </xf>
    <xf numFmtId="0" fontId="8" fillId="2" borderId="2" xfId="0" applyFont="1" applyFill="1" applyBorder="1" applyProtection="1"/>
    <xf numFmtId="0" fontId="8" fillId="0" borderId="4" xfId="0" applyFont="1" applyBorder="1" applyProtection="1"/>
    <xf numFmtId="0" fontId="5" fillId="0" borderId="0" xfId="0" applyFont="1" applyProtection="1"/>
    <xf numFmtId="0" fontId="8" fillId="0" borderId="0" xfId="0" applyFont="1" applyProtection="1"/>
    <xf numFmtId="0" fontId="0" fillId="0" borderId="2" xfId="0" applyBorder="1" applyProtection="1">
      <protection locked="0"/>
    </xf>
    <xf numFmtId="0" fontId="0" fillId="2" borderId="2" xfId="0" applyFill="1" applyBorder="1" applyAlignment="1" applyProtection="1">
      <alignment horizontal="center" vertical="center"/>
    </xf>
    <xf numFmtId="0" fontId="0" fillId="2" borderId="10" xfId="0" applyFill="1" applyBorder="1" applyAlignment="1" applyProtection="1">
      <alignment horizontal="center" vertical="center"/>
    </xf>
    <xf numFmtId="0" fontId="1" fillId="0" borderId="0" xfId="0" applyFont="1" applyFill="1" applyBorder="1" applyProtection="1"/>
    <xf numFmtId="0" fontId="0" fillId="2" borderId="2" xfId="0" applyFont="1" applyFill="1" applyBorder="1" applyAlignment="1" applyProtection="1">
      <alignment horizontal="center" vertical="center"/>
    </xf>
    <xf numFmtId="0" fontId="0" fillId="2" borderId="10" xfId="0" applyFont="1" applyFill="1" applyBorder="1" applyAlignment="1" applyProtection="1">
      <alignment horizontal="center" vertical="center"/>
    </xf>
    <xf numFmtId="0" fontId="0" fillId="0" borderId="0" xfId="0" applyFill="1" applyProtection="1">
      <protection locked="0"/>
    </xf>
    <xf numFmtId="0" fontId="0" fillId="0" borderId="0" xfId="0" applyFill="1" applyBorder="1" applyProtection="1">
      <protection locked="0"/>
    </xf>
    <xf numFmtId="0" fontId="0" fillId="2" borderId="2" xfId="0" applyFill="1" applyBorder="1" applyAlignment="1" applyProtection="1">
      <alignment horizontal="center" vertical="center" wrapText="1"/>
    </xf>
    <xf numFmtId="2" fontId="8" fillId="2" borderId="2" xfId="0" applyNumberFormat="1"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4" fillId="2" borderId="2" xfId="0" applyFont="1" applyFill="1" applyBorder="1" applyAlignment="1" applyProtection="1">
      <alignment horizontal="center" vertical="center"/>
    </xf>
    <xf numFmtId="0" fontId="12" fillId="0" borderId="2" xfId="0" applyFont="1" applyBorder="1" applyAlignment="1" applyProtection="1">
      <alignment horizontal="center" vertical="center" wrapText="1"/>
      <protection locked="0"/>
    </xf>
    <xf numFmtId="0" fontId="0" fillId="0" borderId="2" xfId="0" applyFont="1" applyBorder="1" applyAlignment="1" applyProtection="1">
      <alignment horizontal="center" vertical="center" wrapText="1"/>
      <protection locked="0"/>
    </xf>
    <xf numFmtId="0" fontId="0" fillId="0" borderId="2" xfId="0" applyFont="1" applyFill="1" applyBorder="1" applyAlignment="1" applyProtection="1">
      <alignment horizontal="center" vertical="center" wrapText="1"/>
      <protection locked="0"/>
    </xf>
    <xf numFmtId="0" fontId="15" fillId="0" borderId="0" xfId="0" applyFont="1" applyAlignment="1" applyProtection="1">
      <alignment vertical="top"/>
    </xf>
    <xf numFmtId="0" fontId="13" fillId="0" borderId="0" xfId="0" applyFont="1"/>
    <xf numFmtId="0" fontId="13" fillId="0" borderId="2" xfId="0" applyFont="1" applyBorder="1"/>
    <xf numFmtId="0" fontId="13" fillId="0" borderId="2" xfId="0" applyFont="1" applyBorder="1" applyAlignment="1">
      <alignment horizontal="center"/>
    </xf>
    <xf numFmtId="0" fontId="16" fillId="3" borderId="2" xfId="0" applyFont="1" applyFill="1" applyBorder="1"/>
    <xf numFmtId="0" fontId="16" fillId="3" borderId="2" xfId="0" applyFont="1" applyFill="1" applyBorder="1" applyAlignment="1">
      <alignment horizontal="center"/>
    </xf>
    <xf numFmtId="2" fontId="0" fillId="2" borderId="2" xfId="0" applyNumberFormat="1" applyFill="1" applyBorder="1" applyAlignment="1" applyProtection="1">
      <alignment horizontal="center" vertical="center"/>
    </xf>
    <xf numFmtId="0" fontId="0" fillId="0" borderId="9" xfId="0" applyFont="1" applyFill="1" applyBorder="1" applyAlignment="1" applyProtection="1">
      <alignment horizontal="center" vertical="center" wrapText="1"/>
      <protection locked="0"/>
    </xf>
    <xf numFmtId="0" fontId="0" fillId="0" borderId="10" xfId="0" applyFont="1" applyBorder="1" applyAlignment="1" applyProtection="1">
      <alignment horizontal="center" vertical="center" wrapText="1"/>
      <protection locked="0"/>
    </xf>
    <xf numFmtId="0" fontId="0" fillId="2" borderId="11"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17" fillId="0" borderId="0" xfId="0" applyFont="1" applyBorder="1" applyAlignment="1" applyProtection="1">
      <alignment vertical="top"/>
    </xf>
    <xf numFmtId="2" fontId="0" fillId="2" borderId="5" xfId="0" applyNumberFormat="1" applyFill="1" applyBorder="1" applyAlignment="1" applyProtection="1">
      <alignment horizontal="center" vertical="center"/>
    </xf>
    <xf numFmtId="2" fontId="0" fillId="2" borderId="5" xfId="0" applyNumberFormat="1" applyFill="1" applyBorder="1" applyAlignment="1" applyProtection="1">
      <alignment horizontal="center" vertical="center" wrapText="1"/>
    </xf>
    <xf numFmtId="2" fontId="0" fillId="0" borderId="11" xfId="0" applyNumberFormat="1" applyFont="1" applyFill="1" applyBorder="1" applyAlignment="1" applyProtection="1">
      <alignment horizontal="center" vertical="center" wrapText="1"/>
      <protection locked="0"/>
    </xf>
    <xf numFmtId="2" fontId="0" fillId="2" borderId="2" xfId="0" applyNumberFormat="1" applyFont="1" applyFill="1" applyBorder="1" applyAlignment="1" applyProtection="1">
      <alignment horizontal="center" vertical="center"/>
    </xf>
    <xf numFmtId="2" fontId="0" fillId="2" borderId="2" xfId="0" applyNumberFormat="1" applyFill="1" applyBorder="1" applyAlignment="1" applyProtection="1">
      <alignment horizontal="center" vertical="center" wrapText="1"/>
    </xf>
    <xf numFmtId="0" fontId="0" fillId="0" borderId="5" xfId="0" applyBorder="1" applyAlignment="1" applyProtection="1">
      <alignment horizontal="left" vertical="top" wrapText="1"/>
    </xf>
    <xf numFmtId="0" fontId="4" fillId="0" borderId="5" xfId="0" applyFont="1" applyFill="1" applyBorder="1" applyAlignment="1" applyProtection="1">
      <alignment horizontal="center" vertical="center"/>
    </xf>
    <xf numFmtId="0" fontId="15" fillId="0" borderId="0" xfId="0" applyFont="1" applyFill="1" applyAlignment="1" applyProtection="1">
      <alignment vertical="top"/>
    </xf>
    <xf numFmtId="2" fontId="4" fillId="2" borderId="2" xfId="0" applyNumberFormat="1" applyFont="1" applyFill="1" applyBorder="1" applyAlignment="1" applyProtection="1">
      <alignment horizontal="center" vertical="center"/>
    </xf>
    <xf numFmtId="0" fontId="18" fillId="0" borderId="0" xfId="1" applyFill="1" applyAlignment="1" applyProtection="1">
      <alignment wrapText="1"/>
    </xf>
    <xf numFmtId="2" fontId="7" fillId="2" borderId="2" xfId="0" applyNumberFormat="1" applyFont="1" applyFill="1" applyBorder="1" applyAlignment="1" applyProtection="1">
      <alignment horizontal="center" vertical="center"/>
    </xf>
    <xf numFmtId="0" fontId="1" fillId="0" borderId="0" xfId="0" applyFont="1" applyFill="1" applyProtection="1"/>
    <xf numFmtId="0" fontId="0" fillId="0" borderId="1" xfId="0" applyFill="1" applyBorder="1" applyProtection="1">
      <protection locked="0"/>
    </xf>
    <xf numFmtId="0" fontId="0" fillId="0" borderId="0" xfId="0" applyFill="1" applyBorder="1" applyAlignment="1" applyProtection="1">
      <alignment vertical="center"/>
      <protection locked="0"/>
    </xf>
    <xf numFmtId="0" fontId="0" fillId="0" borderId="0" xfId="0" applyFill="1" applyAlignment="1" applyProtection="1">
      <alignment vertical="top"/>
      <protection locked="0"/>
    </xf>
    <xf numFmtId="0" fontId="0" fillId="0" borderId="0" xfId="0" applyFill="1" applyAlignment="1" applyProtection="1">
      <alignment wrapText="1"/>
      <protection locked="0"/>
    </xf>
    <xf numFmtId="0" fontId="0" fillId="0" borderId="0" xfId="0" applyFill="1" applyAlignment="1" applyProtection="1">
      <alignment vertical="center" wrapText="1"/>
      <protection locked="0"/>
    </xf>
    <xf numFmtId="0" fontId="3" fillId="0" borderId="0" xfId="0" applyFont="1" applyFill="1" applyAlignment="1" applyProtection="1">
      <alignment vertical="top"/>
      <protection locked="0"/>
    </xf>
    <xf numFmtId="0" fontId="3" fillId="0" borderId="0" xfId="0" applyFont="1" applyFill="1" applyAlignment="1" applyProtection="1">
      <alignment wrapText="1"/>
      <protection locked="0"/>
    </xf>
    <xf numFmtId="0" fontId="0" fillId="0" borderId="1" xfId="0" applyFill="1" applyBorder="1" applyAlignment="1" applyProtection="1">
      <alignment horizontal="left" vertical="top" wrapText="1"/>
      <protection locked="0"/>
    </xf>
    <xf numFmtId="0" fontId="0" fillId="0" borderId="10" xfId="0" applyFont="1" applyFill="1" applyBorder="1" applyAlignment="1" applyProtection="1">
      <alignment horizontal="center" vertical="center" wrapText="1"/>
      <protection locked="0"/>
    </xf>
    <xf numFmtId="0" fontId="0" fillId="0" borderId="0" xfId="0" applyFill="1" applyAlignment="1" applyProtection="1">
      <alignment horizontal="left" vertical="top" wrapText="1"/>
      <protection locked="0"/>
    </xf>
    <xf numFmtId="0" fontId="10" fillId="0" borderId="12" xfId="0" applyFont="1" applyBorder="1" applyProtection="1"/>
    <xf numFmtId="0" fontId="11" fillId="0" borderId="6" xfId="0" applyFont="1" applyBorder="1" applyProtection="1"/>
    <xf numFmtId="0" fontId="0" fillId="0" borderId="6" xfId="0" applyBorder="1" applyProtection="1"/>
    <xf numFmtId="0" fontId="0" fillId="0" borderId="13" xfId="0" applyBorder="1" applyProtection="1"/>
    <xf numFmtId="0" fontId="10" fillId="0" borderId="8" xfId="0" applyFont="1" applyBorder="1" applyProtection="1"/>
    <xf numFmtId="0" fontId="11" fillId="0" borderId="1" xfId="0" applyFont="1" applyBorder="1" applyProtection="1"/>
    <xf numFmtId="0" fontId="0" fillId="0" borderId="1" xfId="0" applyBorder="1" applyProtection="1"/>
    <xf numFmtId="0" fontId="0" fillId="0" borderId="9" xfId="0" applyBorder="1" applyProtection="1"/>
    <xf numFmtId="0" fontId="9" fillId="0" borderId="1" xfId="0" applyFont="1" applyBorder="1" applyProtection="1"/>
    <xf numFmtId="0" fontId="1" fillId="0" borderId="1" xfId="0" applyFont="1" applyBorder="1" applyProtection="1"/>
    <xf numFmtId="0" fontId="7" fillId="2" borderId="3" xfId="0" applyFont="1" applyFill="1" applyBorder="1" applyProtection="1"/>
    <xf numFmtId="0" fontId="1" fillId="2" borderId="4" xfId="0" applyFont="1" applyFill="1" applyBorder="1" applyProtection="1"/>
    <xf numFmtId="0" fontId="0" fillId="2" borderId="5" xfId="0" applyFill="1" applyBorder="1" applyProtection="1"/>
    <xf numFmtId="0" fontId="8" fillId="0" borderId="3" xfId="0" applyFont="1" applyBorder="1" applyAlignment="1" applyProtection="1">
      <alignment vertical="center"/>
    </xf>
    <xf numFmtId="0" fontId="5" fillId="0" borderId="4" xfId="0" applyFont="1" applyBorder="1" applyProtection="1"/>
    <xf numFmtId="0" fontId="8" fillId="0" borderId="2" xfId="0" applyFont="1" applyBorder="1" applyAlignment="1" applyProtection="1">
      <alignment horizontal="center" vertical="center" wrapText="1"/>
    </xf>
    <xf numFmtId="0" fontId="0" fillId="0" borderId="10" xfId="0" quotePrefix="1" applyFill="1" applyBorder="1" applyAlignment="1" applyProtection="1">
      <alignment horizontal="left" vertical="center" wrapText="1"/>
    </xf>
    <xf numFmtId="0" fontId="0" fillId="0" borderId="2" xfId="0" applyFill="1" applyBorder="1" applyAlignment="1" applyProtection="1">
      <alignment horizontal="left" vertical="center" wrapText="1"/>
    </xf>
    <xf numFmtId="0" fontId="0" fillId="0" borderId="4" xfId="0" applyFill="1" applyBorder="1" applyAlignment="1" applyProtection="1">
      <alignment horizontal="left" vertical="center" wrapText="1"/>
    </xf>
    <xf numFmtId="0" fontId="0" fillId="0" borderId="2" xfId="0" applyFill="1" applyBorder="1" applyAlignment="1" applyProtection="1">
      <alignment horizontal="left" vertical="center"/>
    </xf>
    <xf numFmtId="0" fontId="0" fillId="0" borderId="2" xfId="0" applyFill="1" applyBorder="1" applyAlignment="1" applyProtection="1">
      <alignment vertical="center"/>
    </xf>
    <xf numFmtId="0" fontId="0" fillId="0" borderId="2" xfId="0" applyBorder="1" applyAlignment="1" applyProtection="1">
      <alignment vertical="center" wrapText="1"/>
    </xf>
    <xf numFmtId="0" fontId="0" fillId="0" borderId="5" xfId="0" applyFill="1" applyBorder="1" applyAlignment="1" applyProtection="1">
      <alignment vertical="center"/>
    </xf>
    <xf numFmtId="0" fontId="0" fillId="0" borderId="5" xfId="0" applyBorder="1" applyAlignment="1" applyProtection="1">
      <alignment vertical="center"/>
    </xf>
    <xf numFmtId="0" fontId="6" fillId="0" borderId="5" xfId="0" applyFont="1" applyBorder="1" applyAlignment="1" applyProtection="1">
      <alignment wrapText="1"/>
    </xf>
    <xf numFmtId="0" fontId="0" fillId="0" borderId="1" xfId="0" applyBorder="1" applyAlignment="1" applyProtection="1">
      <alignment vertical="center"/>
    </xf>
    <xf numFmtId="0" fontId="6" fillId="0" borderId="2" xfId="0" applyFont="1" applyFill="1" applyBorder="1" applyAlignment="1" applyProtection="1">
      <alignment horizontal="left" vertical="center" wrapText="1"/>
    </xf>
    <xf numFmtId="0" fontId="0" fillId="2" borderId="5" xfId="0" applyFont="1" applyFill="1" applyBorder="1" applyAlignment="1" applyProtection="1">
      <alignment vertical="center" wrapText="1"/>
    </xf>
    <xf numFmtId="0" fontId="0" fillId="0" borderId="9" xfId="0" applyBorder="1" applyAlignment="1" applyProtection="1">
      <alignment vertical="center"/>
    </xf>
    <xf numFmtId="0" fontId="6" fillId="0" borderId="9" xfId="0" applyFont="1" applyBorder="1" applyAlignment="1" applyProtection="1">
      <alignment horizontal="left" vertical="center" wrapText="1"/>
    </xf>
    <xf numFmtId="0" fontId="0" fillId="2" borderId="2" xfId="0" applyFont="1" applyFill="1" applyBorder="1" applyAlignment="1" applyProtection="1">
      <alignment vertical="center" wrapText="1"/>
    </xf>
    <xf numFmtId="0" fontId="0" fillId="0" borderId="9" xfId="0" applyFill="1" applyBorder="1" applyAlignment="1" applyProtection="1">
      <alignment vertical="center" wrapText="1"/>
    </xf>
    <xf numFmtId="0" fontId="0" fillId="0" borderId="5" xfId="0" applyFill="1" applyBorder="1" applyAlignment="1" applyProtection="1">
      <alignment horizontal="left" vertical="center" wrapText="1"/>
    </xf>
    <xf numFmtId="0" fontId="6" fillId="0" borderId="5" xfId="0" applyFont="1" applyBorder="1" applyAlignment="1" applyProtection="1">
      <alignment horizontal="left" vertical="center" wrapText="1"/>
    </xf>
    <xf numFmtId="0" fontId="0" fillId="0" borderId="0" xfId="0" applyFill="1" applyBorder="1" applyProtection="1"/>
    <xf numFmtId="0" fontId="6" fillId="0" borderId="2" xfId="0" applyFont="1" applyBorder="1" applyAlignment="1" applyProtection="1">
      <alignment horizontal="left" vertical="center" wrapText="1"/>
    </xf>
    <xf numFmtId="0" fontId="0" fillId="0" borderId="11" xfId="0" applyBorder="1" applyAlignment="1" applyProtection="1">
      <alignment vertical="center"/>
    </xf>
    <xf numFmtId="0" fontId="5" fillId="0" borderId="4" xfId="0" applyFont="1" applyFill="1" applyBorder="1" applyAlignment="1" applyProtection="1">
      <alignment horizontal="center" vertical="center"/>
    </xf>
    <xf numFmtId="0" fontId="0" fillId="0" borderId="11" xfId="0" applyFill="1" applyBorder="1" applyAlignment="1" applyProtection="1">
      <alignment vertical="center"/>
    </xf>
    <xf numFmtId="0" fontId="0" fillId="0" borderId="11" xfId="0" applyFill="1" applyBorder="1" applyAlignment="1" applyProtection="1">
      <alignment horizontal="left" vertical="center"/>
    </xf>
    <xf numFmtId="0" fontId="0" fillId="0" borderId="6" xfId="0" applyFill="1" applyBorder="1" applyAlignment="1" applyProtection="1">
      <alignment horizontal="left" vertical="center"/>
    </xf>
    <xf numFmtId="0" fontId="0" fillId="0" borderId="9" xfId="0" applyBorder="1" applyAlignment="1" applyProtection="1">
      <alignment vertical="center" wrapText="1"/>
    </xf>
    <xf numFmtId="0" fontId="0" fillId="0" borderId="9" xfId="0" quotePrefix="1" applyBorder="1" applyAlignment="1" applyProtection="1">
      <alignment vertical="center" wrapText="1"/>
    </xf>
    <xf numFmtId="0" fontId="0" fillId="0" borderId="2" xfId="0" applyFont="1" applyFill="1" applyBorder="1" applyAlignment="1" applyProtection="1">
      <alignment vertical="center" wrapText="1"/>
    </xf>
    <xf numFmtId="0" fontId="0" fillId="0" borderId="9" xfId="0" applyFill="1" applyBorder="1" applyAlignment="1" applyProtection="1">
      <alignment vertical="center"/>
    </xf>
    <xf numFmtId="0" fontId="0" fillId="0" borderId="4" xfId="0" applyFont="1" applyFill="1" applyBorder="1" applyAlignment="1" applyProtection="1">
      <alignment horizontal="left" vertical="center" wrapText="1"/>
    </xf>
    <xf numFmtId="0" fontId="0" fillId="0" borderId="13" xfId="0" applyFill="1" applyBorder="1" applyAlignment="1" applyProtection="1">
      <alignment horizontal="left" vertical="center" wrapText="1"/>
    </xf>
    <xf numFmtId="0" fontId="19" fillId="0" borderId="2" xfId="0" applyFont="1" applyFill="1" applyBorder="1" applyAlignment="1" applyProtection="1">
      <alignment horizontal="left" vertical="center" wrapText="1"/>
    </xf>
    <xf numFmtId="0" fontId="8" fillId="0" borderId="3" xfId="0" applyFont="1" applyBorder="1" applyProtection="1"/>
    <xf numFmtId="0" fontId="0" fillId="0" borderId="10" xfId="0" quotePrefix="1" applyBorder="1" applyAlignment="1" applyProtection="1">
      <alignment horizontal="left" vertical="center" wrapText="1"/>
    </xf>
    <xf numFmtId="0" fontId="0" fillId="0" borderId="2" xfId="0" quotePrefix="1" applyBorder="1" applyAlignment="1" applyProtection="1">
      <alignment horizontal="left" vertical="center" wrapText="1"/>
    </xf>
    <xf numFmtId="0" fontId="0" fillId="0" borderId="0" xfId="0" applyAlignment="1" applyProtection="1">
      <alignment wrapText="1"/>
    </xf>
    <xf numFmtId="0" fontId="0" fillId="0" borderId="11" xfId="0" quotePrefix="1" applyBorder="1" applyAlignment="1" applyProtection="1">
      <alignment horizontal="left" vertical="center" wrapText="1"/>
    </xf>
    <xf numFmtId="0" fontId="6" fillId="0" borderId="1" xfId="0" applyFont="1" applyFill="1" applyBorder="1" applyAlignment="1" applyProtection="1">
      <alignment horizontal="left" vertical="center" wrapText="1"/>
    </xf>
    <xf numFmtId="0" fontId="6" fillId="0" borderId="5" xfId="0" applyFont="1" applyBorder="1" applyAlignment="1" applyProtection="1">
      <alignment horizontal="left" vertical="top" wrapText="1"/>
    </xf>
    <xf numFmtId="0" fontId="6" fillId="0" borderId="2" xfId="0" applyFont="1" applyFill="1" applyBorder="1" applyAlignment="1" applyProtection="1">
      <alignment vertical="center" wrapText="1"/>
    </xf>
    <xf numFmtId="0" fontId="0" fillId="2" borderId="10" xfId="0" applyFont="1" applyFill="1" applyBorder="1" applyAlignment="1" applyProtection="1">
      <alignment horizontal="center" vertical="center" wrapText="1"/>
    </xf>
    <xf numFmtId="164" fontId="0" fillId="2" borderId="2" xfId="0" applyNumberFormat="1" applyFont="1" applyFill="1" applyBorder="1" applyAlignment="1" applyProtection="1">
      <alignment horizontal="center" vertical="center"/>
    </xf>
    <xf numFmtId="164" fontId="4" fillId="2" borderId="2" xfId="0" applyNumberFormat="1" applyFont="1" applyFill="1" applyBorder="1" applyAlignment="1" applyProtection="1">
      <alignment horizontal="center" vertical="center"/>
    </xf>
    <xf numFmtId="1" fontId="0" fillId="0" borderId="2" xfId="0" applyNumberFormat="1" applyFont="1" applyBorder="1" applyAlignment="1" applyProtection="1">
      <alignment horizontal="center" vertical="center" wrapText="1"/>
      <protection locked="0"/>
    </xf>
    <xf numFmtId="2" fontId="6" fillId="0" borderId="2" xfId="0" applyNumberFormat="1" applyFont="1" applyBorder="1" applyAlignment="1" applyProtection="1">
      <alignment horizontal="center" vertical="center" wrapText="1"/>
      <protection locked="0"/>
    </xf>
    <xf numFmtId="0" fontId="18" fillId="0" borderId="0" xfId="1" applyFill="1" applyAlignment="1" applyProtection="1">
      <alignment wrapText="1"/>
      <protection locked="0"/>
    </xf>
    <xf numFmtId="0" fontId="0" fillId="0" borderId="0" xfId="0" applyAlignment="1" applyProtection="1">
      <alignment horizontal="left" vertical="center" wrapText="1"/>
      <protection locked="0"/>
    </xf>
    <xf numFmtId="0" fontId="0" fillId="0" borderId="0" xfId="0" applyAlignment="1" applyProtection="1">
      <alignment horizontal="left" vertical="center"/>
      <protection locked="0"/>
    </xf>
    <xf numFmtId="0" fontId="0" fillId="0" borderId="0" xfId="0" quotePrefix="1" applyAlignment="1" applyProtection="1">
      <alignment horizontal="left" vertical="center"/>
      <protection locked="0"/>
    </xf>
    <xf numFmtId="0" fontId="0" fillId="0" borderId="0" xfId="0" applyFill="1" applyBorder="1" applyAlignment="1" applyProtection="1">
      <alignment horizontal="left" vertical="top" wrapText="1"/>
      <protection locked="0"/>
    </xf>
    <xf numFmtId="0" fontId="0" fillId="0" borderId="6" xfId="0" applyFill="1" applyBorder="1" applyAlignment="1" applyProtection="1">
      <alignment horizontal="left" vertical="center"/>
      <protection locked="0"/>
    </xf>
    <xf numFmtId="0" fontId="0" fillId="0" borderId="0" xfId="0" applyFill="1" applyAlignment="1" applyProtection="1">
      <alignment horizontal="left" vertical="top" wrapText="1"/>
      <protection locked="0"/>
    </xf>
    <xf numFmtId="0" fontId="0" fillId="0" borderId="0" xfId="0" applyFill="1" applyAlignment="1" applyProtection="1">
      <alignment horizontal="left" vertical="center" wrapText="1"/>
      <protection locked="0"/>
    </xf>
    <xf numFmtId="0" fontId="0" fillId="0" borderId="11" xfId="0" applyFill="1" applyBorder="1" applyAlignment="1" applyProtection="1">
      <alignment horizontal="left" vertical="center" wrapText="1"/>
    </xf>
    <xf numFmtId="0" fontId="0" fillId="0" borderId="2" xfId="0" applyFill="1" applyBorder="1" applyAlignment="1" applyProtection="1">
      <alignment horizontal="center" vertical="center"/>
    </xf>
    <xf numFmtId="0" fontId="6" fillId="0" borderId="2" xfId="0" applyFont="1" applyFill="1" applyBorder="1" applyAlignment="1" applyProtection="1">
      <alignment horizontal="left" vertical="center" wrapText="1"/>
    </xf>
    <xf numFmtId="0" fontId="0" fillId="0" borderId="3" xfId="0" applyFill="1" applyBorder="1" applyAlignment="1" applyProtection="1">
      <alignment horizontal="left" vertical="center"/>
    </xf>
    <xf numFmtId="0" fontId="0" fillId="0" borderId="4" xfId="0" applyFill="1" applyBorder="1" applyAlignment="1" applyProtection="1">
      <alignment horizontal="left" vertical="center"/>
    </xf>
    <xf numFmtId="0" fontId="0" fillId="0" borderId="5" xfId="0" applyFill="1" applyBorder="1" applyAlignment="1" applyProtection="1">
      <alignment horizontal="left" vertical="center"/>
    </xf>
    <xf numFmtId="0" fontId="0" fillId="0" borderId="11" xfId="0" applyFill="1" applyBorder="1" applyAlignment="1" applyProtection="1">
      <alignment horizontal="center" vertical="center"/>
    </xf>
    <xf numFmtId="0" fontId="0" fillId="0" borderId="10" xfId="0" applyFill="1" applyBorder="1" applyAlignment="1" applyProtection="1">
      <alignment horizontal="center" vertical="center"/>
    </xf>
    <xf numFmtId="0" fontId="0" fillId="0" borderId="2" xfId="0" applyFill="1" applyBorder="1" applyAlignment="1" applyProtection="1">
      <alignment horizontal="left" vertical="center" wrapText="1"/>
    </xf>
    <xf numFmtId="0" fontId="0" fillId="0" borderId="11" xfId="0" applyFill="1" applyBorder="1" applyAlignment="1" applyProtection="1">
      <alignment horizontal="center" vertical="center" wrapText="1"/>
    </xf>
    <xf numFmtId="0" fontId="0" fillId="0" borderId="15" xfId="0" applyFill="1" applyBorder="1" applyAlignment="1" applyProtection="1">
      <alignment horizontal="center" vertical="center" wrapText="1"/>
    </xf>
    <xf numFmtId="0" fontId="0" fillId="0" borderId="10" xfId="0" applyFill="1" applyBorder="1" applyAlignment="1" applyProtection="1">
      <alignment horizontal="center" vertical="center" wrapText="1"/>
    </xf>
    <xf numFmtId="0" fontId="0" fillId="0" borderId="2" xfId="0" applyFont="1" applyFill="1" applyBorder="1" applyAlignment="1" applyProtection="1">
      <alignment horizontal="left" vertical="center" wrapText="1"/>
    </xf>
    <xf numFmtId="0" fontId="0" fillId="0" borderId="3" xfId="0" applyFill="1" applyBorder="1" applyAlignment="1" applyProtection="1">
      <alignment horizontal="left" vertical="center" wrapText="1"/>
    </xf>
    <xf numFmtId="0" fontId="0" fillId="0" borderId="5" xfId="0" applyFill="1" applyBorder="1" applyAlignment="1" applyProtection="1">
      <alignment horizontal="left" vertical="center" wrapText="1"/>
    </xf>
    <xf numFmtId="0" fontId="12" fillId="0" borderId="0" xfId="0" applyFont="1" applyBorder="1" applyAlignment="1" applyProtection="1">
      <alignment horizontal="left" vertical="center" wrapText="1"/>
    </xf>
    <xf numFmtId="0" fontId="0" fillId="0" borderId="11" xfId="0" applyFont="1" applyFill="1" applyBorder="1" applyAlignment="1" applyProtection="1">
      <alignment horizontal="left" vertical="center" wrapText="1"/>
    </xf>
    <xf numFmtId="0" fontId="0" fillId="0" borderId="15" xfId="0" applyFont="1" applyFill="1" applyBorder="1" applyAlignment="1" applyProtection="1">
      <alignment horizontal="left" vertical="center" wrapText="1"/>
    </xf>
    <xf numFmtId="0" fontId="0" fillId="0" borderId="10" xfId="0" applyFont="1" applyFill="1" applyBorder="1" applyAlignment="1" applyProtection="1">
      <alignment horizontal="left" vertical="center" wrapText="1"/>
    </xf>
    <xf numFmtId="0" fontId="0" fillId="0" borderId="11" xfId="0" applyFont="1" applyFill="1" applyBorder="1" applyAlignment="1" applyProtection="1">
      <alignment horizontal="center" vertical="center" wrapText="1"/>
      <protection locked="0"/>
    </xf>
    <xf numFmtId="0" fontId="0" fillId="0" borderId="10" xfId="0" applyFont="1" applyFill="1" applyBorder="1" applyAlignment="1" applyProtection="1">
      <alignment horizontal="center" vertical="center" wrapText="1"/>
      <protection locked="0"/>
    </xf>
    <xf numFmtId="0" fontId="6" fillId="0" borderId="12" xfId="0" applyFont="1" applyFill="1" applyBorder="1" applyAlignment="1" applyProtection="1">
      <alignment vertical="center" wrapText="1"/>
    </xf>
    <xf numFmtId="0" fontId="6" fillId="0" borderId="15" xfId="0" applyFont="1" applyFill="1" applyBorder="1" applyAlignment="1" applyProtection="1">
      <alignment vertical="center" wrapText="1"/>
    </xf>
    <xf numFmtId="0" fontId="6" fillId="0" borderId="10" xfId="0" applyFont="1" applyFill="1" applyBorder="1" applyAlignment="1" applyProtection="1">
      <alignment vertical="center" wrapText="1"/>
    </xf>
    <xf numFmtId="0" fontId="0" fillId="0" borderId="12" xfId="0" applyBorder="1" applyAlignment="1" applyProtection="1">
      <alignment horizontal="left" vertical="top" wrapText="1"/>
    </xf>
    <xf numFmtId="0" fontId="0" fillId="0" borderId="6" xfId="0" applyBorder="1" applyAlignment="1" applyProtection="1">
      <alignment horizontal="left" vertical="top" wrapText="1"/>
    </xf>
    <xf numFmtId="0" fontId="0" fillId="0" borderId="13" xfId="0" applyBorder="1" applyAlignment="1" applyProtection="1">
      <alignment horizontal="left" vertical="top" wrapText="1"/>
    </xf>
    <xf numFmtId="0" fontId="0" fillId="0" borderId="7"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14" xfId="0" applyBorder="1" applyAlignment="1" applyProtection="1">
      <alignment horizontal="left" vertical="top" wrapText="1"/>
    </xf>
    <xf numFmtId="0" fontId="0" fillId="0" borderId="8" xfId="0" applyBorder="1" applyAlignment="1" applyProtection="1">
      <alignment horizontal="left" vertical="top" wrapText="1"/>
    </xf>
    <xf numFmtId="0" fontId="0" fillId="0" borderId="1" xfId="0" applyBorder="1" applyAlignment="1" applyProtection="1">
      <alignment horizontal="left" vertical="top" wrapText="1"/>
    </xf>
    <xf numFmtId="0" fontId="0" fillId="0" borderId="9" xfId="0" applyBorder="1" applyAlignment="1" applyProtection="1">
      <alignment horizontal="left" vertical="top" wrapText="1"/>
    </xf>
    <xf numFmtId="0" fontId="7" fillId="0" borderId="2" xfId="0" applyFont="1" applyBorder="1" applyAlignment="1" applyProtection="1">
      <alignment horizontal="left"/>
    </xf>
    <xf numFmtId="0" fontId="1" fillId="2" borderId="3" xfId="0" applyFont="1" applyFill="1" applyBorder="1" applyAlignment="1" applyProtection="1">
      <alignment horizontal="center"/>
    </xf>
    <xf numFmtId="0" fontId="1" fillId="2" borderId="4" xfId="0" applyFont="1" applyFill="1" applyBorder="1" applyAlignment="1" applyProtection="1">
      <alignment horizontal="center"/>
    </xf>
    <xf numFmtId="0" fontId="1" fillId="2" borderId="5" xfId="0" applyFont="1" applyFill="1" applyBorder="1" applyAlignment="1" applyProtection="1">
      <alignment horizontal="center"/>
    </xf>
    <xf numFmtId="0" fontId="2" fillId="2" borderId="3" xfId="0" applyFont="1" applyFill="1" applyBorder="1" applyAlignment="1" applyProtection="1">
      <alignment horizontal="center" vertical="center" wrapText="1"/>
    </xf>
    <xf numFmtId="0" fontId="2" fillId="2" borderId="4" xfId="0"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0" fillId="0" borderId="10" xfId="0" applyFill="1" applyBorder="1" applyAlignment="1" applyProtection="1">
      <alignment horizontal="left" vertical="center" wrapText="1"/>
    </xf>
    <xf numFmtId="0" fontId="0" fillId="0" borderId="3" xfId="0" applyFont="1" applyFill="1" applyBorder="1" applyAlignment="1" applyProtection="1">
      <alignment horizontal="left" vertical="center" wrapText="1"/>
    </xf>
    <xf numFmtId="0" fontId="0" fillId="0" borderId="5" xfId="0" applyFont="1" applyFill="1" applyBorder="1" applyAlignment="1" applyProtection="1">
      <alignment horizontal="left" vertical="center" wrapText="1"/>
    </xf>
    <xf numFmtId="0" fontId="0" fillId="0" borderId="4" xfId="0" applyFill="1" applyBorder="1" applyAlignment="1" applyProtection="1">
      <alignment horizontal="left" vertical="center" wrapText="1"/>
    </xf>
    <xf numFmtId="0" fontId="0" fillId="0" borderId="15" xfId="0" applyFill="1" applyBorder="1" applyAlignment="1" applyProtection="1">
      <alignment horizontal="center" vertical="center"/>
    </xf>
    <xf numFmtId="0" fontId="8" fillId="0" borderId="2" xfId="0" applyFont="1" applyBorder="1" applyAlignment="1" applyProtection="1">
      <alignment horizontal="left"/>
    </xf>
    <xf numFmtId="0" fontId="6" fillId="0" borderId="12" xfId="0" applyFont="1" applyFill="1" applyBorder="1" applyAlignment="1" applyProtection="1">
      <alignment horizontal="left" vertical="center" wrapText="1"/>
    </xf>
    <xf numFmtId="0" fontId="6" fillId="0" borderId="7" xfId="0" applyFont="1" applyFill="1" applyBorder="1" applyAlignment="1" applyProtection="1">
      <alignment horizontal="left" vertical="center" wrapText="1"/>
    </xf>
    <xf numFmtId="0" fontId="6" fillId="0" borderId="15" xfId="0" applyFont="1" applyFill="1" applyBorder="1" applyAlignment="1" applyProtection="1">
      <alignment horizontal="left" vertical="center" wrapText="1"/>
    </xf>
    <xf numFmtId="0" fontId="6" fillId="0" borderId="10" xfId="0" applyFont="1" applyFill="1" applyBorder="1" applyAlignment="1" applyProtection="1">
      <alignment horizontal="left" vertical="center" wrapText="1"/>
    </xf>
    <xf numFmtId="0" fontId="6" fillId="0" borderId="11" xfId="0" applyFont="1" applyFill="1" applyBorder="1" applyAlignment="1" applyProtection="1">
      <alignment horizontal="left" vertical="center" wrapText="1"/>
    </xf>
    <xf numFmtId="0" fontId="7" fillId="0" borderId="3" xfId="0" applyFont="1" applyBorder="1" applyAlignment="1" applyProtection="1">
      <alignment horizontal="left" vertical="center"/>
    </xf>
    <xf numFmtId="0" fontId="7" fillId="0" borderId="4" xfId="0" applyFont="1" applyBorder="1" applyAlignment="1" applyProtection="1">
      <alignment horizontal="left" vertical="center"/>
    </xf>
    <xf numFmtId="0" fontId="7" fillId="0" borderId="5" xfId="0" applyFont="1" applyBorder="1" applyAlignment="1" applyProtection="1">
      <alignment horizontal="left" vertical="center"/>
    </xf>
    <xf numFmtId="0" fontId="0" fillId="0" borderId="3" xfId="0" applyBorder="1" applyAlignment="1" applyProtection="1">
      <alignment horizontal="left" vertical="center" wrapText="1"/>
    </xf>
    <xf numFmtId="0" fontId="0" fillId="0" borderId="4" xfId="0" applyBorder="1" applyAlignment="1" applyProtection="1">
      <alignment horizontal="left" vertical="center" wrapText="1"/>
    </xf>
    <xf numFmtId="0" fontId="0" fillId="0" borderId="5" xfId="0" applyBorder="1" applyAlignment="1" applyProtection="1">
      <alignment horizontal="left" vertical="center" wrapText="1"/>
    </xf>
    <xf numFmtId="0" fontId="0" fillId="0" borderId="0" xfId="0" applyAlignment="1" applyProtection="1">
      <alignment vertical="center" wrapText="1"/>
    </xf>
    <xf numFmtId="0" fontId="0" fillId="0" borderId="0" xfId="0" applyAlignment="1" applyProtection="1">
      <alignment vertical="center"/>
    </xf>
    <xf numFmtId="0" fontId="12" fillId="0" borderId="6" xfId="0" applyFont="1" applyFill="1" applyBorder="1" applyAlignment="1" applyProtection="1">
      <alignment horizontal="left" vertical="center" wrapText="1"/>
    </xf>
    <xf numFmtId="0" fontId="6" fillId="0" borderId="11" xfId="0" applyFont="1" applyFill="1" applyBorder="1" applyAlignment="1" applyProtection="1">
      <alignment horizontal="center" vertical="center" wrapText="1"/>
    </xf>
    <xf numFmtId="0" fontId="6" fillId="0" borderId="15" xfId="0" applyFont="1" applyFill="1" applyBorder="1" applyAlignment="1" applyProtection="1">
      <alignment horizontal="center" vertical="center" wrapText="1"/>
    </xf>
    <xf numFmtId="0" fontId="6" fillId="0" borderId="10" xfId="0" applyFont="1" applyFill="1" applyBorder="1" applyAlignment="1" applyProtection="1">
      <alignment horizontal="center" vertical="center" wrapText="1"/>
    </xf>
    <xf numFmtId="0" fontId="0" fillId="0" borderId="11" xfId="0" applyFont="1" applyFill="1" applyBorder="1" applyAlignment="1" applyProtection="1">
      <alignment horizontal="center" vertical="center" wrapText="1"/>
    </xf>
    <xf numFmtId="0" fontId="0" fillId="0" borderId="15" xfId="0" applyFont="1" applyFill="1" applyBorder="1" applyAlignment="1" applyProtection="1">
      <alignment horizontal="center" vertical="center" wrapText="1"/>
    </xf>
    <xf numFmtId="0" fontId="0" fillId="0" borderId="10" xfId="0" applyFont="1" applyFill="1" applyBorder="1" applyAlignment="1" applyProtection="1">
      <alignment horizontal="center" vertical="center" wrapText="1"/>
    </xf>
    <xf numFmtId="0" fontId="0" fillId="0" borderId="2" xfId="0" applyBorder="1" applyAlignment="1" applyProtection="1">
      <alignment horizontal="left" vertical="center" wrapText="1"/>
    </xf>
    <xf numFmtId="0" fontId="12" fillId="0" borderId="6" xfId="0" applyFont="1" applyBorder="1" applyAlignment="1" applyProtection="1">
      <alignment horizontal="left" vertical="center" wrapText="1"/>
    </xf>
    <xf numFmtId="0" fontId="0" fillId="0" borderId="2" xfId="0" applyFill="1" applyBorder="1" applyAlignment="1" applyProtection="1">
      <alignment horizontal="left" vertical="top" wrapText="1"/>
    </xf>
    <xf numFmtId="0" fontId="0" fillId="0" borderId="12" xfId="0" applyFill="1" applyBorder="1" applyAlignment="1" applyProtection="1">
      <alignment horizontal="center" vertical="center"/>
    </xf>
    <xf numFmtId="0" fontId="0" fillId="0" borderId="7" xfId="0" applyFill="1" applyBorder="1" applyAlignment="1" applyProtection="1">
      <alignment horizontal="center" vertical="center"/>
    </xf>
    <xf numFmtId="0" fontId="6" fillId="0" borderId="6" xfId="0" applyFont="1" applyBorder="1" applyAlignment="1" applyProtection="1">
      <alignment horizontal="left" vertical="center" wrapText="1"/>
    </xf>
    <xf numFmtId="0" fontId="6" fillId="0" borderId="0" xfId="0" applyFont="1" applyBorder="1" applyAlignment="1" applyProtection="1">
      <alignment horizontal="left" vertical="center" wrapText="1"/>
    </xf>
    <xf numFmtId="0" fontId="1" fillId="0" borderId="15" xfId="0" applyFont="1" applyFill="1" applyBorder="1" applyAlignment="1" applyProtection="1">
      <alignment horizontal="left" vertical="center" wrapText="1"/>
    </xf>
    <xf numFmtId="0" fontId="1" fillId="0" borderId="10" xfId="0" applyFont="1" applyFill="1" applyBorder="1" applyAlignment="1" applyProtection="1">
      <alignment horizontal="left" vertical="center" wrapText="1"/>
    </xf>
    <xf numFmtId="0" fontId="0" fillId="0" borderId="4" xfId="0" applyFont="1" applyFill="1" applyBorder="1" applyAlignment="1" applyProtection="1">
      <alignment horizontal="left" vertical="center" wrapText="1"/>
    </xf>
  </cellXfs>
  <cellStyles count="2">
    <cellStyle name="Enllaç"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l'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goo.gl/AWbGr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
  <sheetViews>
    <sheetView workbookViewId="0">
      <selection activeCell="C18" sqref="C18"/>
    </sheetView>
  </sheetViews>
  <sheetFormatPr defaultColWidth="8.85546875" defaultRowHeight="15" x14ac:dyDescent="0.25"/>
  <cols>
    <col min="1" max="1" width="3.7109375" style="1" customWidth="1"/>
    <col min="2" max="2" width="9.85546875" style="1" customWidth="1"/>
    <col min="3" max="3" width="8.85546875" style="1"/>
    <col min="4" max="4" width="45.7109375" style="1" customWidth="1"/>
    <col min="5" max="5" width="7" style="1" customWidth="1"/>
    <col min="6" max="6" width="5" style="2" bestFit="1" customWidth="1"/>
    <col min="7" max="7" width="5" style="1" bestFit="1" customWidth="1"/>
    <col min="8" max="8" width="6.28515625" style="1" customWidth="1"/>
    <col min="9" max="9" width="7.28515625" style="1" customWidth="1"/>
    <col min="10" max="16384" width="8.85546875" style="1"/>
  </cols>
  <sheetData>
    <row r="1" spans="1:5" x14ac:dyDescent="0.25">
      <c r="A1" s="9" t="s">
        <v>180</v>
      </c>
      <c r="B1" s="10"/>
      <c r="C1" s="10"/>
      <c r="D1" s="11"/>
    </row>
    <row r="2" spans="1:5" x14ac:dyDescent="0.25">
      <c r="A2" s="12" t="s">
        <v>179</v>
      </c>
      <c r="B2" s="3"/>
      <c r="C2" s="3"/>
      <c r="D2" s="13"/>
    </row>
    <row r="3" spans="1:5" x14ac:dyDescent="0.25">
      <c r="A3" s="8"/>
      <c r="B3" s="4"/>
      <c r="C3" s="4"/>
      <c r="D3" s="4"/>
    </row>
    <row r="5" spans="1:5" x14ac:dyDescent="0.25">
      <c r="A5" s="3" t="s">
        <v>0</v>
      </c>
      <c r="B5" s="3"/>
      <c r="C5" s="3"/>
      <c r="D5" s="3"/>
      <c r="E5" s="4"/>
    </row>
    <row r="7" spans="1:5" x14ac:dyDescent="0.25">
      <c r="B7" s="26" t="s">
        <v>23</v>
      </c>
      <c r="C7" s="26"/>
      <c r="D7" s="26"/>
    </row>
    <row r="8" spans="1:5" x14ac:dyDescent="0.25">
      <c r="B8" s="26" t="s">
        <v>24</v>
      </c>
      <c r="C8" s="26"/>
      <c r="D8" s="26"/>
    </row>
    <row r="9" spans="1:5" x14ac:dyDescent="0.25">
      <c r="B9" s="26" t="s">
        <v>25</v>
      </c>
      <c r="C9" s="26"/>
      <c r="D9" s="26"/>
    </row>
    <row r="11" spans="1:5" x14ac:dyDescent="0.25">
      <c r="A11" s="3" t="s">
        <v>1</v>
      </c>
      <c r="B11" s="3"/>
      <c r="C11" s="3"/>
      <c r="D11" s="3"/>
      <c r="E11" s="4"/>
    </row>
    <row r="13" spans="1:5" s="2" customFormat="1" x14ac:dyDescent="0.25">
      <c r="A13" s="1"/>
      <c r="B13" s="3" t="s">
        <v>2</v>
      </c>
      <c r="C13" s="59"/>
      <c r="D13" s="59"/>
      <c r="E13" s="26"/>
    </row>
    <row r="14" spans="1:5" s="2" customFormat="1" ht="31.5" customHeight="1" x14ac:dyDescent="0.25">
      <c r="A14" s="1"/>
      <c r="B14" s="4"/>
      <c r="C14" s="60" t="s">
        <v>160</v>
      </c>
      <c r="D14" s="27"/>
      <c r="E14" s="26"/>
    </row>
    <row r="15" spans="1:5" s="2" customFormat="1" ht="31.15" customHeight="1" x14ac:dyDescent="0.25">
      <c r="A15" s="1"/>
      <c r="B15" s="1"/>
      <c r="C15" s="134" t="s">
        <v>26</v>
      </c>
      <c r="D15" s="134"/>
      <c r="E15" s="26"/>
    </row>
    <row r="16" spans="1:5" s="2" customFormat="1" ht="45" x14ac:dyDescent="0.25">
      <c r="A16" s="1"/>
      <c r="B16" s="1"/>
      <c r="C16" s="61" t="s">
        <v>4</v>
      </c>
      <c r="D16" s="62" t="s">
        <v>6</v>
      </c>
      <c r="E16" s="62"/>
    </row>
    <row r="17" spans="1:5" s="2" customFormat="1" ht="57.75" customHeight="1" x14ac:dyDescent="0.25">
      <c r="A17" s="1"/>
      <c r="B17" s="1"/>
      <c r="C17" s="61" t="s">
        <v>5</v>
      </c>
      <c r="D17" s="63" t="s">
        <v>7</v>
      </c>
      <c r="E17" s="62"/>
    </row>
    <row r="18" spans="1:5" s="2" customFormat="1" ht="66" customHeight="1" x14ac:dyDescent="0.25">
      <c r="A18" s="1"/>
      <c r="B18" s="1"/>
      <c r="C18" s="61" t="s">
        <v>8</v>
      </c>
      <c r="D18" s="62" t="s">
        <v>159</v>
      </c>
      <c r="E18" s="62"/>
    </row>
    <row r="19" spans="1:5" s="2" customFormat="1" x14ac:dyDescent="0.25">
      <c r="A19" s="1"/>
      <c r="B19" s="1"/>
      <c r="C19" s="64"/>
      <c r="D19" s="65"/>
      <c r="E19" s="62"/>
    </row>
    <row r="20" spans="1:5" s="2" customFormat="1" x14ac:dyDescent="0.25">
      <c r="A20" s="1"/>
      <c r="B20" s="3" t="s">
        <v>3</v>
      </c>
      <c r="C20" s="59"/>
      <c r="D20" s="59"/>
      <c r="E20" s="26"/>
    </row>
    <row r="21" spans="1:5" s="2" customFormat="1" ht="33" customHeight="1" x14ac:dyDescent="0.25">
      <c r="A21" s="1"/>
      <c r="B21" s="4"/>
      <c r="C21" s="135" t="s">
        <v>162</v>
      </c>
      <c r="D21" s="135"/>
      <c r="E21" s="26"/>
    </row>
    <row r="22" spans="1:5" s="2" customFormat="1" ht="110.25" customHeight="1" x14ac:dyDescent="0.25">
      <c r="A22" s="1"/>
      <c r="B22" s="1"/>
      <c r="C22" s="136" t="s">
        <v>163</v>
      </c>
      <c r="D22" s="136"/>
      <c r="E22" s="68"/>
    </row>
    <row r="23" spans="1:5" s="2" customFormat="1" ht="160.5" customHeight="1" x14ac:dyDescent="0.25">
      <c r="A23" s="1"/>
      <c r="B23" s="1"/>
      <c r="C23" s="136" t="s">
        <v>164</v>
      </c>
      <c r="D23" s="136"/>
      <c r="E23" s="68"/>
    </row>
    <row r="24" spans="1:5" s="2" customFormat="1" ht="106.5" customHeight="1" x14ac:dyDescent="0.25">
      <c r="A24" s="1"/>
      <c r="B24" s="1"/>
      <c r="C24" s="137" t="s">
        <v>161</v>
      </c>
      <c r="D24" s="137"/>
      <c r="E24" s="68"/>
    </row>
    <row r="25" spans="1:5" s="2" customFormat="1" ht="14.45" customHeight="1" x14ac:dyDescent="0.25">
      <c r="A25" s="1"/>
      <c r="B25" s="1"/>
      <c r="C25" s="68"/>
      <c r="D25" s="68"/>
      <c r="E25" s="68"/>
    </row>
    <row r="26" spans="1:5" s="2" customFormat="1" ht="14.45" customHeight="1" x14ac:dyDescent="0.25">
      <c r="A26" s="1"/>
      <c r="B26" s="3" t="s">
        <v>15</v>
      </c>
      <c r="C26" s="66"/>
      <c r="D26" s="66"/>
      <c r="E26" s="68"/>
    </row>
    <row r="27" spans="1:5" s="2" customFormat="1" ht="28.5" customHeight="1" x14ac:dyDescent="0.25">
      <c r="A27" s="1"/>
      <c r="B27" s="1"/>
      <c r="C27" s="137" t="s">
        <v>165</v>
      </c>
      <c r="D27" s="137"/>
      <c r="E27" s="68"/>
    </row>
    <row r="29" spans="1:5" ht="43.5" customHeight="1" x14ac:dyDescent="0.25">
      <c r="C29" s="131" t="s">
        <v>166</v>
      </c>
      <c r="D29" s="131"/>
    </row>
    <row r="30" spans="1:5" s="2" customFormat="1" x14ac:dyDescent="0.25">
      <c r="A30" s="1"/>
      <c r="B30" s="1"/>
      <c r="C30" s="133" t="s">
        <v>167</v>
      </c>
      <c r="D30" s="133"/>
      <c r="E30" s="1"/>
    </row>
    <row r="31" spans="1:5" s="2" customFormat="1" ht="60.75" customHeight="1" x14ac:dyDescent="0.25">
      <c r="A31" s="1"/>
      <c r="B31" s="1"/>
      <c r="C31" s="131" t="s">
        <v>168</v>
      </c>
      <c r="D31" s="131"/>
      <c r="E31" s="1"/>
    </row>
    <row r="32" spans="1:5" s="2" customFormat="1" ht="49.5" customHeight="1" x14ac:dyDescent="0.25">
      <c r="A32" s="1"/>
      <c r="B32" s="1"/>
      <c r="C32" s="131" t="s">
        <v>169</v>
      </c>
      <c r="D32" s="131"/>
      <c r="E32" s="1"/>
    </row>
    <row r="33" spans="3:4" ht="36" customHeight="1" x14ac:dyDescent="0.25">
      <c r="C33" s="131" t="s">
        <v>170</v>
      </c>
      <c r="D33" s="131"/>
    </row>
    <row r="34" spans="3:4" ht="31.5" customHeight="1" x14ac:dyDescent="0.25">
      <c r="C34" s="131" t="s">
        <v>171</v>
      </c>
      <c r="D34" s="131"/>
    </row>
    <row r="35" spans="3:4" ht="27" customHeight="1" x14ac:dyDescent="0.25">
      <c r="C35" s="133" t="s">
        <v>172</v>
      </c>
      <c r="D35" s="132"/>
    </row>
    <row r="36" spans="3:4" ht="27" customHeight="1" x14ac:dyDescent="0.25">
      <c r="C36" s="132" t="s">
        <v>173</v>
      </c>
      <c r="D36" s="132"/>
    </row>
    <row r="37" spans="3:4" ht="27" customHeight="1" x14ac:dyDescent="0.25">
      <c r="C37" s="132" t="s">
        <v>169</v>
      </c>
      <c r="D37" s="132"/>
    </row>
    <row r="38" spans="3:4" ht="27" customHeight="1" x14ac:dyDescent="0.25">
      <c r="C38" s="132" t="s">
        <v>175</v>
      </c>
      <c r="D38" s="132"/>
    </row>
    <row r="39" spans="3:4" ht="27" customHeight="1" x14ac:dyDescent="0.25">
      <c r="C39" s="132" t="s">
        <v>176</v>
      </c>
      <c r="D39" s="132"/>
    </row>
    <row r="40" spans="3:4" ht="27" customHeight="1" x14ac:dyDescent="0.25">
      <c r="C40" s="131" t="s">
        <v>177</v>
      </c>
      <c r="D40" s="131"/>
    </row>
    <row r="41" spans="3:4" ht="27" customHeight="1" x14ac:dyDescent="0.25">
      <c r="C41" s="131" t="s">
        <v>178</v>
      </c>
      <c r="D41" s="131"/>
    </row>
  </sheetData>
  <sheetProtection selectLockedCells="1"/>
  <mergeCells count="19">
    <mergeCell ref="C15:D15"/>
    <mergeCell ref="C21:D21"/>
    <mergeCell ref="C23:D23"/>
    <mergeCell ref="C27:D27"/>
    <mergeCell ref="C24:D24"/>
    <mergeCell ref="C22:D22"/>
    <mergeCell ref="C40:D40"/>
    <mergeCell ref="C41:D41"/>
    <mergeCell ref="C39:D39"/>
    <mergeCell ref="C38:D38"/>
    <mergeCell ref="C29:D29"/>
    <mergeCell ref="C31:D31"/>
    <mergeCell ref="C33:D33"/>
    <mergeCell ref="C34:D34"/>
    <mergeCell ref="C32:D32"/>
    <mergeCell ref="C35:D35"/>
    <mergeCell ref="C30:D30"/>
    <mergeCell ref="C37:D37"/>
    <mergeCell ref="C36:D3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32"/>
  <sheetViews>
    <sheetView tabSelected="1" zoomScale="90" zoomScaleNormal="90" workbookViewId="0">
      <pane xSplit="10" ySplit="10" topLeftCell="K68" activePane="bottomRight" state="frozen"/>
      <selection pane="topRight" activeCell="K1" sqref="K1"/>
      <selection pane="bottomLeft" activeCell="A11" sqref="A11"/>
      <selection pane="bottomRight" activeCell="D5" sqref="D5"/>
    </sheetView>
  </sheetViews>
  <sheetFormatPr defaultColWidth="8.85546875" defaultRowHeight="15" x14ac:dyDescent="0.25"/>
  <cols>
    <col min="1" max="1" width="3.7109375" style="5" customWidth="1"/>
    <col min="2" max="2" width="5.140625" style="5" customWidth="1"/>
    <col min="3" max="3" width="10.85546875" style="5" customWidth="1"/>
    <col min="4" max="4" width="63" style="5" customWidth="1"/>
    <col min="5" max="5" width="27.85546875" style="5" customWidth="1"/>
    <col min="6" max="6" width="20.5703125" style="5" customWidth="1"/>
    <col min="7" max="7" width="15" style="5" customWidth="1"/>
    <col min="8" max="8" width="22.5703125" style="7" customWidth="1"/>
    <col min="9" max="9" width="10" style="5" bestFit="1" customWidth="1"/>
    <col min="10" max="10" width="8.85546875" style="5" customWidth="1"/>
    <col min="11" max="11" width="9.7109375" style="5" customWidth="1"/>
    <col min="12" max="16384" width="8.85546875" style="5"/>
  </cols>
  <sheetData>
    <row r="1" spans="1:11" ht="31.5" x14ac:dyDescent="0.5">
      <c r="A1" s="69" t="s">
        <v>33</v>
      </c>
      <c r="B1" s="70"/>
      <c r="C1" s="71"/>
      <c r="D1" s="72"/>
      <c r="E1" s="6"/>
      <c r="F1" s="6"/>
    </row>
    <row r="2" spans="1:11" ht="31.5" x14ac:dyDescent="0.5">
      <c r="A2" s="73" t="s">
        <v>34</v>
      </c>
      <c r="B2" s="74"/>
      <c r="C2" s="75"/>
      <c r="D2" s="76"/>
      <c r="E2" s="6"/>
      <c r="F2" s="6"/>
    </row>
    <row r="3" spans="1:11" ht="26.25" x14ac:dyDescent="0.4">
      <c r="A3" s="77" t="s">
        <v>9</v>
      </c>
      <c r="B3" s="75"/>
      <c r="C3" s="75"/>
      <c r="D3" s="75"/>
      <c r="E3" s="75"/>
      <c r="F3" s="75"/>
      <c r="G3" s="75"/>
      <c r="H3" s="78"/>
      <c r="I3" s="75"/>
      <c r="J3" s="75"/>
      <c r="K3" s="75"/>
    </row>
    <row r="4" spans="1:11" ht="15.75" x14ac:dyDescent="0.25">
      <c r="B4" s="79" t="s">
        <v>27</v>
      </c>
      <c r="C4" s="80"/>
      <c r="D4" s="81"/>
      <c r="E4" s="162" t="s">
        <v>182</v>
      </c>
      <c r="F4" s="163"/>
      <c r="G4" s="163"/>
      <c r="H4" s="163"/>
      <c r="I4" s="163"/>
      <c r="J4" s="163"/>
      <c r="K4" s="164"/>
    </row>
    <row r="5" spans="1:11" ht="15.75" x14ac:dyDescent="0.25">
      <c r="B5" s="171" t="s">
        <v>28</v>
      </c>
      <c r="C5" s="171"/>
      <c r="D5" s="20"/>
      <c r="E5" s="165"/>
      <c r="F5" s="166"/>
      <c r="G5" s="166"/>
      <c r="H5" s="166"/>
      <c r="I5" s="166"/>
      <c r="J5" s="166"/>
      <c r="K5" s="167"/>
    </row>
    <row r="6" spans="1:11" ht="15.75" x14ac:dyDescent="0.25">
      <c r="B6" s="171" t="s">
        <v>29</v>
      </c>
      <c r="C6" s="171"/>
      <c r="D6" s="20"/>
      <c r="E6" s="165"/>
      <c r="F6" s="166"/>
      <c r="G6" s="166"/>
      <c r="H6" s="166"/>
      <c r="I6" s="166"/>
      <c r="J6" s="166"/>
      <c r="K6" s="167"/>
    </row>
    <row r="7" spans="1:11" ht="15.75" x14ac:dyDescent="0.25">
      <c r="B7" s="171" t="s">
        <v>30</v>
      </c>
      <c r="C7" s="171"/>
      <c r="D7" s="20"/>
      <c r="E7" s="168"/>
      <c r="F7" s="169"/>
      <c r="G7" s="169"/>
      <c r="H7" s="169"/>
      <c r="I7" s="169"/>
      <c r="J7" s="169"/>
      <c r="K7" s="170"/>
    </row>
    <row r="9" spans="1:11" x14ac:dyDescent="0.25">
      <c r="G9" s="172" t="s">
        <v>32</v>
      </c>
      <c r="H9" s="173"/>
      <c r="I9" s="173"/>
      <c r="J9" s="173"/>
      <c r="K9" s="174"/>
    </row>
    <row r="10" spans="1:11" s="18" customFormat="1" ht="29.45" customHeight="1" x14ac:dyDescent="0.3">
      <c r="B10" s="82" t="s">
        <v>14</v>
      </c>
      <c r="C10" s="83"/>
      <c r="D10" s="83"/>
      <c r="E10" s="84" t="s">
        <v>31</v>
      </c>
      <c r="F10" s="84" t="s">
        <v>17</v>
      </c>
      <c r="G10" s="175" t="str">
        <f>+IF(K10&lt;12, "NO ARRIBA AL MÍNIM PER SER AVALUAT","POT SER AVALUAT")</f>
        <v>NO ARRIBA AL MÍNIM PER SER AVALUAT</v>
      </c>
      <c r="H10" s="176"/>
      <c r="I10" s="176"/>
      <c r="J10" s="177"/>
      <c r="K10" s="29">
        <f>+J11+J108+J125+J129</f>
        <v>0</v>
      </c>
    </row>
    <row r="11" spans="1:11" s="18" customFormat="1" ht="18.75" x14ac:dyDescent="0.3">
      <c r="B11" s="183" t="s">
        <v>10</v>
      </c>
      <c r="C11" s="183"/>
      <c r="D11" s="183"/>
      <c r="E11" s="183"/>
      <c r="F11" s="183"/>
      <c r="G11" s="183"/>
      <c r="H11" s="183"/>
      <c r="I11" s="183"/>
      <c r="J11" s="16">
        <f>+IF(I12&gt;0,I12,I61)</f>
        <v>0</v>
      </c>
      <c r="K11" s="15" t="str">
        <f>IF(AND(I12&gt;0,I61&gt;0),"Has introduït dades als dos ambits, Reviseu les dades.","")</f>
        <v/>
      </c>
    </row>
    <row r="12" spans="1:11" s="14" customFormat="1" ht="26.45" customHeight="1" x14ac:dyDescent="0.25">
      <c r="B12" s="189" t="s">
        <v>108</v>
      </c>
      <c r="C12" s="190"/>
      <c r="D12" s="190"/>
      <c r="E12" s="190"/>
      <c r="F12" s="190"/>
      <c r="G12" s="190"/>
      <c r="H12" s="191"/>
      <c r="I12" s="55">
        <f>H13+H17+H25+H28+H34+H38+H50+G55+G56+G57+G58</f>
        <v>0</v>
      </c>
    </row>
    <row r="13" spans="1:11" ht="31.9" customHeight="1" x14ac:dyDescent="0.25">
      <c r="C13" s="150" t="s">
        <v>41</v>
      </c>
      <c r="D13" s="150"/>
      <c r="E13" s="150"/>
      <c r="F13" s="150"/>
      <c r="G13" s="150"/>
      <c r="H13" s="24">
        <f>SUM(G14:G16)</f>
        <v>0</v>
      </c>
      <c r="I13" s="6"/>
    </row>
    <row r="14" spans="1:11" ht="31.9" customHeight="1" x14ac:dyDescent="0.25">
      <c r="C14" s="211"/>
      <c r="D14" s="85" t="s">
        <v>42</v>
      </c>
      <c r="E14" s="186" t="s">
        <v>58</v>
      </c>
      <c r="F14" s="67" t="s">
        <v>18</v>
      </c>
      <c r="G14" s="25">
        <f>+IF(F14="SI",5,0)</f>
        <v>0</v>
      </c>
      <c r="H14" s="23"/>
      <c r="I14" s="6"/>
    </row>
    <row r="15" spans="1:11" ht="31.9" customHeight="1" x14ac:dyDescent="0.25">
      <c r="C15" s="211"/>
      <c r="D15" s="85" t="s">
        <v>43</v>
      </c>
      <c r="E15" s="186"/>
      <c r="F15" s="34" t="s">
        <v>18</v>
      </c>
      <c r="G15" s="24">
        <f>+IF(F15="SI",4,0)</f>
        <v>0</v>
      </c>
      <c r="H15" s="23"/>
      <c r="I15" s="6"/>
    </row>
    <row r="16" spans="1:11" ht="31.9" customHeight="1" x14ac:dyDescent="0.25">
      <c r="C16" s="212"/>
      <c r="D16" s="85" t="s">
        <v>44</v>
      </c>
      <c r="E16" s="187"/>
      <c r="F16" s="34" t="s">
        <v>18</v>
      </c>
      <c r="G16" s="24">
        <f>+IF(F16="SI",3,0)</f>
        <v>0</v>
      </c>
      <c r="H16" s="23"/>
      <c r="I16" s="6"/>
    </row>
    <row r="17" spans="3:9" ht="42" customHeight="1" x14ac:dyDescent="0.25">
      <c r="C17" s="151" t="s">
        <v>67</v>
      </c>
      <c r="D17" s="181"/>
      <c r="E17" s="181"/>
      <c r="F17" s="181"/>
      <c r="G17" s="152"/>
      <c r="H17" s="51">
        <f>SUM(G19:G24)</f>
        <v>0</v>
      </c>
      <c r="I17" s="54"/>
    </row>
    <row r="18" spans="3:9" ht="19.5" customHeight="1" x14ac:dyDescent="0.25">
      <c r="C18" s="147"/>
      <c r="D18" s="86" t="s">
        <v>59</v>
      </c>
      <c r="E18" s="184" t="s">
        <v>22</v>
      </c>
      <c r="F18" s="87"/>
      <c r="G18" s="52"/>
    </row>
    <row r="19" spans="3:9" ht="30" customHeight="1" x14ac:dyDescent="0.25">
      <c r="C19" s="148"/>
      <c r="D19" s="86" t="s">
        <v>60</v>
      </c>
      <c r="E19" s="185"/>
      <c r="F19" s="49"/>
      <c r="G19" s="47">
        <f>+F19*1.5</f>
        <v>0</v>
      </c>
    </row>
    <row r="20" spans="3:9" ht="30" customHeight="1" x14ac:dyDescent="0.25">
      <c r="C20" s="148"/>
      <c r="D20" s="86" t="s">
        <v>61</v>
      </c>
      <c r="E20" s="185"/>
      <c r="F20" s="49"/>
      <c r="G20" s="48">
        <f>+F20</f>
        <v>0</v>
      </c>
    </row>
    <row r="21" spans="3:9" ht="30" customHeight="1" x14ac:dyDescent="0.25">
      <c r="C21" s="148"/>
      <c r="D21" s="86" t="s">
        <v>62</v>
      </c>
      <c r="E21" s="185"/>
      <c r="F21" s="49"/>
      <c r="G21" s="41">
        <f>+F21*1.25</f>
        <v>0</v>
      </c>
    </row>
    <row r="22" spans="3:9" ht="30" customHeight="1" x14ac:dyDescent="0.25">
      <c r="C22" s="148"/>
      <c r="D22" s="86" t="s">
        <v>63</v>
      </c>
      <c r="E22" s="185"/>
      <c r="F22" s="49"/>
      <c r="G22" s="41">
        <f>+F22*0.9</f>
        <v>0</v>
      </c>
    </row>
    <row r="23" spans="3:9" ht="30" customHeight="1" x14ac:dyDescent="0.25">
      <c r="C23" s="148"/>
      <c r="D23" s="88" t="s">
        <v>64</v>
      </c>
      <c r="E23" s="185"/>
      <c r="F23" s="49"/>
      <c r="G23" s="41">
        <f>+F23</f>
        <v>0</v>
      </c>
    </row>
    <row r="24" spans="3:9" ht="30" customHeight="1" x14ac:dyDescent="0.25">
      <c r="C24" s="148"/>
      <c r="D24" s="88" t="s">
        <v>11</v>
      </c>
      <c r="E24" s="185"/>
      <c r="F24" s="49"/>
      <c r="G24" s="41">
        <f>+F24*0.5</f>
        <v>0</v>
      </c>
    </row>
    <row r="25" spans="3:9" ht="38.25" customHeight="1" x14ac:dyDescent="0.25">
      <c r="C25" s="151" t="s">
        <v>65</v>
      </c>
      <c r="D25" s="181"/>
      <c r="E25" s="181"/>
      <c r="F25" s="181"/>
      <c r="G25" s="152"/>
      <c r="H25" s="21">
        <f>SUM(G26:G27)</f>
        <v>0</v>
      </c>
    </row>
    <row r="26" spans="3:9" ht="39.950000000000003" customHeight="1" x14ac:dyDescent="0.25">
      <c r="C26" s="147"/>
      <c r="D26" s="89" t="s">
        <v>66</v>
      </c>
      <c r="E26" s="188" t="s">
        <v>21</v>
      </c>
      <c r="F26" s="33"/>
      <c r="G26" s="21">
        <f>+F26*1.25</f>
        <v>0</v>
      </c>
    </row>
    <row r="27" spans="3:9" ht="39.950000000000003" customHeight="1" x14ac:dyDescent="0.25">
      <c r="C27" s="149"/>
      <c r="D27" s="89" t="s">
        <v>11</v>
      </c>
      <c r="E27" s="187"/>
      <c r="F27" s="33"/>
      <c r="G27" s="21">
        <f>+F27*0.5</f>
        <v>0</v>
      </c>
    </row>
    <row r="28" spans="3:9" ht="31.15" customHeight="1" x14ac:dyDescent="0.25">
      <c r="C28" s="151" t="s">
        <v>68</v>
      </c>
      <c r="D28" s="181"/>
      <c r="E28" s="181"/>
      <c r="F28" s="181"/>
      <c r="G28" s="152"/>
      <c r="H28" s="51">
        <f>SUM(G29:G33)</f>
        <v>0</v>
      </c>
      <c r="I28" s="54"/>
    </row>
    <row r="29" spans="3:9" ht="30" customHeight="1" x14ac:dyDescent="0.25">
      <c r="C29" s="144"/>
      <c r="D29" s="90" t="s">
        <v>70</v>
      </c>
      <c r="E29" s="188" t="s">
        <v>22</v>
      </c>
      <c r="F29" s="49"/>
      <c r="G29" s="41">
        <f>+F29*1.25</f>
        <v>0</v>
      </c>
    </row>
    <row r="30" spans="3:9" ht="30" customHeight="1" x14ac:dyDescent="0.25">
      <c r="C30" s="182"/>
      <c r="D30" s="90" t="s">
        <v>71</v>
      </c>
      <c r="E30" s="186"/>
      <c r="F30" s="49"/>
      <c r="G30" s="41">
        <f>+F30*0.9</f>
        <v>0</v>
      </c>
    </row>
    <row r="31" spans="3:9" ht="30" customHeight="1" x14ac:dyDescent="0.25">
      <c r="C31" s="182"/>
      <c r="D31" s="90" t="s">
        <v>72</v>
      </c>
      <c r="E31" s="186"/>
      <c r="F31" s="49"/>
      <c r="G31" s="41">
        <f>+F31</f>
        <v>0</v>
      </c>
    </row>
    <row r="32" spans="3:9" ht="30" customHeight="1" x14ac:dyDescent="0.25">
      <c r="C32" s="182"/>
      <c r="D32" s="90" t="s">
        <v>73</v>
      </c>
      <c r="E32" s="186"/>
      <c r="F32" s="49"/>
      <c r="G32" s="41">
        <f>+F32*0.75</f>
        <v>0</v>
      </c>
    </row>
    <row r="33" spans="3:8" ht="30" customHeight="1" x14ac:dyDescent="0.25">
      <c r="C33" s="182"/>
      <c r="D33" s="90" t="s">
        <v>47</v>
      </c>
      <c r="E33" s="186"/>
      <c r="F33" s="49"/>
      <c r="G33" s="41">
        <f>+F33*0.5</f>
        <v>0</v>
      </c>
    </row>
    <row r="34" spans="3:8" ht="37.5" customHeight="1" x14ac:dyDescent="0.25">
      <c r="C34" s="141" t="s">
        <v>46</v>
      </c>
      <c r="D34" s="142"/>
      <c r="E34" s="142"/>
      <c r="F34" s="142"/>
      <c r="G34" s="143"/>
      <c r="H34" s="21">
        <f>SUM(G35:G37)</f>
        <v>0</v>
      </c>
    </row>
    <row r="35" spans="3:8" ht="39.950000000000003" customHeight="1" x14ac:dyDescent="0.25">
      <c r="C35" s="144"/>
      <c r="D35" s="91" t="s">
        <v>49</v>
      </c>
      <c r="E35" s="188" t="s">
        <v>22</v>
      </c>
      <c r="F35" s="34"/>
      <c r="G35" s="21">
        <f>+F35*0.5</f>
        <v>0</v>
      </c>
    </row>
    <row r="36" spans="3:8" ht="39.950000000000003" customHeight="1" x14ac:dyDescent="0.25">
      <c r="C36" s="182"/>
      <c r="D36" s="91" t="s">
        <v>50</v>
      </c>
      <c r="E36" s="186"/>
      <c r="F36" s="34"/>
      <c r="G36" s="21">
        <f>+F36*0.15</f>
        <v>0</v>
      </c>
    </row>
    <row r="37" spans="3:8" ht="39.950000000000003" customHeight="1" x14ac:dyDescent="0.25">
      <c r="C37" s="145"/>
      <c r="D37" s="91" t="s">
        <v>51</v>
      </c>
      <c r="E37" s="187"/>
      <c r="F37" s="34"/>
      <c r="G37" s="21">
        <f>+F37*0.3</f>
        <v>0</v>
      </c>
    </row>
    <row r="38" spans="3:8" ht="30" customHeight="1" x14ac:dyDescent="0.25">
      <c r="C38" s="192" t="s">
        <v>74</v>
      </c>
      <c r="D38" s="193"/>
      <c r="E38" s="193"/>
      <c r="F38" s="193"/>
      <c r="G38" s="194"/>
      <c r="H38" s="41">
        <f>(1.5*G44+3*(G45+G46)+1.5*G47)/10</f>
        <v>0</v>
      </c>
    </row>
    <row r="39" spans="3:8" ht="30" customHeight="1" x14ac:dyDescent="0.25">
      <c r="C39" s="204"/>
      <c r="D39" s="92" t="s">
        <v>76</v>
      </c>
      <c r="E39" s="188" t="s">
        <v>149</v>
      </c>
      <c r="F39" s="33"/>
      <c r="G39" s="21">
        <f>F39</f>
        <v>0</v>
      </c>
    </row>
    <row r="40" spans="3:8" ht="30" customHeight="1" x14ac:dyDescent="0.25">
      <c r="C40" s="204"/>
      <c r="D40" s="92" t="s">
        <v>77</v>
      </c>
      <c r="E40" s="186"/>
      <c r="F40" s="33"/>
      <c r="G40" s="21">
        <f>F40*2</f>
        <v>0</v>
      </c>
    </row>
    <row r="41" spans="3:8" ht="30" customHeight="1" x14ac:dyDescent="0.25">
      <c r="C41" s="204"/>
      <c r="D41" s="92" t="s">
        <v>78</v>
      </c>
      <c r="E41" s="186"/>
      <c r="F41" s="33"/>
      <c r="G41" s="21">
        <f>F41</f>
        <v>0</v>
      </c>
    </row>
    <row r="42" spans="3:8" ht="30" customHeight="1" x14ac:dyDescent="0.25">
      <c r="C42" s="204"/>
      <c r="D42" s="92" t="s">
        <v>79</v>
      </c>
      <c r="E42" s="187"/>
      <c r="F42" s="33"/>
      <c r="G42" s="21">
        <f>F42*2</f>
        <v>0</v>
      </c>
    </row>
    <row r="43" spans="3:8" ht="54.75" customHeight="1" x14ac:dyDescent="0.25">
      <c r="C43" s="204"/>
      <c r="D43" s="92" t="s">
        <v>80</v>
      </c>
      <c r="E43" s="93"/>
      <c r="F43" s="32" t="s">
        <v>141</v>
      </c>
      <c r="G43" s="21">
        <f>VLOOKUP(F43,'N AQU'!A2:B7,2,FALSE)</f>
        <v>10</v>
      </c>
    </row>
    <row r="44" spans="3:8" ht="63" customHeight="1" x14ac:dyDescent="0.25">
      <c r="C44" s="204"/>
      <c r="D44" s="94" t="s">
        <v>81</v>
      </c>
      <c r="E44" s="95" t="s">
        <v>158</v>
      </c>
      <c r="F44" s="96"/>
      <c r="G44" s="41">
        <f>(G39+G40+G41+G42)/G43</f>
        <v>0</v>
      </c>
    </row>
    <row r="45" spans="3:8" ht="36" customHeight="1" x14ac:dyDescent="0.25">
      <c r="C45" s="204"/>
      <c r="D45" s="97" t="s">
        <v>82</v>
      </c>
      <c r="E45" s="98" t="s">
        <v>83</v>
      </c>
      <c r="F45" s="99"/>
      <c r="G45" s="41">
        <f>(G39+G40)/2</f>
        <v>0</v>
      </c>
    </row>
    <row r="46" spans="3:8" ht="36" customHeight="1" x14ac:dyDescent="0.25">
      <c r="C46" s="204"/>
      <c r="D46" s="97"/>
      <c r="E46" s="98" t="s">
        <v>84</v>
      </c>
      <c r="F46" s="99"/>
      <c r="G46" s="41">
        <f>(G41+G42)/4</f>
        <v>0</v>
      </c>
    </row>
    <row r="47" spans="3:8" ht="36" customHeight="1" x14ac:dyDescent="0.25">
      <c r="C47" s="204"/>
      <c r="D47" s="100" t="s">
        <v>85</v>
      </c>
      <c r="E47" s="98"/>
      <c r="F47" s="99"/>
      <c r="G47" s="21">
        <f>G48+G49</f>
        <v>0</v>
      </c>
    </row>
    <row r="48" spans="3:8" ht="36" customHeight="1" x14ac:dyDescent="0.25">
      <c r="C48" s="204"/>
      <c r="D48" s="100" t="s">
        <v>86</v>
      </c>
      <c r="E48" s="93"/>
      <c r="F48" s="42"/>
      <c r="G48" s="21">
        <f>IF(F48*0.25&gt;=1.25,1.25,F48*0.25)</f>
        <v>0</v>
      </c>
    </row>
    <row r="49" spans="2:10" ht="36" customHeight="1" x14ac:dyDescent="0.25">
      <c r="C49" s="204"/>
      <c r="D49" s="100" t="s">
        <v>87</v>
      </c>
      <c r="E49" s="93"/>
      <c r="F49" s="42"/>
      <c r="G49" s="21">
        <f>F49*3</f>
        <v>0</v>
      </c>
    </row>
    <row r="50" spans="2:10" ht="30" customHeight="1" x14ac:dyDescent="0.25">
      <c r="C50" s="151" t="s">
        <v>48</v>
      </c>
      <c r="D50" s="181"/>
      <c r="E50" s="181"/>
      <c r="F50" s="181"/>
      <c r="G50" s="152"/>
      <c r="H50" s="21">
        <f>SUM(G51:G54)</f>
        <v>0</v>
      </c>
    </row>
    <row r="51" spans="2:10" ht="30" customHeight="1" x14ac:dyDescent="0.25">
      <c r="C51" s="147"/>
      <c r="D51" s="101" t="s">
        <v>89</v>
      </c>
      <c r="E51" s="188" t="s">
        <v>88</v>
      </c>
      <c r="F51" s="33"/>
      <c r="G51" s="21">
        <f>+F51*0.25</f>
        <v>0</v>
      </c>
    </row>
    <row r="52" spans="2:10" ht="30" customHeight="1" x14ac:dyDescent="0.25">
      <c r="C52" s="148"/>
      <c r="D52" s="101" t="s">
        <v>90</v>
      </c>
      <c r="E52" s="186"/>
      <c r="F52" s="33"/>
      <c r="G52" s="21">
        <f>+IF((F52&gt;=5),0.5,F52*0.1)</f>
        <v>0</v>
      </c>
    </row>
    <row r="53" spans="2:10" ht="30" customHeight="1" x14ac:dyDescent="0.25">
      <c r="C53" s="148"/>
      <c r="D53" s="101" t="s">
        <v>91</v>
      </c>
      <c r="E53" s="186"/>
      <c r="F53" s="33"/>
      <c r="G53" s="21">
        <f>+F53*0.2</f>
        <v>0</v>
      </c>
    </row>
    <row r="54" spans="2:10" ht="32.25" customHeight="1" x14ac:dyDescent="0.25">
      <c r="C54" s="149"/>
      <c r="D54" s="101" t="s">
        <v>92</v>
      </c>
      <c r="E54" s="187"/>
      <c r="F54" s="33"/>
      <c r="G54" s="21">
        <f>+IF((F54&gt;=5),0.5,F54*0.1)</f>
        <v>0</v>
      </c>
    </row>
    <row r="55" spans="2:10" ht="66" customHeight="1" x14ac:dyDescent="0.25">
      <c r="C55" s="178" t="s">
        <v>153</v>
      </c>
      <c r="D55" s="146"/>
      <c r="E55" s="102" t="s">
        <v>20</v>
      </c>
      <c r="F55" s="33"/>
      <c r="G55" s="21">
        <f>+IF((F55&gt;=10),1,F55*0.1)</f>
        <v>0</v>
      </c>
      <c r="H55" s="35" t="s">
        <v>69</v>
      </c>
    </row>
    <row r="56" spans="2:10" ht="47.25" customHeight="1" x14ac:dyDescent="0.25">
      <c r="B56" s="103"/>
      <c r="C56" s="179" t="s">
        <v>184</v>
      </c>
      <c r="D56" s="180"/>
      <c r="E56" s="104" t="s">
        <v>94</v>
      </c>
      <c r="F56" s="33"/>
      <c r="G56" s="21">
        <f>IF(F56&lt;=3,F56*0.5,1.5)</f>
        <v>0</v>
      </c>
      <c r="H56" s="35" t="s">
        <v>69</v>
      </c>
    </row>
    <row r="57" spans="2:10" ht="122.25" customHeight="1" x14ac:dyDescent="0.25">
      <c r="C57" s="206" t="s">
        <v>93</v>
      </c>
      <c r="D57" s="206"/>
      <c r="E57" s="104" t="s">
        <v>19</v>
      </c>
      <c r="F57" s="33"/>
      <c r="G57" s="21">
        <f>+IF((F57&gt;=10),1,F57*0.1)</f>
        <v>0</v>
      </c>
      <c r="H57" s="35" t="s">
        <v>69</v>
      </c>
    </row>
    <row r="58" spans="2:10" ht="60" customHeight="1" x14ac:dyDescent="0.25">
      <c r="C58" s="151" t="s">
        <v>52</v>
      </c>
      <c r="D58" s="152"/>
      <c r="E58" s="104" t="s">
        <v>16</v>
      </c>
      <c r="F58" s="33" t="s">
        <v>18</v>
      </c>
      <c r="G58" s="21">
        <f>+IF(F58="SI",1,0)</f>
        <v>0</v>
      </c>
    </row>
    <row r="59" spans="2:10" ht="24" customHeight="1" x14ac:dyDescent="0.25">
      <c r="C59" s="205" t="s">
        <v>45</v>
      </c>
      <c r="D59" s="205"/>
      <c r="E59" s="205"/>
      <c r="F59" s="205"/>
      <c r="G59" s="205"/>
    </row>
    <row r="60" spans="2:10" ht="8.4499999999999993" customHeight="1" x14ac:dyDescent="0.25"/>
    <row r="61" spans="2:10" s="14" customFormat="1" ht="26.45" customHeight="1" x14ac:dyDescent="0.25">
      <c r="B61" s="189" t="s">
        <v>109</v>
      </c>
      <c r="C61" s="190"/>
      <c r="D61" s="190"/>
      <c r="E61" s="190"/>
      <c r="F61" s="190"/>
      <c r="G61" s="190"/>
      <c r="H61" s="191"/>
      <c r="I61" s="57">
        <f>H62+H66+H74+H80+H83+H95+G102+G103+G104+G105</f>
        <v>0</v>
      </c>
      <c r="J61" s="15"/>
    </row>
    <row r="62" spans="2:10" s="14" customFormat="1" ht="26.45" customHeight="1" x14ac:dyDescent="0.25">
      <c r="B62" s="15"/>
      <c r="C62" s="179" t="s">
        <v>41</v>
      </c>
      <c r="D62" s="213"/>
      <c r="E62" s="213"/>
      <c r="F62" s="213"/>
      <c r="G62" s="180"/>
      <c r="H62" s="24">
        <f>SUM(G63:G65)</f>
        <v>0</v>
      </c>
      <c r="I62" s="30"/>
      <c r="J62" s="15"/>
    </row>
    <row r="63" spans="2:10" s="14" customFormat="1" ht="26.45" customHeight="1" x14ac:dyDescent="0.25">
      <c r="B63" s="15"/>
      <c r="C63" s="211"/>
      <c r="D63" s="85" t="s">
        <v>42</v>
      </c>
      <c r="E63" s="186" t="s">
        <v>58</v>
      </c>
      <c r="F63" s="67" t="s">
        <v>18</v>
      </c>
      <c r="G63" s="24">
        <f>+IF(F63="SI",5,0)</f>
        <v>0</v>
      </c>
      <c r="H63" s="15"/>
      <c r="I63" s="30"/>
      <c r="J63" s="15"/>
    </row>
    <row r="64" spans="2:10" s="14" customFormat="1" ht="26.45" customHeight="1" x14ac:dyDescent="0.25">
      <c r="B64" s="15"/>
      <c r="C64" s="211"/>
      <c r="D64" s="85" t="s">
        <v>43</v>
      </c>
      <c r="E64" s="186"/>
      <c r="F64" s="34" t="s">
        <v>18</v>
      </c>
      <c r="G64" s="24">
        <f>+IF(F64="SI",4,0)</f>
        <v>0</v>
      </c>
      <c r="H64" s="15"/>
      <c r="I64" s="30"/>
      <c r="J64" s="15"/>
    </row>
    <row r="65" spans="2:10" s="14" customFormat="1" ht="26.45" customHeight="1" x14ac:dyDescent="0.25">
      <c r="B65" s="15"/>
      <c r="C65" s="212"/>
      <c r="D65" s="85" t="s">
        <v>44</v>
      </c>
      <c r="E65" s="187"/>
      <c r="F65" s="34" t="s">
        <v>18</v>
      </c>
      <c r="G65" s="24">
        <f>+IF(F65="SI",3,0)</f>
        <v>0</v>
      </c>
      <c r="H65" s="15"/>
      <c r="I65" s="30"/>
      <c r="J65" s="15"/>
    </row>
    <row r="66" spans="2:10" s="14" customFormat="1" ht="31.5" customHeight="1" x14ac:dyDescent="0.25">
      <c r="B66" s="15"/>
      <c r="C66" s="151" t="s">
        <v>67</v>
      </c>
      <c r="D66" s="181"/>
      <c r="E66" s="181"/>
      <c r="F66" s="181"/>
      <c r="G66" s="152"/>
      <c r="H66" s="50">
        <f>SUM(G68:G73)</f>
        <v>0</v>
      </c>
      <c r="I66" s="54"/>
      <c r="J66" s="15"/>
    </row>
    <row r="67" spans="2:10" s="14" customFormat="1" ht="20.25" customHeight="1" x14ac:dyDescent="0.25">
      <c r="B67" s="15"/>
      <c r="C67" s="207"/>
      <c r="D67" s="105" t="s">
        <v>59</v>
      </c>
      <c r="E67" s="209" t="s">
        <v>22</v>
      </c>
      <c r="F67" s="106"/>
      <c r="G67" s="53"/>
      <c r="H67" s="15"/>
      <c r="I67" s="30"/>
      <c r="J67" s="15"/>
    </row>
    <row r="68" spans="2:10" s="14" customFormat="1" ht="30" customHeight="1" x14ac:dyDescent="0.25">
      <c r="B68" s="15"/>
      <c r="C68" s="208"/>
      <c r="D68" s="107" t="s">
        <v>110</v>
      </c>
      <c r="E68" s="210"/>
      <c r="F68" s="49"/>
      <c r="G68" s="50">
        <f>+F68*1.5</f>
        <v>0</v>
      </c>
      <c r="H68" s="15"/>
      <c r="I68" s="30"/>
      <c r="J68" s="15"/>
    </row>
    <row r="69" spans="2:10" s="14" customFormat="1" ht="30" customHeight="1" x14ac:dyDescent="0.25">
      <c r="B69" s="15"/>
      <c r="C69" s="208"/>
      <c r="D69" s="108" t="s">
        <v>111</v>
      </c>
      <c r="E69" s="210"/>
      <c r="F69" s="49"/>
      <c r="G69" s="50">
        <f>+F69</f>
        <v>0</v>
      </c>
      <c r="H69" s="15"/>
      <c r="I69" s="30"/>
      <c r="J69" s="15"/>
    </row>
    <row r="70" spans="2:10" s="14" customFormat="1" ht="30" customHeight="1" x14ac:dyDescent="0.25">
      <c r="B70" s="15"/>
      <c r="C70" s="208"/>
      <c r="D70" s="108" t="s">
        <v>112</v>
      </c>
      <c r="E70" s="210"/>
      <c r="F70" s="49"/>
      <c r="G70" s="50">
        <f>+F70*1.25</f>
        <v>0</v>
      </c>
      <c r="H70" s="15"/>
      <c r="I70" s="30"/>
      <c r="J70" s="15"/>
    </row>
    <row r="71" spans="2:10" s="14" customFormat="1" ht="30" customHeight="1" x14ac:dyDescent="0.25">
      <c r="B71" s="15"/>
      <c r="C71" s="208"/>
      <c r="D71" s="108" t="s">
        <v>113</v>
      </c>
      <c r="E71" s="210"/>
      <c r="F71" s="49"/>
      <c r="G71" s="50">
        <f>+F71*0.9</f>
        <v>0</v>
      </c>
      <c r="H71" s="15"/>
      <c r="I71" s="30"/>
      <c r="J71" s="15"/>
    </row>
    <row r="72" spans="2:10" s="14" customFormat="1" ht="30" customHeight="1" x14ac:dyDescent="0.25">
      <c r="B72" s="15"/>
      <c r="C72" s="208"/>
      <c r="D72" s="108" t="s">
        <v>114</v>
      </c>
      <c r="E72" s="210"/>
      <c r="F72" s="49"/>
      <c r="G72" s="50">
        <f>+F72*0.75</f>
        <v>0</v>
      </c>
      <c r="H72" s="15"/>
      <c r="I72" s="30"/>
      <c r="J72" s="15"/>
    </row>
    <row r="73" spans="2:10" s="14" customFormat="1" ht="30" customHeight="1" x14ac:dyDescent="0.25">
      <c r="B73" s="15"/>
      <c r="C73" s="208"/>
      <c r="D73" s="88" t="s">
        <v>115</v>
      </c>
      <c r="E73" s="210"/>
      <c r="F73" s="49"/>
      <c r="G73" s="50">
        <f>+F73*0.5</f>
        <v>0</v>
      </c>
      <c r="H73" s="15"/>
      <c r="I73" s="30"/>
      <c r="J73" s="15"/>
    </row>
    <row r="74" spans="2:10" s="14" customFormat="1" ht="34.5" customHeight="1" x14ac:dyDescent="0.25">
      <c r="B74" s="15"/>
      <c r="C74" s="151" t="s">
        <v>116</v>
      </c>
      <c r="D74" s="181"/>
      <c r="E74" s="181"/>
      <c r="F74" s="181"/>
      <c r="G74" s="152"/>
      <c r="H74" s="50">
        <f>SUM(G75:G79)</f>
        <v>0</v>
      </c>
      <c r="I74" s="54"/>
      <c r="J74" s="15"/>
    </row>
    <row r="75" spans="2:10" s="14" customFormat="1" ht="30" customHeight="1" x14ac:dyDescent="0.25">
      <c r="B75" s="15"/>
      <c r="C75" s="139"/>
      <c r="D75" s="109" t="s">
        <v>117</v>
      </c>
      <c r="E75" s="140" t="s">
        <v>22</v>
      </c>
      <c r="F75" s="49"/>
      <c r="G75" s="50">
        <f>+F75</f>
        <v>0</v>
      </c>
      <c r="H75" s="15"/>
      <c r="I75" s="30"/>
      <c r="J75" s="15"/>
    </row>
    <row r="76" spans="2:10" s="14" customFormat="1" ht="30" customHeight="1" x14ac:dyDescent="0.25">
      <c r="B76" s="15"/>
      <c r="C76" s="139"/>
      <c r="D76" s="109" t="s">
        <v>118</v>
      </c>
      <c r="E76" s="140"/>
      <c r="F76" s="49"/>
      <c r="G76" s="50">
        <f>+F76*0.7</f>
        <v>0</v>
      </c>
      <c r="H76" s="15"/>
      <c r="I76" s="30"/>
      <c r="J76" s="15"/>
    </row>
    <row r="77" spans="2:10" s="14" customFormat="1" ht="30" customHeight="1" x14ac:dyDescent="0.25">
      <c r="B77" s="15"/>
      <c r="C77" s="139"/>
      <c r="D77" s="109" t="s">
        <v>119</v>
      </c>
      <c r="E77" s="140"/>
      <c r="F77" s="49"/>
      <c r="G77" s="50">
        <f>+F77*0.75</f>
        <v>0</v>
      </c>
      <c r="H77" s="15"/>
      <c r="I77" s="30"/>
      <c r="J77" s="15"/>
    </row>
    <row r="78" spans="2:10" s="14" customFormat="1" ht="30" customHeight="1" x14ac:dyDescent="0.25">
      <c r="B78" s="15"/>
      <c r="C78" s="139"/>
      <c r="D78" s="109" t="s">
        <v>120</v>
      </c>
      <c r="E78" s="140"/>
      <c r="F78" s="49"/>
      <c r="G78" s="50">
        <f>+F78*0.6</f>
        <v>0</v>
      </c>
      <c r="H78" s="15"/>
      <c r="I78" s="30"/>
      <c r="J78" s="15"/>
    </row>
    <row r="79" spans="2:10" s="14" customFormat="1" ht="30" customHeight="1" x14ac:dyDescent="0.25">
      <c r="B79" s="15"/>
      <c r="C79" s="139"/>
      <c r="D79" s="109" t="s">
        <v>121</v>
      </c>
      <c r="E79" s="140"/>
      <c r="F79" s="49"/>
      <c r="G79" s="50">
        <f>+F79*0.3</f>
        <v>0</v>
      </c>
      <c r="H79" s="15"/>
      <c r="I79" s="30"/>
      <c r="J79" s="15"/>
    </row>
    <row r="80" spans="2:10" s="14" customFormat="1" ht="26.45" customHeight="1" x14ac:dyDescent="0.25">
      <c r="B80" s="15"/>
      <c r="C80" s="141" t="s">
        <v>56</v>
      </c>
      <c r="D80" s="142"/>
      <c r="E80" s="142"/>
      <c r="F80" s="142"/>
      <c r="G80" s="143"/>
      <c r="H80" s="31">
        <f>SUM(G81:G82)</f>
        <v>0</v>
      </c>
      <c r="I80" s="30"/>
      <c r="J80" s="15"/>
    </row>
    <row r="81" spans="2:10" s="14" customFormat="1" ht="34.5" customHeight="1" x14ac:dyDescent="0.25">
      <c r="B81" s="15"/>
      <c r="C81" s="144"/>
      <c r="D81" s="91" t="s">
        <v>49</v>
      </c>
      <c r="E81" s="188" t="s">
        <v>22</v>
      </c>
      <c r="F81" s="34"/>
      <c r="G81" s="44">
        <f>+F81*0.5</f>
        <v>0</v>
      </c>
      <c r="H81" s="15"/>
      <c r="I81" s="30"/>
      <c r="J81" s="15"/>
    </row>
    <row r="82" spans="2:10" s="14" customFormat="1" ht="33.75" customHeight="1" x14ac:dyDescent="0.25">
      <c r="B82" s="15"/>
      <c r="C82" s="145"/>
      <c r="D82" s="91" t="s">
        <v>122</v>
      </c>
      <c r="E82" s="187"/>
      <c r="F82" s="34"/>
      <c r="G82" s="24">
        <f>+F82*0.3</f>
        <v>0</v>
      </c>
      <c r="H82" s="15"/>
      <c r="I82" s="30"/>
      <c r="J82" s="15"/>
    </row>
    <row r="83" spans="2:10" s="14" customFormat="1" ht="26.45" customHeight="1" x14ac:dyDescent="0.25">
      <c r="B83" s="15"/>
      <c r="C83" s="150" t="s">
        <v>132</v>
      </c>
      <c r="D83" s="150"/>
      <c r="E83" s="150"/>
      <c r="F83" s="150"/>
      <c r="G83" s="150"/>
      <c r="H83" s="127">
        <f>G92+3*G93+2*G94</f>
        <v>0</v>
      </c>
      <c r="I83" s="30"/>
      <c r="J83" s="15"/>
    </row>
    <row r="84" spans="2:10" s="14" customFormat="1" ht="26.45" customHeight="1" x14ac:dyDescent="0.25">
      <c r="B84" s="15"/>
      <c r="C84" s="201"/>
      <c r="D84" s="97" t="s">
        <v>133</v>
      </c>
      <c r="E84" s="154" t="s">
        <v>150</v>
      </c>
      <c r="F84" s="33"/>
      <c r="G84" s="25">
        <f>F84</f>
        <v>0</v>
      </c>
      <c r="H84" s="45"/>
      <c r="I84" s="30"/>
      <c r="J84" s="15"/>
    </row>
    <row r="85" spans="2:10" s="14" customFormat="1" ht="26.45" customHeight="1" x14ac:dyDescent="0.25">
      <c r="B85" s="15"/>
      <c r="C85" s="202"/>
      <c r="D85" s="97" t="s">
        <v>134</v>
      </c>
      <c r="E85" s="155"/>
      <c r="F85" s="33"/>
      <c r="G85" s="24">
        <f>F85</f>
        <v>0</v>
      </c>
      <c r="H85" s="45"/>
      <c r="I85" s="30"/>
      <c r="J85" s="15"/>
    </row>
    <row r="86" spans="2:10" s="14" customFormat="1" ht="26.45" customHeight="1" x14ac:dyDescent="0.25">
      <c r="B86" s="15"/>
      <c r="C86" s="202"/>
      <c r="D86" s="97" t="s">
        <v>135</v>
      </c>
      <c r="E86" s="155"/>
      <c r="F86" s="33"/>
      <c r="G86" s="24">
        <f>F86</f>
        <v>0</v>
      </c>
      <c r="H86" s="45"/>
      <c r="I86" s="30"/>
      <c r="J86" s="15"/>
    </row>
    <row r="87" spans="2:10" s="14" customFormat="1" ht="26.45" customHeight="1" x14ac:dyDescent="0.25">
      <c r="B87" s="15"/>
      <c r="C87" s="202"/>
      <c r="D87" s="97" t="s">
        <v>136</v>
      </c>
      <c r="E87" s="155"/>
      <c r="F87" s="33"/>
      <c r="G87" s="24">
        <f>F87</f>
        <v>0</v>
      </c>
      <c r="H87" s="45"/>
      <c r="I87" s="30"/>
      <c r="J87" s="15"/>
    </row>
    <row r="88" spans="2:10" s="14" customFormat="1" ht="26.45" customHeight="1" x14ac:dyDescent="0.25">
      <c r="B88" s="15"/>
      <c r="C88" s="202"/>
      <c r="D88" s="97" t="s">
        <v>80</v>
      </c>
      <c r="E88" s="156"/>
      <c r="F88" s="32" t="s">
        <v>141</v>
      </c>
      <c r="G88" s="24">
        <f>VLOOKUP(F88,'N AQU'!A2:B7,2,FALSE)</f>
        <v>10</v>
      </c>
      <c r="H88" s="45"/>
      <c r="I88" s="30"/>
      <c r="J88" s="15"/>
    </row>
    <row r="89" spans="2:10" s="14" customFormat="1" ht="26.45" customHeight="1" x14ac:dyDescent="0.25">
      <c r="B89" s="15"/>
      <c r="C89" s="202"/>
      <c r="D89" s="110" t="s">
        <v>154</v>
      </c>
      <c r="E89" s="157" t="s">
        <v>155</v>
      </c>
      <c r="F89" s="128"/>
      <c r="G89" s="24">
        <f>F89</f>
        <v>0</v>
      </c>
      <c r="H89" s="45"/>
      <c r="I89" s="30"/>
      <c r="J89" s="15"/>
    </row>
    <row r="90" spans="2:10" s="14" customFormat="1" ht="75.75" customHeight="1" x14ac:dyDescent="0.25">
      <c r="B90" s="15"/>
      <c r="C90" s="202"/>
      <c r="D90" s="110" t="s">
        <v>137</v>
      </c>
      <c r="E90" s="158"/>
      <c r="F90" s="129"/>
      <c r="G90" s="50">
        <f>F90</f>
        <v>0</v>
      </c>
      <c r="H90" s="130" t="s">
        <v>183</v>
      </c>
      <c r="I90" s="30"/>
      <c r="J90" s="15"/>
    </row>
    <row r="91" spans="2:10" s="14" customFormat="1" ht="31.5" customHeight="1" x14ac:dyDescent="0.25">
      <c r="B91" s="15"/>
      <c r="C91" s="202"/>
      <c r="D91" s="111" t="s">
        <v>181</v>
      </c>
      <c r="E91" s="67"/>
      <c r="F91" s="125"/>
      <c r="G91" s="24"/>
      <c r="H91" s="56"/>
      <c r="I91" s="30"/>
      <c r="J91" s="15"/>
    </row>
    <row r="92" spans="2:10" s="14" customFormat="1" ht="26.45" customHeight="1" x14ac:dyDescent="0.25">
      <c r="B92" s="15"/>
      <c r="C92" s="202"/>
      <c r="D92" s="97" t="s">
        <v>138</v>
      </c>
      <c r="E92" s="112"/>
      <c r="F92" s="99"/>
      <c r="G92" s="126">
        <f>IF(G87/G88&lt;=3,G87/G88,3)</f>
        <v>0</v>
      </c>
      <c r="H92" s="45"/>
      <c r="I92" s="30"/>
      <c r="J92" s="15"/>
    </row>
    <row r="93" spans="2:10" s="14" customFormat="1" ht="26.45" customHeight="1" x14ac:dyDescent="0.25">
      <c r="B93" s="15"/>
      <c r="C93" s="202"/>
      <c r="D93" s="97" t="s">
        <v>139</v>
      </c>
      <c r="E93" s="112"/>
      <c r="F93" s="99"/>
      <c r="G93" s="126">
        <f>IFERROR((G84/G87)+(G85/(2*G87))+(G86/(4*G87)),0)</f>
        <v>0</v>
      </c>
      <c r="H93" s="45"/>
      <c r="I93" s="30"/>
      <c r="J93" s="15"/>
    </row>
    <row r="94" spans="2:10" s="14" customFormat="1" ht="26.45" customHeight="1" x14ac:dyDescent="0.25">
      <c r="B94" s="15"/>
      <c r="C94" s="203"/>
      <c r="D94" s="113" t="s">
        <v>140</v>
      </c>
      <c r="E94" s="112"/>
      <c r="F94" s="99"/>
      <c r="G94" s="126">
        <f>IFERROR((G89/(G90*100)),0)</f>
        <v>0</v>
      </c>
      <c r="H94" s="45"/>
      <c r="I94" s="30"/>
      <c r="J94" s="15"/>
    </row>
    <row r="95" spans="2:10" s="14" customFormat="1" ht="26.45" customHeight="1" x14ac:dyDescent="0.25">
      <c r="B95" s="15"/>
      <c r="C95" s="146" t="s">
        <v>57</v>
      </c>
      <c r="D95" s="146"/>
      <c r="E95" s="146"/>
      <c r="F95" s="146"/>
      <c r="G95" s="146"/>
      <c r="H95" s="31">
        <f>SUM(G97:G101)</f>
        <v>0</v>
      </c>
      <c r="I95" s="30"/>
      <c r="J95" s="15"/>
    </row>
    <row r="96" spans="2:10" s="14" customFormat="1" ht="40.5" customHeight="1" x14ac:dyDescent="0.25">
      <c r="B96" s="15"/>
      <c r="C96" s="147"/>
      <c r="D96" s="101" t="s">
        <v>123</v>
      </c>
      <c r="E96" s="159" t="s">
        <v>128</v>
      </c>
      <c r="F96" s="114"/>
      <c r="G96" s="101"/>
      <c r="H96" s="45"/>
      <c r="I96" s="30"/>
      <c r="J96" s="15"/>
    </row>
    <row r="97" spans="2:14" s="14" customFormat="1" ht="35.25" customHeight="1" x14ac:dyDescent="0.25">
      <c r="B97" s="15"/>
      <c r="C97" s="148"/>
      <c r="D97" s="101" t="s">
        <v>89</v>
      </c>
      <c r="E97" s="160"/>
      <c r="F97" s="33"/>
      <c r="G97" s="24">
        <f>+F97*0.25</f>
        <v>0</v>
      </c>
      <c r="H97" s="15"/>
      <c r="I97" s="30"/>
      <c r="J97" s="15"/>
    </row>
    <row r="98" spans="2:14" s="14" customFormat="1" ht="34.5" customHeight="1" x14ac:dyDescent="0.25">
      <c r="B98" s="15"/>
      <c r="C98" s="148"/>
      <c r="D98" s="101" t="s">
        <v>127</v>
      </c>
      <c r="E98" s="160"/>
      <c r="F98" s="33"/>
      <c r="G98" s="24">
        <f>+IF((F98&gt;=5),0.5,F98*0.1)</f>
        <v>0</v>
      </c>
      <c r="H98" s="15"/>
      <c r="I98" s="30"/>
      <c r="J98" s="15"/>
    </row>
    <row r="99" spans="2:14" s="14" customFormat="1" ht="35.25" customHeight="1" x14ac:dyDescent="0.25">
      <c r="B99" s="15"/>
      <c r="C99" s="148"/>
      <c r="D99" s="115" t="s">
        <v>125</v>
      </c>
      <c r="E99" s="160"/>
      <c r="F99" s="33"/>
      <c r="G99" s="24">
        <f>+F99*0.2</f>
        <v>0</v>
      </c>
      <c r="H99" s="15"/>
      <c r="I99" s="30"/>
      <c r="J99" s="15"/>
    </row>
    <row r="100" spans="2:14" s="14" customFormat="1" ht="35.25" customHeight="1" x14ac:dyDescent="0.25">
      <c r="B100" s="15"/>
      <c r="C100" s="148"/>
      <c r="D100" s="115" t="s">
        <v>126</v>
      </c>
      <c r="E100" s="160"/>
      <c r="F100" s="33"/>
      <c r="G100" s="24">
        <f>+IF((F100&gt;=5),0.5,F100*0.1)</f>
        <v>0</v>
      </c>
      <c r="H100" s="15"/>
      <c r="I100" s="30"/>
      <c r="J100" s="15"/>
    </row>
    <row r="101" spans="2:14" s="14" customFormat="1" ht="35.25" customHeight="1" x14ac:dyDescent="0.25">
      <c r="B101" s="15"/>
      <c r="C101" s="149"/>
      <c r="D101" s="115" t="s">
        <v>124</v>
      </c>
      <c r="E101" s="161"/>
      <c r="F101" s="33"/>
      <c r="G101" s="24">
        <f>+F101*0.1</f>
        <v>0</v>
      </c>
      <c r="H101" s="15"/>
      <c r="I101" s="30"/>
      <c r="J101" s="15"/>
    </row>
    <row r="102" spans="2:14" s="14" customFormat="1" ht="57.75" customHeight="1" x14ac:dyDescent="0.25">
      <c r="B102" s="15"/>
      <c r="C102" s="146" t="s">
        <v>156</v>
      </c>
      <c r="D102" s="146"/>
      <c r="E102" s="104" t="s">
        <v>20</v>
      </c>
      <c r="F102" s="33"/>
      <c r="G102" s="24">
        <f>+IF((F102&gt;=10),1,F102*0.1)</f>
        <v>0</v>
      </c>
      <c r="H102" s="46" t="s">
        <v>69</v>
      </c>
      <c r="I102" s="30"/>
      <c r="J102" s="15"/>
    </row>
    <row r="103" spans="2:14" s="14" customFormat="1" ht="47.25" customHeight="1" x14ac:dyDescent="0.25">
      <c r="B103" s="15"/>
      <c r="C103" s="150" t="s">
        <v>185</v>
      </c>
      <c r="D103" s="150"/>
      <c r="E103" s="116" t="s">
        <v>148</v>
      </c>
      <c r="F103" s="33"/>
      <c r="G103" s="24">
        <f>IF(F103&lt;=2,F103*0.5,1)</f>
        <v>0</v>
      </c>
      <c r="H103" s="46" t="s">
        <v>69</v>
      </c>
      <c r="I103" s="30"/>
      <c r="J103" s="15"/>
    </row>
    <row r="104" spans="2:14" s="14" customFormat="1" ht="132" customHeight="1" x14ac:dyDescent="0.25">
      <c r="B104" s="15"/>
      <c r="C104" s="150" t="s">
        <v>129</v>
      </c>
      <c r="D104" s="150"/>
      <c r="E104" s="104" t="s">
        <v>130</v>
      </c>
      <c r="F104" s="33"/>
      <c r="G104" s="24">
        <f>+IF((F104&gt;=10),1,F104*0.1)</f>
        <v>0</v>
      </c>
      <c r="H104" s="46" t="s">
        <v>69</v>
      </c>
      <c r="I104" s="30"/>
      <c r="J104" s="15"/>
    </row>
    <row r="105" spans="2:14" s="14" customFormat="1" ht="45" customHeight="1" x14ac:dyDescent="0.25">
      <c r="B105" s="15"/>
      <c r="C105" s="151" t="s">
        <v>131</v>
      </c>
      <c r="D105" s="152"/>
      <c r="E105" s="104" t="s">
        <v>16</v>
      </c>
      <c r="F105" s="33" t="s">
        <v>18</v>
      </c>
      <c r="G105" s="24">
        <f>+IF(F105="SI",1,0)</f>
        <v>0</v>
      </c>
      <c r="H105" s="15"/>
      <c r="I105" s="30"/>
      <c r="J105" s="15"/>
    </row>
    <row r="106" spans="2:14" s="14" customFormat="1" ht="29.25" customHeight="1" x14ac:dyDescent="0.25">
      <c r="B106" s="15"/>
      <c r="C106" s="153" t="s">
        <v>45</v>
      </c>
      <c r="D106" s="153"/>
      <c r="E106" s="153"/>
      <c r="F106" s="153"/>
      <c r="G106" s="153"/>
      <c r="H106" s="15"/>
      <c r="I106" s="30"/>
      <c r="J106" s="15"/>
    </row>
    <row r="107" spans="2:14" ht="11.25" customHeight="1" x14ac:dyDescent="0.25"/>
    <row r="108" spans="2:14" s="19" customFormat="1" ht="18.75" x14ac:dyDescent="0.3">
      <c r="B108" s="117" t="s">
        <v>12</v>
      </c>
      <c r="C108" s="17"/>
      <c r="D108" s="17"/>
      <c r="E108" s="17"/>
      <c r="F108" s="17"/>
      <c r="G108" s="17"/>
      <c r="H108" s="17"/>
      <c r="I108" s="17"/>
      <c r="J108" s="29">
        <f>G109+H110+G115+G116+H117+G121+G122</f>
        <v>0</v>
      </c>
    </row>
    <row r="109" spans="2:14" ht="38.25" customHeight="1" x14ac:dyDescent="0.25">
      <c r="C109" s="138" t="s">
        <v>13</v>
      </c>
      <c r="D109" s="138"/>
      <c r="E109" s="102" t="s">
        <v>20</v>
      </c>
      <c r="F109" s="33" t="s">
        <v>18</v>
      </c>
      <c r="G109" s="21">
        <f>+IF(F109="SI",1,0)</f>
        <v>0</v>
      </c>
    </row>
    <row r="110" spans="2:14" ht="25.5" customHeight="1" x14ac:dyDescent="0.25">
      <c r="C110" s="151" t="s">
        <v>99</v>
      </c>
      <c r="D110" s="181"/>
      <c r="E110" s="181"/>
      <c r="F110" s="181"/>
      <c r="G110" s="152"/>
      <c r="H110" s="28">
        <f>SUM(G111:G114)</f>
        <v>0</v>
      </c>
    </row>
    <row r="111" spans="2:14" ht="39" customHeight="1" x14ac:dyDescent="0.25">
      <c r="C111" s="147"/>
      <c r="D111" s="118" t="s">
        <v>100</v>
      </c>
      <c r="E111" s="188" t="s">
        <v>22</v>
      </c>
      <c r="F111" s="33"/>
      <c r="G111" s="21">
        <f>+F111*1</f>
        <v>0</v>
      </c>
    </row>
    <row r="112" spans="2:14" ht="44.25" customHeight="1" x14ac:dyDescent="0.25">
      <c r="C112" s="148"/>
      <c r="D112" s="119" t="s">
        <v>101</v>
      </c>
      <c r="E112" s="186"/>
      <c r="F112" s="33"/>
      <c r="G112" s="21">
        <f>+F112*0.3</f>
        <v>0</v>
      </c>
      <c r="N112" s="120"/>
    </row>
    <row r="113" spans="2:14" ht="44.25" customHeight="1" x14ac:dyDescent="0.25">
      <c r="C113" s="148"/>
      <c r="D113" s="118" t="s">
        <v>102</v>
      </c>
      <c r="E113" s="186"/>
      <c r="F113" s="33"/>
      <c r="G113" s="21">
        <f>+F113*0.5</f>
        <v>0</v>
      </c>
      <c r="N113" s="120"/>
    </row>
    <row r="114" spans="2:14" ht="44.25" customHeight="1" x14ac:dyDescent="0.25">
      <c r="C114" s="149"/>
      <c r="D114" s="121" t="s">
        <v>103</v>
      </c>
      <c r="E114" s="187"/>
      <c r="F114" s="33"/>
      <c r="G114" s="21">
        <f>+F114*0.15</f>
        <v>0</v>
      </c>
      <c r="N114" s="120"/>
    </row>
    <row r="115" spans="2:14" ht="36" customHeight="1" x14ac:dyDescent="0.25">
      <c r="C115" s="151" t="s">
        <v>104</v>
      </c>
      <c r="D115" s="152"/>
      <c r="E115" s="122" t="s">
        <v>38</v>
      </c>
      <c r="F115" s="33"/>
      <c r="G115" s="21">
        <f>+F115*1</f>
        <v>0</v>
      </c>
    </row>
    <row r="116" spans="2:14" ht="51" customHeight="1" x14ac:dyDescent="0.25">
      <c r="C116" s="151" t="s">
        <v>39</v>
      </c>
      <c r="D116" s="152"/>
      <c r="E116" s="123" t="s">
        <v>105</v>
      </c>
      <c r="F116" s="33"/>
      <c r="G116" s="21">
        <f>+F116*0.35</f>
        <v>0</v>
      </c>
    </row>
    <row r="117" spans="2:14" ht="35.25" customHeight="1" x14ac:dyDescent="0.25">
      <c r="C117" s="151" t="s">
        <v>40</v>
      </c>
      <c r="D117" s="181"/>
      <c r="E117" s="181"/>
      <c r="F117" s="181"/>
      <c r="G117" s="152"/>
      <c r="H117" s="21">
        <f>IF((AND(G118&gt;0)),G118,IF((AND(G119&gt;0)),G119,IF((AND(G120&gt;0)),G120,0)))</f>
        <v>0</v>
      </c>
    </row>
    <row r="118" spans="2:14" ht="48" customHeight="1" x14ac:dyDescent="0.25">
      <c r="C118" s="147"/>
      <c r="D118" s="85" t="s">
        <v>53</v>
      </c>
      <c r="E118" s="198" t="s">
        <v>174</v>
      </c>
      <c r="F118" s="34" t="s">
        <v>18</v>
      </c>
      <c r="G118" s="21">
        <f>+IF(AND(F118="SI",F119="NO",F120="NO"),3,0)</f>
        <v>0</v>
      </c>
      <c r="H118" s="58"/>
    </row>
    <row r="119" spans="2:14" ht="35.25" customHeight="1" x14ac:dyDescent="0.25">
      <c r="C119" s="148"/>
      <c r="D119" s="85" t="s">
        <v>54</v>
      </c>
      <c r="E119" s="199"/>
      <c r="F119" s="34" t="s">
        <v>18</v>
      </c>
      <c r="G119" s="21">
        <f>+IF(AND(F119="SI",F118="NO",F120="NO"),2,0)</f>
        <v>0</v>
      </c>
    </row>
    <row r="120" spans="2:14" ht="35.25" customHeight="1" x14ac:dyDescent="0.25">
      <c r="C120" s="149"/>
      <c r="D120" s="85" t="s">
        <v>55</v>
      </c>
      <c r="E120" s="200"/>
      <c r="F120" s="34" t="s">
        <v>18</v>
      </c>
      <c r="G120" s="21">
        <f>+IF(AND(F120="SI",F118="NO",F119="NO"),1,0)</f>
        <v>0</v>
      </c>
    </row>
    <row r="121" spans="2:14" ht="104.25" customHeight="1" x14ac:dyDescent="0.25">
      <c r="C121" s="151" t="s">
        <v>106</v>
      </c>
      <c r="D121" s="152"/>
      <c r="E121" s="102" t="s">
        <v>157</v>
      </c>
      <c r="F121" s="33"/>
      <c r="G121" s="21">
        <f>+IF((F121&gt;=5),1.5,F121*0.3)</f>
        <v>0</v>
      </c>
    </row>
    <row r="122" spans="2:14" ht="112.5" customHeight="1" x14ac:dyDescent="0.25">
      <c r="C122" s="151" t="s">
        <v>107</v>
      </c>
      <c r="D122" s="152"/>
      <c r="E122" s="102" t="s">
        <v>19</v>
      </c>
      <c r="F122" s="33"/>
      <c r="G122" s="21">
        <f>+IF((F122&gt;=5),1,F122*0.2)</f>
        <v>0</v>
      </c>
      <c r="H122" s="35" t="s">
        <v>69</v>
      </c>
    </row>
    <row r="123" spans="2:14" ht="24" customHeight="1" x14ac:dyDescent="0.25">
      <c r="C123" s="197" t="s">
        <v>45</v>
      </c>
      <c r="D123" s="197"/>
      <c r="E123" s="197"/>
      <c r="F123" s="197"/>
      <c r="G123" s="197"/>
    </row>
    <row r="125" spans="2:14" s="19" customFormat="1" ht="18.75" x14ac:dyDescent="0.3">
      <c r="B125" s="117" t="s">
        <v>37</v>
      </c>
      <c r="C125" s="17"/>
      <c r="D125" s="17"/>
      <c r="E125" s="17"/>
      <c r="F125" s="17"/>
      <c r="G125" s="17"/>
      <c r="H125" s="17"/>
      <c r="I125" s="17"/>
      <c r="J125" s="29">
        <f>IF((SUM(G126:G127)&gt;=2),2,SUM(G126:G127))</f>
        <v>0</v>
      </c>
    </row>
    <row r="126" spans="2:14" ht="82.5" customHeight="1" x14ac:dyDescent="0.25">
      <c r="C126" s="151" t="s">
        <v>36</v>
      </c>
      <c r="D126" s="152"/>
      <c r="E126" s="124" t="s">
        <v>151</v>
      </c>
      <c r="F126" s="43"/>
      <c r="G126" s="22">
        <f>+F126*0.4</f>
        <v>0</v>
      </c>
    </row>
    <row r="127" spans="2:14" ht="85.5" customHeight="1" x14ac:dyDescent="0.25">
      <c r="C127" s="151" t="s">
        <v>35</v>
      </c>
      <c r="D127" s="152"/>
      <c r="E127" s="124" t="s">
        <v>152</v>
      </c>
      <c r="F127" s="43"/>
      <c r="G127" s="22">
        <f>+F127*0.2</f>
        <v>0</v>
      </c>
    </row>
    <row r="129" spans="2:10" ht="18.75" x14ac:dyDescent="0.3">
      <c r="B129" s="117" t="s">
        <v>95</v>
      </c>
      <c r="C129" s="17"/>
      <c r="D129" s="17"/>
      <c r="E129" s="17"/>
      <c r="F129" s="17"/>
      <c r="G129" s="17"/>
      <c r="H129" s="17"/>
      <c r="I129" s="17"/>
      <c r="J129" s="29">
        <f>G130</f>
        <v>0</v>
      </c>
    </row>
    <row r="130" spans="2:10" ht="67.5" customHeight="1" x14ac:dyDescent="0.25">
      <c r="C130" s="192" t="s">
        <v>96</v>
      </c>
      <c r="D130" s="194"/>
      <c r="E130" s="102" t="s">
        <v>97</v>
      </c>
      <c r="F130" s="33" t="s">
        <v>18</v>
      </c>
      <c r="G130" s="28">
        <v>0</v>
      </c>
      <c r="H130" s="28" t="str">
        <f>+IF(G130="NO",0,"pendent d'avaluar")</f>
        <v>pendent d'avaluar</v>
      </c>
    </row>
    <row r="132" spans="2:10" ht="99.75" customHeight="1" x14ac:dyDescent="0.25">
      <c r="C132" s="195" t="s">
        <v>98</v>
      </c>
      <c r="D132" s="196"/>
    </row>
  </sheetData>
  <sheetProtection algorithmName="SHA-512" hashValue="jXndmapaWWkk5VchVmcbAhz/F9vWEOpoaDGtY+Z2PsPiujcKQsjQfYoNylACbHZ+hH8i8Qs/C9dkbkuudJAdPA==" saltValue="xyi67rF89R8B1sYAPhcxig==" spinCount="100000" sheet="1" objects="1" scenarios="1" selectLockedCells="1"/>
  <mergeCells count="75">
    <mergeCell ref="E29:E33"/>
    <mergeCell ref="E35:E37"/>
    <mergeCell ref="C18:C24"/>
    <mergeCell ref="C13:G13"/>
    <mergeCell ref="C17:G17"/>
    <mergeCell ref="C14:C16"/>
    <mergeCell ref="C35:C37"/>
    <mergeCell ref="E26:E27"/>
    <mergeCell ref="C84:C94"/>
    <mergeCell ref="C74:G74"/>
    <mergeCell ref="C39:C49"/>
    <mergeCell ref="C58:D58"/>
    <mergeCell ref="C59:G59"/>
    <mergeCell ref="C57:D57"/>
    <mergeCell ref="E81:E82"/>
    <mergeCell ref="E39:E42"/>
    <mergeCell ref="C67:C73"/>
    <mergeCell ref="E67:E73"/>
    <mergeCell ref="C66:G66"/>
    <mergeCell ref="B61:H61"/>
    <mergeCell ref="C63:C65"/>
    <mergeCell ref="E63:E65"/>
    <mergeCell ref="C62:G62"/>
    <mergeCell ref="C130:D130"/>
    <mergeCell ref="C132:D132"/>
    <mergeCell ref="C110:G110"/>
    <mergeCell ref="C111:C114"/>
    <mergeCell ref="E111:E114"/>
    <mergeCell ref="C117:G117"/>
    <mergeCell ref="C118:C120"/>
    <mergeCell ref="C122:D122"/>
    <mergeCell ref="C126:D126"/>
    <mergeCell ref="C127:D127"/>
    <mergeCell ref="C115:D115"/>
    <mergeCell ref="C116:D116"/>
    <mergeCell ref="C121:D121"/>
    <mergeCell ref="C123:G123"/>
    <mergeCell ref="E118:E120"/>
    <mergeCell ref="G10:J10"/>
    <mergeCell ref="C55:D55"/>
    <mergeCell ref="C56:D56"/>
    <mergeCell ref="C26:C27"/>
    <mergeCell ref="C28:G28"/>
    <mergeCell ref="C29:C33"/>
    <mergeCell ref="C34:G34"/>
    <mergeCell ref="B11:I11"/>
    <mergeCell ref="E18:E24"/>
    <mergeCell ref="E14:E16"/>
    <mergeCell ref="C25:G25"/>
    <mergeCell ref="E51:E54"/>
    <mergeCell ref="C50:G50"/>
    <mergeCell ref="C51:C54"/>
    <mergeCell ref="B12:H12"/>
    <mergeCell ref="C38:G38"/>
    <mergeCell ref="E4:K7"/>
    <mergeCell ref="B5:C5"/>
    <mergeCell ref="B6:C6"/>
    <mergeCell ref="B7:C7"/>
    <mergeCell ref="G9:K9"/>
    <mergeCell ref="C109:D109"/>
    <mergeCell ref="C75:C79"/>
    <mergeCell ref="E75:E79"/>
    <mergeCell ref="C80:G80"/>
    <mergeCell ref="C81:C82"/>
    <mergeCell ref="C95:G95"/>
    <mergeCell ref="C96:C101"/>
    <mergeCell ref="C102:D102"/>
    <mergeCell ref="C103:D103"/>
    <mergeCell ref="C104:D104"/>
    <mergeCell ref="C105:D105"/>
    <mergeCell ref="C106:G106"/>
    <mergeCell ref="E84:E88"/>
    <mergeCell ref="E89:E90"/>
    <mergeCell ref="E96:E101"/>
    <mergeCell ref="C83:G83"/>
  </mergeCells>
  <dataValidations xWindow="819" yWindow="620" count="43">
    <dataValidation type="decimal" allowBlank="1" showInputMessage="1" showErrorMessage="1" errorTitle="Error" prompt="Introduir el nombre d'anys  d'exercici dels càrrecs_x000a_" sqref="F126:F127">
      <formula1>0</formula1>
      <formula2>1000</formula2>
    </dataValidation>
    <dataValidation type="whole" allowBlank="1" showInputMessage="1" showErrorMessage="1" errorTitle="Error" prompt="Introduir el nombre de SGR finançats dels que s'ha estat IP" sqref="F35 F81">
      <formula1>0</formula1>
      <formula2>1000</formula2>
    </dataValidation>
    <dataValidation type="whole" allowBlank="1" showInputMessage="1" showErrorMessage="1" errorTitle="Error" prompt="Introduir el nombre de coordinacions computades" sqref="F26">
      <formula1>0</formula1>
      <formula2>1000</formula2>
    </dataValidation>
    <dataValidation type="list" allowBlank="1" showErrorMessage="1" errorTitle="Error" error="Escollir una de les dos opcions del desplegable" promptTitle="DIRECCIÓ GRANS INSTITUCIONS" prompt="Indicar si s'és membre electe d'institucions de gran prestig nacional i internacional." sqref="F58 F105">
      <formula1>"SI,NO"</formula1>
    </dataValidation>
    <dataValidation type="list" allowBlank="1" showErrorMessage="1" errorTitle="Error" error="Escollir una de les dos opcions del desplegable" promptTitle="MEMBRE ELECTE INSTITUCIONS" prompt="Indicar si s'és membre electe d'institucions de gran prestig nacional i internacional." sqref="F109 F130">
      <formula1>"SI,NO"</formula1>
    </dataValidation>
    <dataValidation type="whole" allowBlank="1" showInputMessage="1" showErrorMessage="1" errorTitle="Error" prompt="Introduir el nombre de tesis defensades dirigides o codirigides_x000a_" sqref="F116">
      <formula1>0</formula1>
      <formula2>1000</formula2>
    </dataValidation>
    <dataValidation type="list" allowBlank="1" showInputMessage="1" showErrorMessage="1" errorTitle="Error" error="Escollir una de les dues opcions del desplegable" sqref="F14:F16 F63:F65">
      <formula1>"SI,NO"</formula1>
    </dataValidation>
    <dataValidation type="whole" allowBlank="1" showInputMessage="1" showErrorMessage="1" errorTitle="Error" prompt="Introduir el nombre de participacions computades" sqref="F27">
      <formula1>0</formula1>
      <formula2>1000</formula2>
    </dataValidation>
    <dataValidation type="whole" allowBlank="1" showInputMessage="1" showErrorMessage="1" errorTitle="Error" prompt="Introduir el nombre de SGR finançats dels que s'ha participat" sqref="F36">
      <formula1>0</formula1>
      <formula2>1000</formula2>
    </dataValidation>
    <dataValidation type="whole" allowBlank="1" showInputMessage="1" showErrorMessage="1" errorTitle="Error" prompt="Introduir el nombre de SGR no finançats dels que s'ha estat IP" sqref="F37 F82">
      <formula1>0</formula1>
      <formula2>1000</formula2>
    </dataValidation>
    <dataValidation type="whole" allowBlank="1" showInputMessage="1" showErrorMessage="1" errorTitle="Error" prompt="Introduir el nombre de mèrits a avaluar" sqref="F55:F56">
      <formula1>0</formula1>
      <formula2>1000</formula2>
    </dataValidation>
    <dataValidation type="whole" allowBlank="1" showErrorMessage="1" errorTitle="Error" error="Escollir una de les dos opcions del desplegable" promptTitle="DIRECCIÓ GRANS INSTITUCIONS" prompt="Indicar si s'és membre electe d'institucions de gran prestig nacional i internacional." sqref="F57">
      <formula1>0</formula1>
      <formula2>100</formula2>
    </dataValidation>
    <dataValidation type="list" allowBlank="1" showErrorMessage="1" errorTitle="Error" prompt="_x000a_" sqref="F118:F120">
      <formula1>"SI,NO"</formula1>
    </dataValidation>
    <dataValidation type="whole" operator="greaterThanOrEqual" allowBlank="1" showInputMessage="1" showErrorMessage="1" sqref="G19">
      <formula1>0</formula1>
    </dataValidation>
    <dataValidation type="whole" operator="greaterThanOrEqual" allowBlank="1" showInputMessage="1" showErrorMessage="1" errorTitle="Error" prompt="Introduir el nombre de publicacions de categoria 2" sqref="F41">
      <formula1>0</formula1>
    </dataValidation>
    <dataValidation type="whole" operator="greaterThanOrEqual" allowBlank="1" showInputMessage="1" showErrorMessage="1" errorTitle="Error" prompt="Introduir el nombre de monografies de categoria 1" sqref="F40">
      <formula1>0</formula1>
    </dataValidation>
    <dataValidation type="whole" operator="greaterThanOrEqual" allowBlank="1" showInputMessage="1" showErrorMessage="1" errorTitle="Error" prompt="Introduir el nombre de monografies de categoria 2" sqref="F42">
      <formula1>0</formula1>
    </dataValidation>
    <dataValidation type="whole" operator="greaterThanOrEqual" allowBlank="1" showInputMessage="1" showErrorMessage="1" errorTitle="Error" prompt="Introduir el nombre de publicacions de categoria 1" sqref="F39">
      <formula1>0</formula1>
    </dataValidation>
    <dataValidation type="whole" operator="greaterThanOrEqual" allowBlank="1" showInputMessage="1" showErrorMessage="1" errorTitle="Error" prompt="Introduir el nombre publicacions amb 100 o més citacions" sqref="F49">
      <formula1>0</formula1>
    </dataValidation>
    <dataValidation type="whole" operator="greaterThanOrEqual" allowBlank="1" showInputMessage="1" showErrorMessage="1" errorTitle="Error" prompt="Introduir el nombre publicacions amb un mínim de 20 citacions" sqref="F48">
      <formula1>0</formula1>
    </dataValidation>
    <dataValidation type="whole" allowBlank="1" showInputMessage="1" showErrorMessage="1" errorTitle="Error" prompt="CÀLCUL AUTOMÀTIC" sqref="F92:F94 F44:F47">
      <formula1>0</formula1>
      <formula2>1000</formula2>
    </dataValidation>
    <dataValidation type="whole" operator="greaterThanOrEqual" allowBlank="1" showInputMessage="1" showErrorMessage="1" errorTitle="Error" prompt="Introduir el nombre de convenis-any nacionals vigents en els que s'hi participa" sqref="F54 F100">
      <formula1>0</formula1>
    </dataValidation>
    <dataValidation type="whole" operator="greaterThanOrEqual" allowBlank="1" showInputMessage="1" showErrorMessage="1" errorTitle="Error" prompt="Introduir el nombre de convenis-any nacionals vigents en els que s'és responsable_x000a_" sqref="F53 F99">
      <formula1>0</formula1>
    </dataValidation>
    <dataValidation type="whole" operator="greaterThanOrEqual" allowBlank="1" showInputMessage="1" showErrorMessage="1" errorTitle="Error" prompt="Introduir el nombre de convenis-any internacionals vigents en els que s'hi participa" sqref="F52 F98">
      <formula1>0</formula1>
    </dataValidation>
    <dataValidation type="whole" operator="greaterThanOrEqual" allowBlank="1" showInputMessage="1" showErrorMessage="1" errorTitle="Error" prompt="Introduir el nombre de convenis-any internacionals vigents en els que s'és responsable_x000a_" sqref="F51 F97">
      <formula1>0</formula1>
    </dataValidation>
    <dataValidation type="whole" operator="greaterThanOrEqual" allowBlank="1" showInputMessage="1" showErrorMessage="1" errorTitle="Error" prompt="Introduir el nombre de projectes computats_x000a_" sqref="F111:F114">
      <formula1>0</formula1>
    </dataValidation>
    <dataValidation type="whole" allowBlank="1" showInputMessage="1" showErrorMessage="1" errorTitle="ERROR" error="El límit són 5 trams." prompt="Introduir el nombre de trams de docència autonòmics avaluats favorablement. _x000a_" sqref="F115">
      <formula1>0</formula1>
      <formula2>5</formula2>
    </dataValidation>
    <dataValidation type="whole" operator="greaterThanOrEqual" allowBlank="1" showInputMessage="1" showErrorMessage="1" errorTitle="ERROR" error="El límit són 5 trams." prompt="Introduir el nombre de mèrits per període de 3 anys" sqref="F121">
      <formula1>0</formula1>
    </dataValidation>
    <dataValidation type="whole" operator="greaterThanOrEqual" allowBlank="1" showInputMessage="1" showErrorMessage="1" errorTitle="ERROR" error="Escollir una de les dos opcions del desplegable" prompt="Introduir nombre de mèrits a avaluar" sqref="F122">
      <formula1>0</formula1>
    </dataValidation>
    <dataValidation type="whole" operator="greaterThanOrEqual" allowBlank="1" showInputMessage="1" showErrorMessage="1" errorTitle="Error" prompt="Introduir el nombre de patents" sqref="F101">
      <formula1>0</formula1>
    </dataValidation>
    <dataValidation type="whole" operator="greaterThanOrEqual" allowBlank="1" showInputMessage="1" showErrorMessage="1" errorTitle="Error" prompt="Introduir el nombre d'institucions en les que és membre electe" sqref="F102">
      <formula1>0</formula1>
    </dataValidation>
    <dataValidation type="whole" operator="greaterThanOrEqual" allowBlank="1" showInputMessage="1" showErrorMessage="1" errorTitle="Error" prompt="Introduir el nombre de mèrits a avaluar" sqref="F104">
      <formula1>0</formula1>
    </dataValidation>
    <dataValidation type="whole" operator="greaterThanOrEqual" allowBlank="1" showInputMessage="1" showErrorMessage="1" errorTitle="Error" prompt="Introduir el nombre total de publicacions situades en tercer quartil_x000a_JCR" sqref="F86">
      <formula1>0</formula1>
    </dataValidation>
    <dataValidation type="whole" operator="greaterThanOrEqual" allowBlank="1" showInputMessage="1" showErrorMessage="1" errorTitle="Error" prompt="Introduir el nombre total de publicacions situades en segon quartil_x000a_JCR" sqref="F85">
      <formula1>0</formula1>
    </dataValidation>
    <dataValidation type="whole" operator="greaterThanOrEqual" allowBlank="1" showInputMessage="1" showErrorMessage="1" errorTitle="Error" prompt="Introduir el nombre de publicacions indexades JCR" sqref="F87">
      <formula1>0</formula1>
    </dataValidation>
    <dataValidation type="whole" operator="greaterThanOrEqual" allowBlank="1" showInputMessage="1" showErrorMessage="1" errorTitle="Error" prompt="Introduir el nombre total de publicacions situades en primer quartil_x000a_JCR" sqref="F84">
      <formula1>0</formula1>
    </dataValidation>
    <dataValidation type="whole" operator="greaterThanOrEqual" allowBlank="1" showInputMessage="1" showErrorMessage="1" errorTitle="Error" prompt="Introduir el nombre de cites rebudes (segons ISI WoS o SCOPUS)" sqref="F89">
      <formula1>0</formula1>
    </dataValidation>
    <dataValidation type="decimal" operator="greaterThanOrEqual" allowBlank="1" showInputMessage="1" showErrorMessage="1" errorTitle="Error" prompt="Mitja de cites rebudes per àmbit de coneixement dels anys 2011 al 2015, segons les agències Thomson o SCOPUS (veure enllaç)" sqref="F90">
      <formula1>0</formula1>
    </dataValidation>
    <dataValidation allowBlank="1" showInputMessage="1" showErrorMessage="1" prompt="Introduir el nombre de projectes d'aquest tipus, tenint en compte que la duració estandard és de 3 anys i si aquesta és diferent s'ha de calcular la part proporcional." sqref="F19:F24 F29:F33 F68:F73 F75:F79"/>
    <dataValidation allowBlank="1" showErrorMessage="1" sqref="F67 F91"/>
    <dataValidation type="list" allowBlank="1" showInputMessage="1" showErrorMessage="1" prompt="REFERÈNCIA NOMBRE DE CITES REBUDES:_x000a_Indiqueu la font de referència que heu triat" sqref="E89:E90">
      <formula1>"WoS,SCOPUS"</formula1>
    </dataValidation>
    <dataValidation allowBlank="1" showInputMessage="1" showErrorMessage="1" prompt="Indiqueu l'àmbit de coneixement corresponent" sqref="E91"/>
    <dataValidation type="whole" allowBlank="1" showInputMessage="1" showErrorMessage="1" errorTitle="Error" prompt="Introduir el nombre de grans infraestructures científiques en la que és director" sqref="F103">
      <formula1>0</formula1>
      <formula2>1000</formula2>
    </dataValidation>
  </dataValidations>
  <hyperlinks>
    <hyperlink ref="H90" r:id="rId1"/>
  </hyperlinks>
  <pageMargins left="0.7" right="0.7" top="0.75" bottom="0.75" header="0.3" footer="0.3"/>
  <pageSetup paperSize="9" scale="44" orientation="portrait" r:id="rId2"/>
  <ignoredErrors>
    <ignoredError sqref="G112 G53 G99 G103:G104 G20 G21 G22 G23 G24 G30 G31 G32 G33 G40:G41 G69 G70 G71 G72 G73 G76 G77 G78 G79 G56" formula="1"/>
    <ignoredError sqref="G84:G87 G92 G90 G94" unlockedFormula="1"/>
    <ignoredError sqref="G88:G89" formula="1" unlockedFormula="1"/>
  </ignoredErrors>
  <extLst>
    <ext xmlns:x14="http://schemas.microsoft.com/office/spreadsheetml/2009/9/main" uri="{CCE6A557-97BC-4b89-ADB6-D9C93CAAB3DF}">
      <x14:dataValidations xmlns:xm="http://schemas.microsoft.com/office/excel/2006/main" xWindow="819" yWindow="620" count="1">
        <x14:dataValidation type="list" operator="greaterThanOrEqual" allowBlank="1" showInputMessage="1" showErrorMessage="1" errorTitle="Error" prompt="Seleccionar l'àrea de coneixement">
          <x14:formula1>
            <xm:f>'N AQU'!$A$2:$A$7</xm:f>
          </x14:formula1>
          <xm:sqref>F43 F88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selection activeCell="D40" sqref="D40:D41"/>
    </sheetView>
  </sheetViews>
  <sheetFormatPr defaultColWidth="9.140625" defaultRowHeight="11.25" x14ac:dyDescent="0.2"/>
  <cols>
    <col min="1" max="1" width="38.5703125" style="36" bestFit="1" customWidth="1"/>
    <col min="2" max="2" width="6.85546875" style="36" bestFit="1" customWidth="1"/>
    <col min="3" max="16384" width="9.140625" style="36"/>
  </cols>
  <sheetData>
    <row r="1" spans="1:2" x14ac:dyDescent="0.2">
      <c r="A1" s="39" t="s">
        <v>75</v>
      </c>
      <c r="B1" s="40" t="s">
        <v>147</v>
      </c>
    </row>
    <row r="2" spans="1:2" x14ac:dyDescent="0.2">
      <c r="A2" s="37" t="s">
        <v>141</v>
      </c>
      <c r="B2" s="38">
        <v>10</v>
      </c>
    </row>
    <row r="3" spans="1:2" x14ac:dyDescent="0.2">
      <c r="A3" s="37" t="s">
        <v>142</v>
      </c>
      <c r="B3" s="38">
        <v>10</v>
      </c>
    </row>
    <row r="4" spans="1:2" x14ac:dyDescent="0.2">
      <c r="A4" s="37" t="s">
        <v>143</v>
      </c>
      <c r="B4" s="38">
        <v>15</v>
      </c>
    </row>
    <row r="5" spans="1:2" x14ac:dyDescent="0.2">
      <c r="A5" s="37" t="s">
        <v>144</v>
      </c>
      <c r="B5" s="38">
        <v>20</v>
      </c>
    </row>
    <row r="6" spans="1:2" x14ac:dyDescent="0.2">
      <c r="A6" s="37" t="s">
        <v>145</v>
      </c>
      <c r="B6" s="38">
        <v>20</v>
      </c>
    </row>
    <row r="7" spans="1:2" x14ac:dyDescent="0.2">
      <c r="A7" s="37" t="s">
        <v>146</v>
      </c>
      <c r="B7" s="38">
        <v>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Fulls de càlcul</vt:lpstr>
      </vt:variant>
      <vt:variant>
        <vt:i4>3</vt:i4>
      </vt:variant>
    </vt:vector>
  </HeadingPairs>
  <TitlesOfParts>
    <vt:vector size="3" baseType="lpstr">
      <vt:lpstr>Criteris Generals</vt:lpstr>
      <vt:lpstr>AGR Valoració</vt:lpstr>
      <vt:lpstr>N AQU</vt:lpstr>
    </vt:vector>
  </TitlesOfParts>
  <Company>UAB</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0000367</dc:creator>
  <cp:lastModifiedBy>Renovi</cp:lastModifiedBy>
  <cp:lastPrinted>2016-09-29T10:04:54Z</cp:lastPrinted>
  <dcterms:created xsi:type="dcterms:W3CDTF">2016-09-27T14:52:45Z</dcterms:created>
  <dcterms:modified xsi:type="dcterms:W3CDTF">2017-07-20T07:21:54Z</dcterms:modified>
</cp:coreProperties>
</file>