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uab-my.sharepoint.com/personal/1502249_uab_cat/Documents/Processos UPAC/Accés, provisió i promoció/APCC01 - Convocatòries de places de personal permanent o contractat/Models_Plantilles_temporals/"/>
    </mc:Choice>
  </mc:AlternateContent>
  <xr:revisionPtr revIDLastSave="39" documentId="13_ncr:1_{1A0A2238-0FD8-451C-A1E0-4058BF756FD3}" xr6:coauthVersionLast="47" xr6:coauthVersionMax="47" xr10:uidLastSave="{D306390A-6908-46F3-AED0-BF55247BFAE9}"/>
  <workbookProtection workbookAlgorithmName="SHA-512" workbookHashValue="A99o8ogHJeDabzQ1Ms2kfqtOQYWQGAbqArH3lHIBIwiNbJsmXZ5GXt/63qwazHaa36mt5N4skm0BIudke4xrWA==" workbookSaltValue="krVHDfrlM5KwtYmjHg1o3Q==" workbookSpinCount="100000" lockStructure="1"/>
  <bookViews>
    <workbookView xWindow="696" yWindow="528" windowWidth="11808" windowHeight="116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I70" i="1"/>
  <c r="I38" i="1"/>
  <c r="D60" i="1"/>
  <c r="D55" i="1"/>
  <c r="I65" i="1"/>
  <c r="I66" i="1" s="1"/>
  <c r="I55" i="1"/>
  <c r="I56" i="1" s="1"/>
  <c r="D67" i="1"/>
  <c r="D66" i="1"/>
  <c r="D65" i="1"/>
  <c r="D61" i="1"/>
  <c r="I29" i="1"/>
  <c r="I28" i="1"/>
  <c r="I61" i="1"/>
  <c r="I60" i="1"/>
  <c r="I59" i="1"/>
  <c r="I51" i="1"/>
  <c r="I50" i="1"/>
  <c r="I49" i="1"/>
  <c r="I48" i="1"/>
  <c r="I30" i="1" l="1"/>
  <c r="D62" i="1"/>
  <c r="I62" i="1"/>
  <c r="I52" i="1"/>
  <c r="D68" i="1"/>
  <c r="D56" i="1"/>
  <c r="D53" i="1"/>
  <c r="D51" i="1"/>
  <c r="D49" i="1"/>
  <c r="I34" i="1"/>
  <c r="I35" i="1"/>
  <c r="I24" i="1"/>
  <c r="I23" i="1"/>
  <c r="D31" i="1"/>
  <c r="D30" i="1"/>
  <c r="D29" i="1"/>
  <c r="D20" i="1"/>
  <c r="D25" i="1"/>
  <c r="D24" i="1"/>
  <c r="D18" i="1"/>
  <c r="D19" i="1"/>
  <c r="I33" i="1"/>
  <c r="I19" i="1"/>
  <c r="I18" i="1"/>
  <c r="D21" i="1" l="1"/>
  <c r="D57" i="1"/>
  <c r="D70" i="1" s="1"/>
  <c r="H77" i="1" s="1"/>
  <c r="I20" i="1"/>
  <c r="H78" i="1"/>
  <c r="I25" i="1"/>
  <c r="I36" i="1"/>
  <c r="D33" i="1"/>
  <c r="D26" i="1"/>
  <c r="H76" i="1" l="1"/>
  <c r="D43" i="1"/>
  <c r="H75" i="1" s="1"/>
  <c r="H79" i="1" l="1"/>
</calcChain>
</file>

<file path=xl/sharedStrings.xml><?xml version="1.0" encoding="utf-8"?>
<sst xmlns="http://schemas.openxmlformats.org/spreadsheetml/2006/main" count="146" uniqueCount="110">
  <si>
    <t>Barem de mèrits per a concursar a places de professor/a temporal per a les Unitats Docents Hospitalàries</t>
  </si>
  <si>
    <t>Excel.lent Cum Laude (x 12)</t>
  </si>
  <si>
    <t>Premi extraordinari (x 15)</t>
  </si>
  <si>
    <t>Altres notes (x 8)</t>
  </si>
  <si>
    <t>Estades formatives a l'estranger (3 màxim)</t>
  </si>
  <si>
    <t>Premi extraordinari de llicenciatura/grau (x2)</t>
  </si>
  <si>
    <t>Expedient acadèmic (màxim 2)</t>
  </si>
  <si>
    <t>&lt; 1 any (x 0,2/mes)</t>
  </si>
  <si>
    <t>Sí</t>
  </si>
  <si>
    <t>Subtotal</t>
  </si>
  <si>
    <t>Punts</t>
  </si>
  <si>
    <t>Nombre de M.Honor (x 0,2)</t>
  </si>
  <si>
    <t>Nombre d' Excel.lent (x 0,07)</t>
  </si>
  <si>
    <t>FORMACIÓ ACADÈMICA (Màxima puntuació 20)</t>
  </si>
  <si>
    <t>ACTIVITAT DOCENT (Màxima puntuació 30)</t>
  </si>
  <si>
    <t>Acreditació AQU/ANECA (10 màxim)</t>
  </si>
  <si>
    <t>Recerca avançada/Catedràtic (x10)</t>
  </si>
  <si>
    <t>Recerca/Titular (x 8)</t>
  </si>
  <si>
    <t>Treballs de recerca dirigits (6 màxim)</t>
  </si>
  <si>
    <t>Tesis doctorals (x2)</t>
  </si>
  <si>
    <t>TFG (x 1)</t>
  </si>
  <si>
    <t>Docència rebuda d'alt valor afegit (6 màxim)</t>
  </si>
  <si>
    <t>Màster oficial en docència (x6)</t>
  </si>
  <si>
    <t>Cursos formació docent (x 1)</t>
  </si>
  <si>
    <t>SUBTOTAL FORMACIÓ ACADÈMICA</t>
  </si>
  <si>
    <t>1r /darrer signant/corresponent (x1)</t>
  </si>
  <si>
    <t>Original o editorial 1r2n Quartil</t>
  </si>
  <si>
    <t>altres posicions (x0,5)</t>
  </si>
  <si>
    <t>1r /darrer signant/corresponent (x0,4)</t>
  </si>
  <si>
    <t>Original o editorial 3r4t Quartil</t>
  </si>
  <si>
    <t>altres posicions (x0,2)</t>
  </si>
  <si>
    <t>Altres (revisions, casos clínics, etc) (x0,1)</t>
  </si>
  <si>
    <t>Convocatòries competitives oficials (FIS, Marató,...) (2x)</t>
  </si>
  <si>
    <t>Publicacions en revsites indexades (màxim 12)</t>
  </si>
  <si>
    <t>Beques i ajuts (Màxima puntuació 6)</t>
  </si>
  <si>
    <t>Altres (segons criteri comissió) (x0,5)</t>
  </si>
  <si>
    <t>Comunicacions a congressos (Màxima puntuació 2)</t>
  </si>
  <si>
    <t>Congressos internacionals (1r/darrer signant) (x0,2)</t>
  </si>
  <si>
    <t>Congressos nacionals (1r/darrer signant) (x0,1)</t>
  </si>
  <si>
    <t>Altres posicions (x0,05)</t>
  </si>
  <si>
    <t>SUBTOTAL INVESTIGACIÓ</t>
  </si>
  <si>
    <t>Consultor sènior (x5)</t>
  </si>
  <si>
    <t>Consultor-2 (x4)</t>
  </si>
  <si>
    <t>Consultor-1 (x3)</t>
  </si>
  <si>
    <t>Adjunto-2 (x2)</t>
  </si>
  <si>
    <t>Anys experiència professional (màxim 5)</t>
  </si>
  <si>
    <t>Anys de contractació (x0,5)</t>
  </si>
  <si>
    <t>Director de Servei (x5)</t>
  </si>
  <si>
    <t>Director Unitat (x4)</t>
  </si>
  <si>
    <t>Cap clínic (x3)</t>
  </si>
  <si>
    <t>Assistència d'alt valor afegit (màxim 5)</t>
  </si>
  <si>
    <t>SUBTOTAL EXPERIÈNCIA ASSISTENCIAL</t>
  </si>
  <si>
    <t>PUNTUACIÓ TOTAL</t>
  </si>
  <si>
    <t>Informe- resum autobaremació:</t>
  </si>
  <si>
    <t>Formació acadèmica</t>
  </si>
  <si>
    <t>Activitat docent</t>
  </si>
  <si>
    <t>Experiència assistencial</t>
  </si>
  <si>
    <t>Investigació</t>
  </si>
  <si>
    <t>DADES DEL CONCURSANT</t>
  </si>
  <si>
    <t>Full d'autobaremació del concursant</t>
  </si>
  <si>
    <t>Puntuació</t>
  </si>
  <si>
    <t>Declaro que els valors introduïts en aquesta autobaremació son fefaents i que hi ha justificació documental a disposició del tribunal.</t>
  </si>
  <si>
    <t>Comissions hospital, grups treball(x0,5/any)</t>
  </si>
  <si>
    <t>Omplir únicament els camps en blanc que s'escaiguin, els camps amb un * són obligatoris:</t>
  </si>
  <si>
    <t>Nom*:</t>
  </si>
  <si>
    <t>DNI*:</t>
  </si>
  <si>
    <t>Data*:</t>
  </si>
  <si>
    <t>Especialitat*:</t>
  </si>
  <si>
    <t>2. Pot ser un període únic seguit o en diversos discontinuats.</t>
  </si>
  <si>
    <t>3.A criteri de la Comissió Avaluadora i sempre referit a docència</t>
  </si>
  <si>
    <t>1. La puntuació total podrà ser matisada per la Comissió Avaluadora. El títol de doctor es considera conceptualment molt important per a la docència universitària. Si no es te després d'exercir l'especialitat durant un període</t>
  </si>
  <si>
    <t xml:space="preserve"> Aquest aspecte es tindrà particularment en compte en la renovació de qualsevol plaça de professor temporal, en què s'aplicarà una reducció d'un 10% de la puntuacióllarg de temps, s'ha de considerar com un factor negatiu</t>
  </si>
  <si>
    <t xml:space="preserve"> i més negatiu quants més anys hagin passat de tot l'apartat. A per any transcorregut a partir del 5è any des de l'ocupació de la plaça.</t>
  </si>
  <si>
    <t>4. La puntuació es podrà matisar a la baisa si informació addicional així ho aconsella.Interessa valorar la implicació docent, en el desenvolupament de les assignatures, absentisme, etc. Es tindran en compte enquestes</t>
  </si>
  <si>
    <t xml:space="preserve"> d'estudiants, actes dels Consells de curs, informe del Coordinador de l'assignatura o de la UD o qualsevol altra informació que es consideri informativa. En qualsevol cas, la Comissió Avaluadora  haurà de justificar la decisió.</t>
  </si>
  <si>
    <t>5. Referit exclusivament als darrers 10 anys</t>
  </si>
  <si>
    <t>6. Ha d'estar relacionada amb la docència a impartir (si, per exemple, s'han de fer pràctiques d'hospitalització d'una especialitat determinada, s'ha de tenir activitat assistencial a sala d'hospitalització d'aquesta especialitat)</t>
  </si>
  <si>
    <t>7. Aquestess categories no s'on idéntiques en els diferents centres. La Comissió les ha d'adaptar a la realitat de cada centre assistencial</t>
  </si>
  <si>
    <t>9. Optativa a criteri de la Comissió Avaluadora</t>
  </si>
  <si>
    <t>8. La Comissió Avaluadora pot valorar com a màxim amb 10 punts altres mèrits com editor de revista, càrrecs en societats científiques, revisor de publicacions reconegudes, etc.</t>
  </si>
  <si>
    <t>TOTAL AUTOBAREM</t>
  </si>
  <si>
    <r>
      <t>Altres  mèrits</t>
    </r>
    <r>
      <rPr>
        <b/>
        <sz val="14"/>
        <color theme="1"/>
        <rFont val="Arial"/>
        <family val="2"/>
      </rPr>
      <t>⁸</t>
    </r>
    <r>
      <rPr>
        <b/>
        <sz val="14"/>
        <color theme="1"/>
        <rFont val="Calibri"/>
        <family val="2"/>
        <scheme val="minor"/>
      </rPr>
      <t xml:space="preserve"> i/o entrevista</t>
    </r>
    <r>
      <rPr>
        <b/>
        <sz val="14"/>
        <color theme="1"/>
        <rFont val="Arial"/>
        <family val="2"/>
      </rPr>
      <t>⁹</t>
    </r>
  </si>
  <si>
    <r>
      <t>EXPERIÈNCIA ASSISTENCIAL</t>
    </r>
    <r>
      <rPr>
        <b/>
        <sz val="11"/>
        <color theme="1"/>
        <rFont val="Arial"/>
        <family val="2"/>
      </rPr>
      <t>⁶</t>
    </r>
    <r>
      <rPr>
        <b/>
        <sz val="11"/>
        <color theme="1"/>
        <rFont val="Calibri"/>
        <family val="2"/>
        <scheme val="minor"/>
      </rPr>
      <t xml:space="preserve"> (Màxima puntuació 20)</t>
    </r>
  </si>
  <si>
    <r>
      <t>INVESTIGACIÓ</t>
    </r>
    <r>
      <rPr>
        <b/>
        <sz val="11"/>
        <color theme="1"/>
        <rFont val="Calibri"/>
        <family val="2"/>
      </rPr>
      <t>⁵</t>
    </r>
    <r>
      <rPr>
        <b/>
        <sz val="11"/>
        <color theme="1"/>
        <rFont val="Calibri"/>
        <family val="2"/>
        <scheme val="minor"/>
      </rPr>
      <t xml:space="preserve"> (Màxima puntuació 20)</t>
    </r>
  </si>
  <si>
    <r>
      <t>SUBTOTAL ACTIVITAT DOCENT</t>
    </r>
    <r>
      <rPr>
        <b/>
        <sz val="11"/>
        <color theme="1"/>
        <rFont val="Calibri"/>
        <family val="2"/>
      </rPr>
      <t>⁴</t>
    </r>
  </si>
  <si>
    <r>
      <t>Experiències en innovació docent</t>
    </r>
    <r>
      <rPr>
        <sz val="11"/>
        <color theme="1"/>
        <rFont val="Calibri"/>
        <family val="2"/>
      </rPr>
      <t>₃</t>
    </r>
    <r>
      <rPr>
        <sz val="11"/>
        <color theme="1"/>
        <rFont val="Calibri"/>
        <family val="2"/>
        <scheme val="minor"/>
      </rPr>
      <t xml:space="preserve"> (x 1)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</si>
  <si>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1 any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 xml:space="preserve"> (x3)</t>
    </r>
  </si>
  <si>
    <t>Comentaris/observacions:</t>
  </si>
  <si>
    <r>
      <t>Càrrecs executius</t>
    </r>
    <r>
      <rPr>
        <i/>
        <sz val="11"/>
        <color theme="1"/>
        <rFont val="Arial"/>
        <family val="2"/>
      </rPr>
      <t>⁷</t>
    </r>
    <r>
      <rPr>
        <i/>
        <sz val="11"/>
        <color theme="1"/>
        <rFont val="Calibri"/>
        <family val="2"/>
        <scheme val="minor"/>
      </rPr>
      <t>(màxim 5)</t>
    </r>
  </si>
  <si>
    <r>
      <t>Carrera professional</t>
    </r>
    <r>
      <rPr>
        <i/>
        <sz val="11"/>
        <color theme="1"/>
        <rFont val="Arial"/>
        <family val="2"/>
      </rPr>
      <t>⁷</t>
    </r>
    <r>
      <rPr>
        <i/>
        <sz val="11"/>
        <color theme="1"/>
        <rFont val="Calibri"/>
        <family val="2"/>
        <scheme val="minor"/>
      </rPr>
      <t xml:space="preserve"> (màxim 5)</t>
    </r>
  </si>
  <si>
    <r>
      <t>Doctorat (15 màxim)</t>
    </r>
    <r>
      <rPr>
        <i/>
        <sz val="11"/>
        <color theme="1"/>
        <rFont val="Calibri"/>
        <family val="2"/>
      </rPr>
      <t>¹</t>
    </r>
  </si>
  <si>
    <t>Completar:</t>
  </si>
  <si>
    <t>No</t>
  </si>
  <si>
    <t>S/N</t>
  </si>
  <si>
    <t>Nombre</t>
  </si>
  <si>
    <t>S/N-Nombre</t>
  </si>
  <si>
    <t>Facultat de Medicina</t>
  </si>
  <si>
    <t xml:space="preserve">Declaro que desenvolupo activitat assistencial a l'Hospital o centre  vinculat a </t>
  </si>
  <si>
    <t>HU Parc Taulí</t>
  </si>
  <si>
    <t>HU Germans Trias i Pujol</t>
  </si>
  <si>
    <t>HU Vall d'Hebron</t>
  </si>
  <si>
    <t>HU Santa Creu i Sant Pau</t>
  </si>
  <si>
    <t>Experiència com a associat (4 màxim)</t>
  </si>
  <si>
    <t>mèdic (x 2 punts/any)</t>
  </si>
  <si>
    <t>clínic (x 1 punt/any)</t>
  </si>
  <si>
    <t>Anys</t>
  </si>
  <si>
    <t>Altre docència impartida acreditada (4 màxim)</t>
  </si>
  <si>
    <t xml:space="preserve">(cursos reconeguts, Escola d'Infermeria, tutor </t>
  </si>
  <si>
    <t xml:space="preserve">docent hospitalari acreditat, publicacions </t>
  </si>
  <si>
    <t>docents...)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</si>
</sst>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EE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2" fillId="3" borderId="3" xfId="0" applyFont="1" applyFill="1" applyBorder="1"/>
    <xf numFmtId="0" fontId="2" fillId="3" borderId="6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1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3" borderId="18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8" fillId="3" borderId="6" xfId="0" applyFont="1" applyFill="1" applyBorder="1"/>
    <xf numFmtId="0" fontId="8" fillId="3" borderId="0" xfId="0" applyFont="1" applyFill="1"/>
    <xf numFmtId="0" fontId="4" fillId="3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2" fillId="3" borderId="0" xfId="0" applyFont="1" applyFill="1" applyAlignment="1">
      <alignment horizont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EE6"/>
      <color rgb="FFFBFEDA"/>
      <color rgb="FFCCFFFF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922020</xdr:colOff>
      <xdr:row>3</xdr:row>
      <xdr:rowOff>111905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"/>
          <a:ext cx="1283970" cy="622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tabSelected="1" zoomScale="95" zoomScaleNormal="95" workbookViewId="0">
      <selection activeCell="K43" sqref="K43"/>
    </sheetView>
  </sheetViews>
  <sheetFormatPr defaultColWidth="11.5546875" defaultRowHeight="14.4" x14ac:dyDescent="0.3"/>
  <cols>
    <col min="1" max="1" width="5.44140625" style="1" customWidth="1"/>
    <col min="2" max="2" width="46.5546875" style="1" customWidth="1"/>
    <col min="3" max="3" width="7.6640625" style="2" customWidth="1"/>
    <col min="4" max="4" width="8.88671875" style="2" bestFit="1" customWidth="1"/>
    <col min="5" max="5" width="2.6640625" style="1" customWidth="1"/>
    <col min="6" max="6" width="6.33203125" style="1" customWidth="1"/>
    <col min="7" max="7" width="36.5546875" style="1" bestFit="1" customWidth="1"/>
    <col min="8" max="8" width="9.6640625" style="1" customWidth="1"/>
    <col min="9" max="9" width="9.33203125" style="1" customWidth="1"/>
    <col min="10" max="16384" width="11.5546875" style="1"/>
  </cols>
  <sheetData>
    <row r="1" spans="1:9" x14ac:dyDescent="0.3">
      <c r="A1" s="57" t="s">
        <v>96</v>
      </c>
      <c r="B1" s="57"/>
      <c r="C1" s="57"/>
      <c r="D1" s="57"/>
      <c r="E1" s="57"/>
      <c r="F1" s="57"/>
      <c r="G1" s="57"/>
      <c r="H1" s="57"/>
      <c r="I1" s="57"/>
    </row>
    <row r="2" spans="1:9" x14ac:dyDescent="0.3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spans="1:9" x14ac:dyDescent="0.3">
      <c r="A3" s="57" t="s">
        <v>59</v>
      </c>
      <c r="B3" s="57"/>
      <c r="C3" s="57"/>
      <c r="D3" s="57"/>
      <c r="E3" s="57"/>
      <c r="F3" s="57"/>
      <c r="G3" s="57"/>
      <c r="H3" s="57"/>
      <c r="I3" s="57"/>
    </row>
    <row r="4" spans="1:9" x14ac:dyDescent="0.3">
      <c r="A4" s="23"/>
      <c r="B4" s="23"/>
      <c r="C4" s="23"/>
      <c r="D4" s="23"/>
      <c r="E4" s="23"/>
      <c r="F4" s="23"/>
      <c r="G4" s="23"/>
      <c r="H4" s="23"/>
      <c r="I4" s="23"/>
    </row>
    <row r="5" spans="1:9" ht="15" thickBot="1" x14ac:dyDescent="0.35">
      <c r="A5" s="1" t="s">
        <v>63</v>
      </c>
    </row>
    <row r="6" spans="1:9" x14ac:dyDescent="0.3">
      <c r="A6" s="17" t="s">
        <v>58</v>
      </c>
      <c r="B6" s="3"/>
      <c r="C6" s="4"/>
      <c r="D6" s="4"/>
      <c r="E6" s="3"/>
      <c r="F6" s="3"/>
      <c r="G6" s="3"/>
      <c r="H6" s="3"/>
      <c r="I6" s="5"/>
    </row>
    <row r="7" spans="1:9" x14ac:dyDescent="0.3">
      <c r="A7" s="18" t="s">
        <v>64</v>
      </c>
      <c r="B7" s="54"/>
      <c r="I7" s="7"/>
    </row>
    <row r="8" spans="1:9" x14ac:dyDescent="0.3">
      <c r="A8" s="18" t="s">
        <v>65</v>
      </c>
      <c r="B8" s="54"/>
      <c r="I8" s="7"/>
    </row>
    <row r="9" spans="1:9" x14ac:dyDescent="0.3">
      <c r="A9" s="18" t="s">
        <v>66</v>
      </c>
      <c r="B9" s="54"/>
      <c r="I9" s="7"/>
    </row>
    <row r="10" spans="1:9" x14ac:dyDescent="0.3">
      <c r="A10" s="18" t="s">
        <v>67</v>
      </c>
      <c r="B10" s="54"/>
      <c r="I10" s="7"/>
    </row>
    <row r="11" spans="1:9" ht="15" thickBot="1" x14ac:dyDescent="0.35">
      <c r="A11" s="6" t="s">
        <v>91</v>
      </c>
      <c r="I11" s="7"/>
    </row>
    <row r="12" spans="1:9" ht="15" thickBot="1" x14ac:dyDescent="0.35">
      <c r="A12" s="55"/>
      <c r="B12" s="1" t="s">
        <v>97</v>
      </c>
      <c r="G12" s="56"/>
      <c r="I12" s="7"/>
    </row>
    <row r="13" spans="1:9" ht="15" thickBot="1" x14ac:dyDescent="0.35">
      <c r="A13" s="55"/>
      <c r="B13" s="1" t="s">
        <v>61</v>
      </c>
      <c r="I13" s="7"/>
    </row>
    <row r="14" spans="1:9" ht="15" thickBot="1" x14ac:dyDescent="0.35">
      <c r="A14" s="8"/>
      <c r="B14" s="9"/>
      <c r="C14" s="10"/>
      <c r="D14" s="10"/>
      <c r="E14" s="9"/>
      <c r="F14" s="9"/>
      <c r="G14" s="9"/>
      <c r="H14" s="9"/>
      <c r="I14" s="11"/>
    </row>
    <row r="15" spans="1:9" x14ac:dyDescent="0.3">
      <c r="A15" s="17" t="s">
        <v>13</v>
      </c>
      <c r="B15" s="3"/>
      <c r="C15" s="4"/>
      <c r="D15" s="12"/>
      <c r="E15" s="17" t="s">
        <v>14</v>
      </c>
      <c r="F15" s="3"/>
      <c r="G15" s="3"/>
      <c r="H15" s="4"/>
      <c r="I15" s="12"/>
    </row>
    <row r="16" spans="1:9" x14ac:dyDescent="0.3">
      <c r="A16" s="6"/>
      <c r="D16" s="13"/>
      <c r="E16" s="6"/>
      <c r="H16" s="2"/>
      <c r="I16" s="13"/>
    </row>
    <row r="17" spans="1:9" x14ac:dyDescent="0.3">
      <c r="A17" s="43" t="s">
        <v>90</v>
      </c>
      <c r="C17" s="2" t="s">
        <v>93</v>
      </c>
      <c r="D17" s="13" t="s">
        <v>10</v>
      </c>
      <c r="E17" s="6"/>
      <c r="F17" s="44" t="s">
        <v>15</v>
      </c>
      <c r="H17" s="2" t="s">
        <v>93</v>
      </c>
      <c r="I17" s="13" t="s">
        <v>10</v>
      </c>
    </row>
    <row r="18" spans="1:9" x14ac:dyDescent="0.3">
      <c r="A18" s="6"/>
      <c r="B18" s="1" t="s">
        <v>2</v>
      </c>
      <c r="C18" s="46"/>
      <c r="D18" s="14">
        <f>IF(C18="Sí",15,0)</f>
        <v>0</v>
      </c>
      <c r="E18" s="6"/>
      <c r="G18" s="1" t="s">
        <v>16</v>
      </c>
      <c r="H18" s="46"/>
      <c r="I18" s="14" t="str">
        <f>IF(H18="Sí",10," ")</f>
        <v xml:space="preserve"> </v>
      </c>
    </row>
    <row r="19" spans="1:9" x14ac:dyDescent="0.3">
      <c r="A19" s="6"/>
      <c r="B19" s="1" t="s">
        <v>1</v>
      </c>
      <c r="C19" s="46"/>
      <c r="D19" s="14">
        <f>IF(C19="Sí",12,0)</f>
        <v>0</v>
      </c>
      <c r="E19" s="6"/>
      <c r="G19" s="1" t="s">
        <v>17</v>
      </c>
      <c r="H19" s="46"/>
      <c r="I19" s="14" t="str">
        <f>IF(H19="Sí",8," ")</f>
        <v xml:space="preserve"> </v>
      </c>
    </row>
    <row r="20" spans="1:9" x14ac:dyDescent="0.3">
      <c r="A20" s="6"/>
      <c r="B20" s="1" t="s">
        <v>3</v>
      </c>
      <c r="C20" s="46"/>
      <c r="D20" s="14">
        <f>IF(C20="Sí",8,0)</f>
        <v>0</v>
      </c>
      <c r="E20" s="6"/>
      <c r="G20" s="1" t="s">
        <v>9</v>
      </c>
      <c r="H20" s="47"/>
      <c r="I20" s="14">
        <f>MAX(I18,I19)</f>
        <v>0</v>
      </c>
    </row>
    <row r="21" spans="1:9" x14ac:dyDescent="0.3">
      <c r="A21" s="6"/>
      <c r="B21" s="1" t="s">
        <v>9</v>
      </c>
      <c r="D21" s="14">
        <f>MAX(D18,IF(D18+D20+D19&lt;=15,D18+D19+D20,15))</f>
        <v>0</v>
      </c>
      <c r="E21" s="6"/>
      <c r="I21" s="7"/>
    </row>
    <row r="22" spans="1:9" x14ac:dyDescent="0.3">
      <c r="A22" s="6"/>
      <c r="D22" s="13"/>
      <c r="E22" s="6"/>
      <c r="F22" s="44" t="s">
        <v>18</v>
      </c>
      <c r="H22" s="47" t="s">
        <v>94</v>
      </c>
      <c r="I22" s="13" t="s">
        <v>10</v>
      </c>
    </row>
    <row r="23" spans="1:9" x14ac:dyDescent="0.3">
      <c r="A23" s="43" t="s">
        <v>4</v>
      </c>
      <c r="C23" s="45" t="s">
        <v>95</v>
      </c>
      <c r="D23" s="13" t="s">
        <v>10</v>
      </c>
      <c r="E23" s="6"/>
      <c r="G23" s="1" t="s">
        <v>19</v>
      </c>
      <c r="H23" s="46"/>
      <c r="I23" s="14">
        <f>IF(H23&gt;0,2*H23,0)</f>
        <v>0</v>
      </c>
    </row>
    <row r="24" spans="1:9" x14ac:dyDescent="0.3">
      <c r="A24" s="6"/>
      <c r="B24" s="1" t="s">
        <v>86</v>
      </c>
      <c r="C24" s="46"/>
      <c r="D24" s="14">
        <f>IF(C24="Sí",3,0)</f>
        <v>0</v>
      </c>
      <c r="E24" s="6"/>
      <c r="G24" s="1" t="s">
        <v>20</v>
      </c>
      <c r="H24" s="46"/>
      <c r="I24" s="14">
        <f>IF(H24&gt;0,H24,0)</f>
        <v>0</v>
      </c>
    </row>
    <row r="25" spans="1:9" x14ac:dyDescent="0.3">
      <c r="A25" s="6"/>
      <c r="B25" s="1" t="s">
        <v>7</v>
      </c>
      <c r="C25" s="46"/>
      <c r="D25" s="14">
        <f>IF(C25&gt;0,0.2*C25,0)</f>
        <v>0</v>
      </c>
      <c r="E25" s="6"/>
      <c r="G25" s="1" t="s">
        <v>9</v>
      </c>
      <c r="H25" s="47"/>
      <c r="I25" s="14">
        <f>MAX(I22,IF(I24+I23&lt;=6,I23+I24,6))</f>
        <v>0</v>
      </c>
    </row>
    <row r="26" spans="1:9" x14ac:dyDescent="0.3">
      <c r="A26" s="6"/>
      <c r="B26" s="1" t="s">
        <v>9</v>
      </c>
      <c r="C26" s="47"/>
      <c r="D26" s="14">
        <f>MAX(D24,D25)</f>
        <v>0</v>
      </c>
      <c r="E26" s="6"/>
      <c r="I26" s="7"/>
    </row>
    <row r="27" spans="1:9" x14ac:dyDescent="0.3">
      <c r="A27" s="6"/>
      <c r="C27" s="47"/>
      <c r="D27" s="13"/>
      <c r="E27" s="6"/>
      <c r="F27" s="44" t="s">
        <v>102</v>
      </c>
      <c r="H27" s="47" t="s">
        <v>105</v>
      </c>
      <c r="I27" s="13" t="s">
        <v>10</v>
      </c>
    </row>
    <row r="28" spans="1:9" x14ac:dyDescent="0.3">
      <c r="A28" s="43" t="s">
        <v>6</v>
      </c>
      <c r="C28" s="48" t="s">
        <v>95</v>
      </c>
      <c r="D28" s="13" t="s">
        <v>10</v>
      </c>
      <c r="E28" s="6"/>
      <c r="G28" s="1" t="s">
        <v>103</v>
      </c>
      <c r="H28" s="46"/>
      <c r="I28" s="14">
        <f>IF(H28&gt;0,2*H28,0)</f>
        <v>0</v>
      </c>
    </row>
    <row r="29" spans="1:9" x14ac:dyDescent="0.3">
      <c r="A29" s="6"/>
      <c r="B29" s="1" t="s">
        <v>5</v>
      </c>
      <c r="C29" s="46"/>
      <c r="D29" s="14">
        <f>IF(C29="Sí",2,0)</f>
        <v>0</v>
      </c>
      <c r="E29" s="6"/>
      <c r="G29" s="1" t="s">
        <v>104</v>
      </c>
      <c r="H29" s="46"/>
      <c r="I29" s="14">
        <f>IF(H29&gt;0,H29,0)</f>
        <v>0</v>
      </c>
    </row>
    <row r="30" spans="1:9" x14ac:dyDescent="0.3">
      <c r="A30" s="6"/>
      <c r="B30" s="1" t="s">
        <v>11</v>
      </c>
      <c r="C30" s="46"/>
      <c r="D30" s="14">
        <f>IF(C30&gt;0,0.2*C30,0)</f>
        <v>0</v>
      </c>
      <c r="E30" s="6"/>
      <c r="H30" s="47"/>
      <c r="I30" s="14">
        <f>MAX(I27,IF(I29+I28&lt;=6,I28+I29,4))</f>
        <v>0</v>
      </c>
    </row>
    <row r="31" spans="1:9" x14ac:dyDescent="0.3">
      <c r="A31" s="6"/>
      <c r="B31" s="1" t="s">
        <v>12</v>
      </c>
      <c r="C31" s="46"/>
      <c r="D31" s="14">
        <f>IF(C31&gt;0,0.07*C31,0)</f>
        <v>0</v>
      </c>
      <c r="E31" s="6"/>
      <c r="I31" s="7"/>
    </row>
    <row r="32" spans="1:9" x14ac:dyDescent="0.3">
      <c r="A32" s="6"/>
      <c r="C32" s="47"/>
      <c r="D32" s="14"/>
      <c r="E32" s="6"/>
      <c r="F32" s="44" t="s">
        <v>21</v>
      </c>
      <c r="H32" s="48" t="s">
        <v>95</v>
      </c>
      <c r="I32" s="13" t="s">
        <v>10</v>
      </c>
    </row>
    <row r="33" spans="1:9" x14ac:dyDescent="0.3">
      <c r="A33" s="6"/>
      <c r="B33" s="1" t="s">
        <v>9</v>
      </c>
      <c r="C33" s="47"/>
      <c r="D33" s="14">
        <f>MAX(D29,IF(D31+D30&lt;=2,D30+D31,2))</f>
        <v>0</v>
      </c>
      <c r="E33" s="6"/>
      <c r="G33" s="1" t="s">
        <v>22</v>
      </c>
      <c r="H33" s="46"/>
      <c r="I33" s="14" t="str">
        <f>IF(H33="Sí",6," ")</f>
        <v xml:space="preserve"> </v>
      </c>
    </row>
    <row r="34" spans="1:9" x14ac:dyDescent="0.3">
      <c r="A34" s="6"/>
      <c r="C34" s="47"/>
      <c r="D34" s="13"/>
      <c r="E34" s="6"/>
      <c r="G34" s="1" t="s">
        <v>23</v>
      </c>
      <c r="H34" s="46"/>
      <c r="I34" s="14">
        <f>IF(H34&gt;0,H34,0)</f>
        <v>0</v>
      </c>
    </row>
    <row r="35" spans="1:9" x14ac:dyDescent="0.3">
      <c r="A35" s="6"/>
      <c r="C35" s="47"/>
      <c r="D35" s="13"/>
      <c r="E35" s="6"/>
      <c r="G35" s="1" t="s">
        <v>85</v>
      </c>
      <c r="H35" s="46"/>
      <c r="I35" s="14">
        <f>IF(H35&gt;0,H35,0)</f>
        <v>0</v>
      </c>
    </row>
    <row r="36" spans="1:9" x14ac:dyDescent="0.3">
      <c r="A36" s="6"/>
      <c r="C36" s="47"/>
      <c r="D36" s="13"/>
      <c r="E36" s="6"/>
      <c r="G36" s="1" t="s">
        <v>9</v>
      </c>
      <c r="H36" s="47"/>
      <c r="I36" s="14">
        <f>MAX(I33,IF(I35+I34&lt;=6,I34+I35,6))</f>
        <v>0</v>
      </c>
    </row>
    <row r="37" spans="1:9" x14ac:dyDescent="0.3">
      <c r="A37" s="6"/>
      <c r="C37" s="47"/>
      <c r="D37" s="13"/>
      <c r="E37" s="6"/>
      <c r="H37" s="47"/>
      <c r="I37" s="13"/>
    </row>
    <row r="38" spans="1:9" x14ac:dyDescent="0.3">
      <c r="A38" s="6"/>
      <c r="C38" s="47"/>
      <c r="D38" s="13"/>
      <c r="E38" s="6"/>
      <c r="F38" s="1" t="s">
        <v>106</v>
      </c>
      <c r="H38" s="46"/>
      <c r="I38" s="14">
        <f>IF(H38="Sí",4,0)</f>
        <v>0</v>
      </c>
    </row>
    <row r="39" spans="1:9" x14ac:dyDescent="0.3">
      <c r="A39" s="6"/>
      <c r="C39" s="47"/>
      <c r="D39" s="13"/>
      <c r="E39" s="6"/>
      <c r="F39" s="1" t="s">
        <v>107</v>
      </c>
      <c r="H39" s="47"/>
      <c r="I39" s="13"/>
    </row>
    <row r="40" spans="1:9" x14ac:dyDescent="0.3">
      <c r="A40" s="6"/>
      <c r="C40" s="47"/>
      <c r="D40" s="13"/>
      <c r="E40" s="6"/>
      <c r="F40" s="1" t="s">
        <v>108</v>
      </c>
      <c r="H40" s="47"/>
      <c r="I40" s="13"/>
    </row>
    <row r="41" spans="1:9" x14ac:dyDescent="0.3">
      <c r="A41" s="6"/>
      <c r="C41" s="47"/>
      <c r="D41" s="13"/>
      <c r="E41" s="6"/>
      <c r="F41" s="1" t="s">
        <v>109</v>
      </c>
      <c r="H41" s="47"/>
      <c r="I41" s="13"/>
    </row>
    <row r="42" spans="1:9" ht="15" thickBot="1" x14ac:dyDescent="0.35">
      <c r="A42" s="6"/>
      <c r="C42" s="47"/>
      <c r="D42" s="13"/>
      <c r="E42" s="6"/>
      <c r="H42" s="51"/>
      <c r="I42" s="7"/>
    </row>
    <row r="43" spans="1:9" ht="15" thickBot="1" x14ac:dyDescent="0.35">
      <c r="A43" s="18" t="s">
        <v>24</v>
      </c>
      <c r="C43" s="47"/>
      <c r="D43" s="32">
        <f>+D33+D26+D21</f>
        <v>0</v>
      </c>
      <c r="E43" s="18" t="s">
        <v>84</v>
      </c>
      <c r="H43" s="51"/>
      <c r="I43" s="32">
        <f>+I36+I25+I20+I30+I38</f>
        <v>0</v>
      </c>
    </row>
    <row r="44" spans="1:9" ht="15" thickBot="1" x14ac:dyDescent="0.35">
      <c r="A44" s="8"/>
      <c r="B44" s="9"/>
      <c r="C44" s="49"/>
      <c r="D44" s="15"/>
      <c r="E44" s="8"/>
      <c r="F44" s="9"/>
      <c r="G44" s="9"/>
      <c r="H44" s="52"/>
      <c r="I44" s="11"/>
    </row>
    <row r="45" spans="1:9" x14ac:dyDescent="0.3">
      <c r="A45" s="17" t="s">
        <v>83</v>
      </c>
      <c r="B45" s="3"/>
      <c r="C45" s="50"/>
      <c r="D45" s="12"/>
      <c r="E45" s="19" t="s">
        <v>82</v>
      </c>
      <c r="F45" s="3"/>
      <c r="G45" s="3"/>
      <c r="H45" s="53"/>
      <c r="I45" s="5"/>
    </row>
    <row r="46" spans="1:9" x14ac:dyDescent="0.3">
      <c r="A46" s="6"/>
      <c r="C46" s="47"/>
      <c r="D46" s="13"/>
      <c r="E46" s="6"/>
      <c r="H46" s="51"/>
      <c r="I46" s="7"/>
    </row>
    <row r="47" spans="1:9" x14ac:dyDescent="0.3">
      <c r="A47" s="43" t="s">
        <v>33</v>
      </c>
      <c r="C47" s="47"/>
      <c r="D47" s="13"/>
      <c r="E47" s="6"/>
      <c r="F47" s="44" t="s">
        <v>89</v>
      </c>
      <c r="H47" s="47" t="s">
        <v>93</v>
      </c>
      <c r="I47" s="13" t="s">
        <v>10</v>
      </c>
    </row>
    <row r="48" spans="1:9" x14ac:dyDescent="0.3">
      <c r="A48" s="6"/>
      <c r="B48" s="1" t="s">
        <v>26</v>
      </c>
      <c r="C48" s="47" t="s">
        <v>94</v>
      </c>
      <c r="D48" s="13" t="s">
        <v>10</v>
      </c>
      <c r="E48" s="6"/>
      <c r="G48" s="1" t="s">
        <v>41</v>
      </c>
      <c r="H48" s="46"/>
      <c r="I48" s="14">
        <f>IF(H48="Sí",5,0)</f>
        <v>0</v>
      </c>
    </row>
    <row r="49" spans="1:9" x14ac:dyDescent="0.3">
      <c r="A49" s="6"/>
      <c r="B49" s="16" t="s">
        <v>25</v>
      </c>
      <c r="C49" s="46"/>
      <c r="D49" s="14">
        <f>IF(C49&gt;0,C49,0)</f>
        <v>0</v>
      </c>
      <c r="E49" s="6"/>
      <c r="G49" s="1" t="s">
        <v>42</v>
      </c>
      <c r="H49" s="46"/>
      <c r="I49" s="14">
        <f>IF(H49="Sí",4,0)</f>
        <v>0</v>
      </c>
    </row>
    <row r="50" spans="1:9" x14ac:dyDescent="0.3">
      <c r="A50" s="6"/>
      <c r="B50" s="1" t="s">
        <v>26</v>
      </c>
      <c r="C50" s="47"/>
      <c r="D50" s="13"/>
      <c r="E50" s="6"/>
      <c r="G50" s="1" t="s">
        <v>43</v>
      </c>
      <c r="H50" s="46"/>
      <c r="I50" s="14">
        <f>IF(H50="Sí",3,0)</f>
        <v>0</v>
      </c>
    </row>
    <row r="51" spans="1:9" x14ac:dyDescent="0.3">
      <c r="A51" s="6"/>
      <c r="B51" s="16" t="s">
        <v>27</v>
      </c>
      <c r="C51" s="46"/>
      <c r="D51" s="14">
        <f>IF(C51&gt;0,0.5*C51,0)</f>
        <v>0</v>
      </c>
      <c r="E51" s="6"/>
      <c r="G51" s="1" t="s">
        <v>44</v>
      </c>
      <c r="H51" s="46"/>
      <c r="I51" s="14">
        <f>IF(H51="Sí",2,0)</f>
        <v>0</v>
      </c>
    </row>
    <row r="52" spans="1:9" x14ac:dyDescent="0.3">
      <c r="A52" s="6"/>
      <c r="B52" s="1" t="s">
        <v>29</v>
      </c>
      <c r="C52" s="47"/>
      <c r="D52" s="13"/>
      <c r="E52" s="6"/>
      <c r="G52" s="1" t="s">
        <v>9</v>
      </c>
      <c r="H52" s="51"/>
      <c r="I52" s="14">
        <f>MAX(I50,I51,I49,I48)</f>
        <v>0</v>
      </c>
    </row>
    <row r="53" spans="1:9" x14ac:dyDescent="0.3">
      <c r="A53" s="6"/>
      <c r="B53" s="16" t="s">
        <v>28</v>
      </c>
      <c r="C53" s="46"/>
      <c r="D53" s="14">
        <f>IF(C53&gt;0,C53*0.4,0)</f>
        <v>0</v>
      </c>
      <c r="E53" s="6"/>
      <c r="H53" s="51"/>
      <c r="I53" s="7"/>
    </row>
    <row r="54" spans="1:9" x14ac:dyDescent="0.3">
      <c r="A54" s="6"/>
      <c r="B54" s="1" t="s">
        <v>29</v>
      </c>
      <c r="C54" s="47"/>
      <c r="D54" s="13"/>
      <c r="E54" s="6"/>
      <c r="F54" s="44" t="s">
        <v>45</v>
      </c>
      <c r="H54" s="47" t="s">
        <v>94</v>
      </c>
      <c r="I54" s="13" t="s">
        <v>10</v>
      </c>
    </row>
    <row r="55" spans="1:9" x14ac:dyDescent="0.3">
      <c r="A55" s="6"/>
      <c r="B55" s="16" t="s">
        <v>30</v>
      </c>
      <c r="C55" s="46"/>
      <c r="D55" s="14">
        <f>IF(C55&gt;0,C55*0.2,0)</f>
        <v>0</v>
      </c>
      <c r="E55" s="6"/>
      <c r="G55" s="1" t="s">
        <v>46</v>
      </c>
      <c r="H55" s="46"/>
      <c r="I55" s="14">
        <f>IF(H55&gt;0,H55*0.5,0)</f>
        <v>0</v>
      </c>
    </row>
    <row r="56" spans="1:9" x14ac:dyDescent="0.3">
      <c r="A56" s="6"/>
      <c r="B56" s="1" t="s">
        <v>31</v>
      </c>
      <c r="C56" s="46"/>
      <c r="D56" s="14">
        <f>IF(C56&gt;0,C56*0.1,0)</f>
        <v>0</v>
      </c>
      <c r="E56" s="6"/>
      <c r="G56" s="1" t="s">
        <v>9</v>
      </c>
      <c r="H56" s="47"/>
      <c r="I56" s="14">
        <f>IF(I55&lt;=5,I55,5)</f>
        <v>0</v>
      </c>
    </row>
    <row r="57" spans="1:9" x14ac:dyDescent="0.3">
      <c r="A57" s="6"/>
      <c r="B57" s="1" t="s">
        <v>9</v>
      </c>
      <c r="C57" s="47"/>
      <c r="D57" s="14">
        <f>IF(D56+D55+D53+D51+D49&lt;=12,D55+D56+D53+D51+D49,12)</f>
        <v>0</v>
      </c>
      <c r="E57" s="6"/>
      <c r="H57" s="51"/>
      <c r="I57" s="7"/>
    </row>
    <row r="58" spans="1:9" x14ac:dyDescent="0.3">
      <c r="A58" s="6"/>
      <c r="C58" s="47"/>
      <c r="D58" s="13"/>
      <c r="E58" s="6"/>
      <c r="F58" s="44" t="s">
        <v>88</v>
      </c>
      <c r="H58" s="47" t="s">
        <v>93</v>
      </c>
      <c r="I58" s="13" t="s">
        <v>10</v>
      </c>
    </row>
    <row r="59" spans="1:9" x14ac:dyDescent="0.3">
      <c r="A59" s="43" t="s">
        <v>34</v>
      </c>
      <c r="C59" s="47" t="s">
        <v>94</v>
      </c>
      <c r="D59" s="13" t="s">
        <v>10</v>
      </c>
      <c r="E59" s="6"/>
      <c r="G59" s="1" t="s">
        <v>47</v>
      </c>
      <c r="H59" s="46"/>
      <c r="I59" s="14">
        <f>IF(H59="Sí",5,0)</f>
        <v>0</v>
      </c>
    </row>
    <row r="60" spans="1:9" x14ac:dyDescent="0.3">
      <c r="A60" s="6"/>
      <c r="B60" s="1" t="s">
        <v>32</v>
      </c>
      <c r="C60" s="46"/>
      <c r="D60" s="14">
        <f>IF(C60&gt;0,C60*2,0)</f>
        <v>0</v>
      </c>
      <c r="E60" s="6"/>
      <c r="G60" s="1" t="s">
        <v>48</v>
      </c>
      <c r="H60" s="46"/>
      <c r="I60" s="14">
        <f>IF(H60="Sí",4,0)</f>
        <v>0</v>
      </c>
    </row>
    <row r="61" spans="1:9" x14ac:dyDescent="0.3">
      <c r="A61" s="6"/>
      <c r="B61" s="1" t="s">
        <v>35</v>
      </c>
      <c r="C61" s="46"/>
      <c r="D61" s="14">
        <f>IF(C61&gt;0,C61*0.5,0)</f>
        <v>0</v>
      </c>
      <c r="E61" s="6"/>
      <c r="G61" s="1" t="s">
        <v>49</v>
      </c>
      <c r="H61" s="46"/>
      <c r="I61" s="14">
        <f>IF(H61="Sí",3,0)</f>
        <v>0</v>
      </c>
    </row>
    <row r="62" spans="1:9" x14ac:dyDescent="0.3">
      <c r="A62" s="6"/>
      <c r="B62" s="1" t="s">
        <v>9</v>
      </c>
      <c r="C62" s="47"/>
      <c r="D62" s="14">
        <f>MAX(D59,IF(D61+D60&lt;=6,D60+D61,6))</f>
        <v>0</v>
      </c>
      <c r="E62" s="6"/>
      <c r="G62" s="1" t="s">
        <v>9</v>
      </c>
      <c r="H62" s="51"/>
      <c r="I62" s="14">
        <f>MAX(I60,I61,I59)</f>
        <v>0</v>
      </c>
    </row>
    <row r="63" spans="1:9" x14ac:dyDescent="0.3">
      <c r="A63" s="6"/>
      <c r="C63" s="47"/>
      <c r="D63" s="13"/>
      <c r="E63" s="6"/>
      <c r="H63" s="51"/>
      <c r="I63" s="7"/>
    </row>
    <row r="64" spans="1:9" x14ac:dyDescent="0.3">
      <c r="A64" s="43" t="s">
        <v>36</v>
      </c>
      <c r="C64" s="47"/>
      <c r="D64" s="13" t="s">
        <v>10</v>
      </c>
      <c r="E64" s="6"/>
      <c r="F64" s="44" t="s">
        <v>50</v>
      </c>
      <c r="H64" s="47" t="s">
        <v>94</v>
      </c>
      <c r="I64" s="13" t="s">
        <v>10</v>
      </c>
    </row>
    <row r="65" spans="1:9" x14ac:dyDescent="0.3">
      <c r="A65" s="6"/>
      <c r="B65" s="1" t="s">
        <v>37</v>
      </c>
      <c r="C65" s="46"/>
      <c r="D65" s="14">
        <f>IF(C65&gt;0,C65*0.2,0)</f>
        <v>0</v>
      </c>
      <c r="E65" s="6"/>
      <c r="G65" s="1" t="s">
        <v>62</v>
      </c>
      <c r="H65" s="46"/>
      <c r="I65" s="14">
        <f>IF(H65&gt;0,H65*0.5,0)</f>
        <v>0</v>
      </c>
    </row>
    <row r="66" spans="1:9" x14ac:dyDescent="0.3">
      <c r="A66" s="6"/>
      <c r="B66" s="1" t="s">
        <v>38</v>
      </c>
      <c r="C66" s="46"/>
      <c r="D66" s="14">
        <f>IF(C66&gt;0,C66*0.1,0)</f>
        <v>0</v>
      </c>
      <c r="E66" s="6"/>
      <c r="G66" s="1" t="s">
        <v>9</v>
      </c>
      <c r="H66" s="2"/>
      <c r="I66" s="14">
        <f>IF(I65&lt;=5,I65,5)</f>
        <v>0</v>
      </c>
    </row>
    <row r="67" spans="1:9" x14ac:dyDescent="0.3">
      <c r="A67" s="6"/>
      <c r="B67" s="1" t="s">
        <v>39</v>
      </c>
      <c r="C67" s="46"/>
      <c r="D67" s="14">
        <f>IF(C67&gt;0,C67*0.05,0)</f>
        <v>0</v>
      </c>
      <c r="E67" s="6"/>
      <c r="I67" s="7"/>
    </row>
    <row r="68" spans="1:9" x14ac:dyDescent="0.3">
      <c r="A68" s="6"/>
      <c r="B68" s="1" t="s">
        <v>9</v>
      </c>
      <c r="C68" s="47"/>
      <c r="D68" s="14">
        <f>MAX(D64,IF(D66+D65+D67&lt;=2,D65+D66+D67,2))</f>
        <v>0</v>
      </c>
      <c r="E68" s="6"/>
      <c r="I68" s="7"/>
    </row>
    <row r="69" spans="1:9" ht="15" thickBot="1" x14ac:dyDescent="0.35">
      <c r="A69" s="6"/>
      <c r="C69" s="47"/>
      <c r="D69" s="13"/>
      <c r="E69" s="6"/>
      <c r="I69" s="7"/>
    </row>
    <row r="70" spans="1:9" ht="15" thickBot="1" x14ac:dyDescent="0.35">
      <c r="A70" s="20" t="s">
        <v>40</v>
      </c>
      <c r="B70" s="9"/>
      <c r="C70" s="10"/>
      <c r="D70" s="32">
        <f>+D68+D62+D57</f>
        <v>0</v>
      </c>
      <c r="E70" s="21" t="s">
        <v>51</v>
      </c>
      <c r="F70" s="9"/>
      <c r="G70" s="9"/>
      <c r="H70" s="10"/>
      <c r="I70" s="32">
        <f>+I66+I62+I56+I52</f>
        <v>0</v>
      </c>
    </row>
    <row r="72" spans="1:9" ht="15" thickBot="1" x14ac:dyDescent="0.35">
      <c r="A72" s="1" t="s">
        <v>87</v>
      </c>
    </row>
    <row r="73" spans="1:9" ht="15" thickBot="1" x14ac:dyDescent="0.35">
      <c r="A73" s="58"/>
      <c r="B73" s="59"/>
      <c r="C73" s="59"/>
      <c r="D73" s="60"/>
    </row>
    <row r="74" spans="1:9" ht="18.600000000000001" thickBot="1" x14ac:dyDescent="0.4">
      <c r="A74" s="61"/>
      <c r="B74" s="62"/>
      <c r="C74" s="62"/>
      <c r="D74" s="63"/>
      <c r="F74" s="36" t="s">
        <v>53</v>
      </c>
      <c r="G74" s="41"/>
      <c r="H74" s="42" t="s">
        <v>60</v>
      </c>
    </row>
    <row r="75" spans="1:9" x14ac:dyDescent="0.3">
      <c r="A75" s="61"/>
      <c r="B75" s="62"/>
      <c r="C75" s="62"/>
      <c r="D75" s="63"/>
      <c r="E75" s="22"/>
      <c r="F75" s="25" t="s">
        <v>54</v>
      </c>
      <c r="G75" s="26"/>
      <c r="H75" s="27">
        <f>+D43</f>
        <v>0</v>
      </c>
    </row>
    <row r="76" spans="1:9" x14ac:dyDescent="0.3">
      <c r="A76" s="61"/>
      <c r="B76" s="62"/>
      <c r="C76" s="62"/>
      <c r="D76" s="63"/>
      <c r="E76" s="22"/>
      <c r="F76" s="28" t="s">
        <v>55</v>
      </c>
      <c r="G76" s="24"/>
      <c r="H76" s="29">
        <f>+I43</f>
        <v>0</v>
      </c>
    </row>
    <row r="77" spans="1:9" x14ac:dyDescent="0.3">
      <c r="A77" s="61"/>
      <c r="B77" s="62"/>
      <c r="C77" s="62"/>
      <c r="D77" s="63"/>
      <c r="E77" s="22"/>
      <c r="F77" s="28" t="s">
        <v>57</v>
      </c>
      <c r="G77" s="24"/>
      <c r="H77" s="29">
        <f>+D70</f>
        <v>0</v>
      </c>
    </row>
    <row r="78" spans="1:9" ht="15" thickBot="1" x14ac:dyDescent="0.35">
      <c r="A78" s="61"/>
      <c r="B78" s="62"/>
      <c r="C78" s="62"/>
      <c r="D78" s="63"/>
      <c r="E78" s="22"/>
      <c r="F78" s="28" t="s">
        <v>56</v>
      </c>
      <c r="G78" s="24"/>
      <c r="H78" s="39">
        <f>+I70</f>
        <v>0</v>
      </c>
    </row>
    <row r="79" spans="1:9" ht="18.600000000000001" thickBot="1" x14ac:dyDescent="0.4">
      <c r="A79" s="61"/>
      <c r="B79" s="62"/>
      <c r="C79" s="62"/>
      <c r="D79" s="63"/>
      <c r="E79" s="22"/>
      <c r="F79" s="30" t="s">
        <v>80</v>
      </c>
      <c r="G79" s="31"/>
      <c r="H79" s="38">
        <f>SUM(H75:H78)</f>
        <v>0</v>
      </c>
    </row>
    <row r="80" spans="1:9" ht="18.600000000000001" thickBot="1" x14ac:dyDescent="0.4">
      <c r="A80" s="61"/>
      <c r="B80" s="62"/>
      <c r="C80" s="62"/>
      <c r="D80" s="63"/>
      <c r="E80" s="22"/>
      <c r="F80" s="36" t="s">
        <v>81</v>
      </c>
      <c r="G80" s="37"/>
      <c r="H80" s="38"/>
    </row>
    <row r="81" spans="1:8" ht="18.600000000000001" thickBot="1" x14ac:dyDescent="0.4">
      <c r="A81" s="61"/>
      <c r="B81" s="62"/>
      <c r="C81" s="62"/>
      <c r="D81" s="63"/>
      <c r="E81" s="22"/>
      <c r="F81" s="36" t="s">
        <v>52</v>
      </c>
      <c r="G81" s="40"/>
      <c r="H81" s="38"/>
    </row>
    <row r="82" spans="1:8" ht="18.600000000000001" thickBot="1" x14ac:dyDescent="0.4">
      <c r="A82" s="64"/>
      <c r="B82" s="65"/>
      <c r="C82" s="65"/>
      <c r="D82" s="66"/>
      <c r="E82" s="22"/>
      <c r="F82" s="34"/>
      <c r="G82" s="34"/>
      <c r="H82" s="35"/>
    </row>
    <row r="84" spans="1:8" x14ac:dyDescent="0.3">
      <c r="A84" s="33" t="s">
        <v>70</v>
      </c>
    </row>
    <row r="85" spans="1:8" x14ac:dyDescent="0.3">
      <c r="A85" s="33" t="s">
        <v>71</v>
      </c>
    </row>
    <row r="86" spans="1:8" x14ac:dyDescent="0.3">
      <c r="A86" s="33" t="s">
        <v>72</v>
      </c>
    </row>
    <row r="87" spans="1:8" x14ac:dyDescent="0.3">
      <c r="A87" s="33" t="s">
        <v>68</v>
      </c>
    </row>
    <row r="88" spans="1:8" x14ac:dyDescent="0.3">
      <c r="A88" s="33" t="s">
        <v>69</v>
      </c>
    </row>
    <row r="89" spans="1:8" x14ac:dyDescent="0.3">
      <c r="A89" s="33" t="s">
        <v>73</v>
      </c>
    </row>
    <row r="90" spans="1:8" x14ac:dyDescent="0.3">
      <c r="A90" s="33" t="s">
        <v>74</v>
      </c>
    </row>
    <row r="91" spans="1:8" x14ac:dyDescent="0.3">
      <c r="A91" s="33" t="s">
        <v>75</v>
      </c>
    </row>
    <row r="92" spans="1:8" x14ac:dyDescent="0.3">
      <c r="A92" s="33" t="s">
        <v>76</v>
      </c>
    </row>
    <row r="93" spans="1:8" x14ac:dyDescent="0.3">
      <c r="A93" s="33" t="s">
        <v>77</v>
      </c>
    </row>
    <row r="94" spans="1:8" x14ac:dyDescent="0.3">
      <c r="A94" s="33" t="s">
        <v>79</v>
      </c>
    </row>
    <row r="95" spans="1:8" x14ac:dyDescent="0.3">
      <c r="A95" s="33" t="s">
        <v>78</v>
      </c>
    </row>
  </sheetData>
  <sheetProtection algorithmName="SHA-512" hashValue="06jW8lCdXOWrX/XXKdxwLhSQf0MwetfwPf6Im4npMWFggF5P5eyy4j2D0MISRXqHED5qjvO8+tf7KymM6fOOLw==" saltValue="b8rmQN/wvpm5aDGCQE5bfg==" spinCount="100000" selectLockedCells="1"/>
  <protectedRanges>
    <protectedRange sqref="C18:C67" name="Rango1"/>
    <protectedRange sqref="H22:H25 H18:H20 H27:H30 H32:H67" name="Rango2"/>
    <protectedRange sqref="A73" name="Rango3"/>
    <protectedRange sqref="A7:B13" name="Rango4"/>
  </protectedRanges>
  <mergeCells count="4">
    <mergeCell ref="A1:I1"/>
    <mergeCell ref="A2:I2"/>
    <mergeCell ref="A3:I3"/>
    <mergeCell ref="A73:D82"/>
  </mergeCells>
  <dataValidations count="3">
    <dataValidation type="whole" allowBlank="1" showInputMessage="1" showErrorMessage="1" errorTitle="El nombre màxim de mesos és 11" error="El nombre màxim de mesos a comptabilitzar és d' 11" sqref="C25" xr:uid="{00000000-0002-0000-0000-000000000000}">
      <formula1>1</formula1>
      <formula2>11</formula2>
    </dataValidation>
    <dataValidation type="whole" errorStyle="information" allowBlank="1" showInputMessage="1" showErrorMessage="1" errorTitle="Número entero" error="Número entero" sqref="C30 H23 H28" xr:uid="{00000000-0002-0000-0000-000001000000}">
      <formula1>0</formula1>
      <formula2>100</formula2>
    </dataValidation>
    <dataValidation type="whole" errorStyle="information" allowBlank="1" showInputMessage="1" showErrorMessage="1" errorTitle="Nombre sencer" error="Nombre sencer" sqref="C31:C32 H24 H34:H35 C49 C51 C53 C55:C56 C60:C61 C65:C67 H55 H65 H29" xr:uid="{00000000-0002-0000-0000-000002000000}">
      <formula1>0</formula1>
      <formula2>100</formula2>
    </dataValidation>
  </dataValidation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Hoja2!$A$1:$A$2</xm:f>
          </x14:formula1>
          <xm:sqref>C24 C18:C20 C29 H18:H19 H33 H48:H51 H59:H61 H38</xm:sqref>
        </x14:dataValidation>
        <x14:dataValidation type="list" allowBlank="1" showInputMessage="1" showErrorMessage="1" promptTitle="Declaració d'activitat a HUVH" prompt="Declaració d'activitat assistencial a l' HUVH" xr:uid="{00000000-0002-0000-0000-000004000000}">
          <x14:formula1>
            <xm:f>Hoja2!$A$1:$A$2</xm:f>
          </x14:formula1>
          <xm:sqref>A12</xm:sqref>
        </x14:dataValidation>
        <x14:dataValidation type="list" allowBlank="1" showInputMessage="1" showErrorMessage="1" promptTitle="Declaració dades certes" prompt="Declaració dades certes" xr:uid="{00000000-0002-0000-0000-000005000000}">
          <x14:formula1>
            <xm:f>Hoja2!$A$1:$A$2</xm:f>
          </x14:formula1>
          <xm:sqref>A13</xm:sqref>
        </x14:dataValidation>
        <x14:dataValidation type="list" allowBlank="1" showInputMessage="1" showErrorMessage="1" xr:uid="{91C5CCA3-8B65-45B7-96EA-14D80B0ACA27}">
          <x14:formula1>
            <xm:f>Hoja2!$A$4:$A$7</xm:f>
          </x14:formula1>
          <xm:sqref>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4" sqref="A4"/>
    </sheetView>
  </sheetViews>
  <sheetFormatPr defaultColWidth="11.44140625" defaultRowHeight="14.4" x14ac:dyDescent="0.3"/>
  <sheetData>
    <row r="1" spans="1:1" x14ac:dyDescent="0.3">
      <c r="A1" t="s">
        <v>92</v>
      </c>
    </row>
    <row r="2" spans="1:1" x14ac:dyDescent="0.3">
      <c r="A2" t="s">
        <v>8</v>
      </c>
    </row>
    <row r="4" spans="1:1" x14ac:dyDescent="0.3">
      <c r="A4" t="s">
        <v>99</v>
      </c>
    </row>
    <row r="5" spans="1:1" x14ac:dyDescent="0.3">
      <c r="A5" t="s">
        <v>98</v>
      </c>
    </row>
    <row r="6" spans="1:1" x14ac:dyDescent="0.3">
      <c r="A6" t="s">
        <v>101</v>
      </c>
    </row>
    <row r="7" spans="1:1" x14ac:dyDescent="0.3">
      <c r="A7" t="s">
        <v>100</v>
      </c>
    </row>
  </sheetData>
  <sortState xmlns:xlrd2="http://schemas.microsoft.com/office/spreadsheetml/2017/richdata2" ref="A4:A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Liliane Ougo Torrea</cp:lastModifiedBy>
  <cp:lastPrinted>2022-06-20T08:40:43Z</cp:lastPrinted>
  <dcterms:created xsi:type="dcterms:W3CDTF">2020-02-07T11:58:36Z</dcterms:created>
  <dcterms:modified xsi:type="dcterms:W3CDTF">2022-11-29T08:13:06Z</dcterms:modified>
</cp:coreProperties>
</file>